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4" activeTab="5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&gt;=25МВт'!$86:$88</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ТСО'!$128:$130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&gt;=25МВт'!$89:$92</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ТСО'!$131:$134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тарифов'!$107:$131</definedName>
    <definedName name="BLOCK_PT_HEAT">'Перечень тарифов'!$13:$105</definedName>
    <definedName name="BLOCK_PT_HEAT_NOT_R">'Перечень тарифов'!$91:$95</definedName>
    <definedName name="BLOCK_PT_HEAT_NOT_R_TMP">'Перечень тарифов'!$86:$90</definedName>
    <definedName name="BLOCK_PT_HEAT_PHEAT">'Перечень тарифов'!$51:$55</definedName>
    <definedName name="BLOCK_PT_HEAT_PHEAT_HIDDEN_FORMULAS">'Перечень тарифов'!$Z$51:$AQ$51</definedName>
    <definedName name="BLOCK_PT_HEAT_RHEAT">'Перечень тарифов'!$26:$50</definedName>
    <definedName name="BLOCK_PT_HEAT_RHEAT_HIDDEN_FORMULAS">'Перечень тарифов'!$Z$26:$AQ$26</definedName>
    <definedName name="BLOCK_PT_HOTVSNA">'Перечень тарифов'!$133:$147</definedName>
    <definedName name="BLOCK_PT_VOTV">'Перечень тарифов'!$149:$163</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территорий'!$E$21:$I$21</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тарифов'!$Z$12:$Z$165</definedName>
    <definedName name="DIFFERENTIATION_TARIFF_VD_ID">'Перечень тарифов'!$AB$12:$AB$165</definedName>
    <definedName name="DIFFERENTIATION_TARIFF_VTAR_ID">'Перечень тарифов'!$AA$12:$AA$165</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Предложение!$L$99</definedName>
    <definedName name="OFFER_METHOD">Предложение!$K$24:$K$97</definedName>
    <definedName name="OFFER_METHOD_FLAG">TEHSHEET!$L$6</definedName>
    <definedName name="OFFER_TARIFF_A_1">Предложение!$24:$30</definedName>
    <definedName name="OFFER_TARIFF_A_2">Предложение!$101:$119</definedName>
    <definedName name="OFFER_TARIFF_A_3">Предложение!$212:$230</definedName>
    <definedName name="OFFER_TARIFF_A_4">Предложение!$323:$329</definedName>
    <definedName name="OFFER_TARIFF_A_5">Предложение!$398:$416</definedName>
    <definedName name="OFFER_TARIFF_A_COLDVSNA_1">Предложение!$65:$67</definedName>
    <definedName name="OFFER_TARIFF_A_COLDVSNA_2">Предложение!$178:$180</definedName>
    <definedName name="OFFER_TARIFF_A_COLDVSNA_3">Предложение!$289:$291</definedName>
    <definedName name="OFFER_TARIFF_A_COLDVSNA_4">Предложение!$364:$366</definedName>
    <definedName name="OFFER_TARIFF_A_COLDVSNA_5">Предложение!$475:$477</definedName>
    <definedName name="OFFER_TARIFF_A_HOTVSNA_1">Предложение!$80:$82</definedName>
    <definedName name="OFFER_TARIFF_A_HOTVSNA_2">Предложение!$193:$195</definedName>
    <definedName name="OFFER_TARIFF_A_HOTVSNA_3">Предложение!$304:$306</definedName>
    <definedName name="OFFER_TARIFF_A_HOTVSNA_4">Предложение!$379:$381</definedName>
    <definedName name="OFFER_TARIFF_A_HOTVSNA_5">Предложение!$490:$492</definedName>
    <definedName name="OFFER_TARIFF_A_VOTV_1">Предложение!$89:$91</definedName>
    <definedName name="OFFER_TARIFF_A_VOTV_2">Предложение!$202:$204</definedName>
    <definedName name="OFFER_TARIFF_A_VOTV_3">Предложение!$313:$315</definedName>
    <definedName name="OFFER_TARIFF_A_VOTV_4">Предложение!$388:$390</definedName>
    <definedName name="OFFER_TARIFF_A_VOTV_5">Предложение!$499:$501</definedName>
    <definedName name="OFFER_TARIFF_B_1">Предложение!$31:$43</definedName>
    <definedName name="OFFER_TARIFF_B_2">Предложение!$120:$156</definedName>
    <definedName name="OFFER_TARIFF_B_3">Предложение!$231:$267</definedName>
    <definedName name="OFFER_TARIFF_B_4">Предложение!$330:$342</definedName>
    <definedName name="OFFER_TARIFF_B_5">Предложение!$417:$453</definedName>
    <definedName name="OFFER_TARIFF_B_COLDVSNA_1">Предложение!$68:$70</definedName>
    <definedName name="OFFER_TARIFF_B_COLDVSNA_2">Предложение!$181:$183</definedName>
    <definedName name="OFFER_TARIFF_B_COLDVSNA_3">Предложение!$292:$294</definedName>
    <definedName name="OFFER_TARIFF_B_COLDVSNA_4">Предложение!$367:$369</definedName>
    <definedName name="OFFER_TARIFF_B_COLDVSNA_5">Предложение!$478:$480</definedName>
    <definedName name="OFFER_TARIFF_B_HOTVSNA_1">Предложение!$83:$85</definedName>
    <definedName name="OFFER_TARIFF_B_HOTVSNA_2">Предложение!$196:$198</definedName>
    <definedName name="OFFER_TARIFF_B_HOTVSNA_3">Предложение!$307:$309</definedName>
    <definedName name="OFFER_TARIFF_B_HOTVSNA_4">Предложение!$382:$384</definedName>
    <definedName name="OFFER_TARIFF_B_HOTVSNA_5">Предложение!$493:$495</definedName>
    <definedName name="OFFER_TARIFF_B_VOTV_1">Предложение!$92:$94</definedName>
    <definedName name="OFFER_TARIFF_B_VOTV_2">Предложение!$205:$207</definedName>
    <definedName name="OFFER_TARIFF_B_VOTV_3">Предложение!$316:$318</definedName>
    <definedName name="OFFER_TARIFF_B_VOTV_4">Предложение!$391:$393</definedName>
    <definedName name="OFFER_TARIFF_B_VOTV_5">Предложение!$502:$504</definedName>
    <definedName name="OFFER_TARIFF_C_1">Предложение!$44:$46</definedName>
    <definedName name="OFFER_TARIFF_C_2">Предложение!$157:$159</definedName>
    <definedName name="OFFER_TARIFF_C_3">Предложение!$268:$270</definedName>
    <definedName name="OFFER_TARIFF_C_4">Предложение!$343:$345</definedName>
    <definedName name="OFFER_TARIFF_C_5">Предложение!$454:$456</definedName>
    <definedName name="OFFER_TARIFF_C_COLDVSNA_1">Предложение!$71:$73</definedName>
    <definedName name="OFFER_TARIFF_C_COLDVSNA_2">Предложение!$184:$186</definedName>
    <definedName name="OFFER_TARIFF_C_COLDVSNA_3">Предложение!$295:$297</definedName>
    <definedName name="OFFER_TARIFF_C_COLDVSNA_4">Предложение!$370:$372</definedName>
    <definedName name="OFFER_TARIFF_C_COLDVSNA_5">Предложение!$481:$483</definedName>
    <definedName name="OFFER_TARIFF_C_HOTVSNA_1">Предложение!$86:$88</definedName>
    <definedName name="OFFER_TARIFF_C_HOTVSNA_2">Предложение!$199:$201</definedName>
    <definedName name="OFFER_TARIFF_C_HOTVSNA_3">Предложение!$310:$312</definedName>
    <definedName name="OFFER_TARIFF_C_HOTVSNA_4">Предложение!$385:$387</definedName>
    <definedName name="OFFER_TARIFF_C_HOTVSNA_5">Предложение!$496:$498</definedName>
    <definedName name="OFFER_TARIFF_C_VOTV_1">Предложение!$95:$97</definedName>
    <definedName name="OFFER_TARIFF_C_VOTV_2">Предложение!$208:$210</definedName>
    <definedName name="OFFER_TARIFF_C_VOTV_3">Предложение!$319:$321</definedName>
    <definedName name="OFFER_TARIFF_C_VOTV_4">Предложение!$394:$396</definedName>
    <definedName name="OFFER_TARIFF_C_VOTV_5">Предложение!$505:$507</definedName>
    <definedName name="OFFER_TARIFF_D_1">Предложение!$47:$49</definedName>
    <definedName name="OFFER_TARIFF_D_2">Предложение!$160:$162</definedName>
    <definedName name="OFFER_TARIFF_D_3">Предложение!$271:$273</definedName>
    <definedName name="OFFER_TARIFF_D_4">Предложение!$346:$348</definedName>
    <definedName name="OFFER_TARIFF_D_5">Предложение!$457:$459</definedName>
    <definedName name="OFFER_TARIFF_D_COLDVSNA_1">Предложение!$74:$76</definedName>
    <definedName name="OFFER_TARIFF_D_COLDVSNA_2">Предложение!$187:$189</definedName>
    <definedName name="OFFER_TARIFF_D_COLDVSNA_3">Предложение!$298:$300</definedName>
    <definedName name="OFFER_TARIFF_D_COLDVSNA_4">Предложение!$373:$375</definedName>
    <definedName name="OFFER_TARIFF_D_COLDVSNA_5">Предложение!$484:$486</definedName>
    <definedName name="OFFER_TARIFF_E_COLDVSNA_1">Предложение!$77:$79</definedName>
    <definedName name="OFFER_TARIFF_E_COLDVSNA_2">Предложение!$190:$192</definedName>
    <definedName name="OFFER_TARIFF_E_COLDVSNA_3">Предложение!$301:$303</definedName>
    <definedName name="OFFER_TARIFF_E_COLDVSNA_4">Предложение!$376:$378</definedName>
    <definedName name="OFFER_TARIFF_E_COLDVSNA_5">Предложение!$487:$489</definedName>
    <definedName name="OFFER_TARIFF_E1_1">Предложение!$50:$52</definedName>
    <definedName name="OFFER_TARIFF_E1_2">Предложение!$163:$165</definedName>
    <definedName name="OFFER_TARIFF_E1_3">Предложение!$274:$276</definedName>
    <definedName name="OFFER_TARIFF_E1_4">Предложение!$349:$351</definedName>
    <definedName name="OFFER_TARIFF_E1_5">Предложение!$460:$462</definedName>
    <definedName name="OFFER_TARIFF_E2_1">Предложение!$53:$55</definedName>
    <definedName name="OFFER_TARIFF_E2_2">Предложение!$166:$168</definedName>
    <definedName name="OFFER_TARIFF_E2_3">Предложение!$277:$279</definedName>
    <definedName name="OFFER_TARIFF_E2_4">Предложение!$352:$354</definedName>
    <definedName name="OFFER_TARIFF_E2_5">Предложение!$463:$465</definedName>
    <definedName name="OFFER_TARIFF_F_1">Предложение!$56:$58</definedName>
    <definedName name="OFFER_TARIFF_F_2">Предложение!$169:$171</definedName>
    <definedName name="OFFER_TARIFF_F_3">Предложение!$280:$282</definedName>
    <definedName name="OFFER_TARIFF_F_4">Предложение!$355:$357</definedName>
    <definedName name="OFFER_TARIFF_F_5">Предложение!$466:$468</definedName>
    <definedName name="OFFER_TARIFF_G_1">Предложение!$59:$61</definedName>
    <definedName name="OFFER_TARIFF_G_2">Предложение!$172:$174</definedName>
    <definedName name="OFFER_TARIFF_G_3">Предложение!$283:$285</definedName>
    <definedName name="OFFER_TARIFF_G_4">Предложение!$358:$360</definedName>
    <definedName name="OFFER_TARIFF_G_5">Предложение!$469:$471</definedName>
    <definedName name="OFFER_TARIFF_H_1">Предложение!$62:$64</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территорий'!$C$12:$C$21</definedName>
    <definedName name="pDel_LT_MO">'Список территорий'!$D$11:$D$21</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территорий'!$G$21</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&gt;=25МВт'!$T$85</definedName>
    <definedName name="pIns_PT_VTAR_A_COLDVSNA">'ХВС. Т-пит'!$T$53</definedName>
    <definedName name="pIns_PT_VTAR_A_COLDVSNA_OFFER_1">Предложение!$G$67</definedName>
    <definedName name="pIns_PT_VTAR_A_COLDVSNA_OFFER_2">Предложение!$G$180</definedName>
    <definedName name="pIns_PT_VTAR_A_COLDVSNA_OFFER_3">Предложение!$G$291</definedName>
    <definedName name="pIns_PT_VTAR_A_COLDVSNA_OFFER_4">Предложение!$G$366</definedName>
    <definedName name="pIns_PT_VTAR_A_COLDVSNA_OFFER_5">Предложение!$G$477</definedName>
    <definedName name="pIns_PT_VTAR_A_COLDVSNA_OFFER5">Предложение!$G$477</definedName>
    <definedName name="pIns_PT_VTAR_A_HOTVSNA">'ГВС. Т-гор.вода'!$T$54</definedName>
    <definedName name="pIns_PT_VTAR_A_HOTVSNA_OFFER_1">Предложение!$G$82</definedName>
    <definedName name="pIns_PT_VTAR_A_HOTVSNA_OFFER_2">Предложение!$G$195</definedName>
    <definedName name="pIns_PT_VTAR_A_HOTVSNA_OFFER_3">Предложение!$G$306</definedName>
    <definedName name="pIns_PT_VTAR_A_HOTVSNA_OFFER_4">Предложение!$G$381</definedName>
    <definedName name="pIns_PT_VTAR_A_HOTVSNA_OFFER_5">Предложение!$G$492</definedName>
    <definedName name="pIns_PT_VTAR_A_OFFER_1">Предложение!$G$30</definedName>
    <definedName name="pIns_PT_VTAR_A_OFFER_2">Предложение!$G$119</definedName>
    <definedName name="pIns_PT_VTAR_A_OFFER_3">Предложение!$G$230</definedName>
    <definedName name="pIns_PT_VTAR_A_OFFER_4">Предложение!$G$329</definedName>
    <definedName name="pIns_PT_VTAR_A_OFFER_5">Предложение!$G$416</definedName>
    <definedName name="pIns_PT_VTAR_A_VOTV">'ВО. Т-во'!$T$53</definedName>
    <definedName name="pIns_PT_VTAR_A_VOTV_OFFER_1">Предложение!$G$91</definedName>
    <definedName name="pIns_PT_VTAR_A_VOTV_OFFER_2">Предложение!$G$204</definedName>
    <definedName name="pIns_PT_VTAR_A_VOTV_OFFER_3">Предложение!$G$315</definedName>
    <definedName name="pIns_PT_VTAR_A_VOTV_OFFER_4">Предложение!$G$390</definedName>
    <definedName name="pIns_PT_VTAR_A_VOTV_OFFER_5">Предложение!$G$501</definedName>
    <definedName name="pIns_PT_VTAR_B">'ТС. Т-ТЭ | ТСО'!$T$127</definedName>
    <definedName name="pIns_PT_VTAR_B_COLDVSNA">'ХВС. Т-тех'!$T$53</definedName>
    <definedName name="pIns_PT_VTAR_B_COLDVSNA_OFFER_1">Предложение!$G$70</definedName>
    <definedName name="pIns_PT_VTAR_B_COLDVSNA_OFFER_2">Предложение!$G$183</definedName>
    <definedName name="pIns_PT_VTAR_B_COLDVSNA_OFFER_3">Предложение!$G$294</definedName>
    <definedName name="pIns_PT_VTAR_B_COLDVSNA_OFFER_4">Предложение!$G$369</definedName>
    <definedName name="pIns_PT_VTAR_B_COLDVSNA_OFFER_5">Предложение!$G$480</definedName>
    <definedName name="pIns_PT_VTAR_B_HOTVSNA">'ГВС. Т-транс'!$T$54</definedName>
    <definedName name="pIns_PT_VTAR_B_HOTVSNA_OFFER_1">Предложение!$G$85</definedName>
    <definedName name="pIns_PT_VTAR_B_HOTVSNA_OFFER_2">Предложение!$G$198</definedName>
    <definedName name="pIns_PT_VTAR_B_HOTVSNA_OFFER_3">Предложение!$G$309</definedName>
    <definedName name="pIns_PT_VTAR_B_HOTVSNA_OFFER_4">Предложение!$G$384</definedName>
    <definedName name="pIns_PT_VTAR_B_HOTVSNA_OFFER_5">Предложение!$G$495</definedName>
    <definedName name="pIns_PT_VTAR_B_OFFER_1">Предложение!$G$43</definedName>
    <definedName name="pIns_PT_VTAR_B_OFFER_2">Предложение!$G$156</definedName>
    <definedName name="pIns_PT_VTAR_B_OFFER_3">Предложение!$G$267</definedName>
    <definedName name="pIns_PT_VTAR_B_OFFER_4">Предложение!$G$342</definedName>
    <definedName name="pIns_PT_VTAR_B_OFFER_5">Предложение!$G$453</definedName>
    <definedName name="pIns_PT_VTAR_B_VOTV">'ВО. Т-транс'!$T$53</definedName>
    <definedName name="pIns_PT_VTAR_B_VOTV_OFFER_1">Предложение!$G$94</definedName>
    <definedName name="pIns_PT_VTAR_B_VOTV_OFFER_2">Предложение!$G$207</definedName>
    <definedName name="pIns_PT_VTAR_B_VOTV_OFFER_3">Предложение!$G$318</definedName>
    <definedName name="pIns_PT_VTAR_B_VOTV_OFFER_4">Предложение!$G$393</definedName>
    <definedName name="pIns_PT_VTAR_B_VOTV_OFFER_5">Предложение!$G$504</definedName>
    <definedName name="pIns_PT_VTAR_C">'ТС. Т-ТН'!$T$57</definedName>
    <definedName name="pIns_PT_VTAR_C_COLDVSNA">'ХВС. Т-транс'!$T$53</definedName>
    <definedName name="pIns_PT_VTAR_C_COLDVSNA_OFFER_1">Предложение!$G$73</definedName>
    <definedName name="pIns_PT_VTAR_C_COLDVSNA_OFFER_2">Предложение!$G$186</definedName>
    <definedName name="pIns_PT_VTAR_C_COLDVSNA_OFFER_3">Предложение!$G$297</definedName>
    <definedName name="pIns_PT_VTAR_C_COLDVSNA_OFFER_4">Предложение!$G$372</definedName>
    <definedName name="pIns_PT_VTAR_C_COLDVSNA_OFFER_5">Предложение!$G$483</definedName>
    <definedName name="pIns_PT_VTAR_C_HOTVSNA">'ГВС. Т-подкл'!$T$63</definedName>
    <definedName name="pIns_PT_VTAR_C_HOTVSNA_OFFER_1">Предложение!$G$88</definedName>
    <definedName name="pIns_PT_VTAR_C_HOTVSNA_OFFER_2">Предложение!$G$201</definedName>
    <definedName name="pIns_PT_VTAR_C_HOTVSNA_OFFER_3">Предложение!$G$312</definedName>
    <definedName name="pIns_PT_VTAR_C_HOTVSNA_OFFER_4">Предложение!$G$387</definedName>
    <definedName name="pIns_PT_VTAR_C_HOTVSNA_OFFER_5">Предложение!$G$498</definedName>
    <definedName name="pIns_PT_VTAR_C_OFFER_1">Предложение!$G$46</definedName>
    <definedName name="pIns_PT_VTAR_C_OFFER_2">Предложение!$G$159</definedName>
    <definedName name="pIns_PT_VTAR_C_OFFER_3">Предложение!$G$270</definedName>
    <definedName name="pIns_PT_VTAR_C_OFFER_4">Предложение!$G$345</definedName>
    <definedName name="pIns_PT_VTAR_C_OFFER_5">Предложение!$G$456</definedName>
    <definedName name="pIns_PT_VTAR_C_VOTV">'ВО. Т-подкл'!$T$63</definedName>
    <definedName name="pIns_PT_VTAR_C_VOTV_OFFER_1">Предложение!$G$97</definedName>
    <definedName name="pIns_PT_VTAR_C_VOTV_OFFER_2">Предложение!$G$210</definedName>
    <definedName name="pIns_PT_VTAR_C_VOTV_OFFER_3">Предложение!$G$321</definedName>
    <definedName name="pIns_PT_VTAR_C_VOTV_OFFER_4">Предложение!$G$396</definedName>
    <definedName name="pIns_PT_VTAR_C_VOTV_OFFER_5">Предложение!$G$507</definedName>
    <definedName name="pIns_PT_VTAR_D">'ТС. Т-гор.вода'!$V$65</definedName>
    <definedName name="pIns_PT_VTAR_D_COLDVSNA">'ХВС. Т-подвоз'!$T$53</definedName>
    <definedName name="pIns_PT_VTAR_D_COLDVSNA_OFFER_1">Предложение!$G$76</definedName>
    <definedName name="pIns_PT_VTAR_D_COLDVSNA_OFFER_2">Предложение!$G$189</definedName>
    <definedName name="pIns_PT_VTAR_D_COLDVSNA_OFFER_3">Предложение!$G$300</definedName>
    <definedName name="pIns_PT_VTAR_D_COLDVSNA_OFFER_4">Предложение!$G$375</definedName>
    <definedName name="pIns_PT_VTAR_D_COLDVSNA_OFFER_5">Предложение!$G$486</definedName>
    <definedName name="pIns_PT_VTAR_D_OFFER_1">Предложение!$G$49</definedName>
    <definedName name="pIns_PT_VTAR_D_OFFER_2">Предложение!$G$162</definedName>
    <definedName name="pIns_PT_VTAR_D_OFFER_3">Предложение!$G$273</definedName>
    <definedName name="pIns_PT_VTAR_D_OFFER_4">Предложение!$G$348</definedName>
    <definedName name="pIns_PT_VTAR_D_OFFER_5">Предложение!$G$459</definedName>
    <definedName name="pIns_PT_VTAR_E_COLDVSNA">'ХВС. Т-подкл'!$T$63</definedName>
    <definedName name="pIns_PT_VTAR_E_COLDVSNA_OFFER_1">Предложение!$G$79</definedName>
    <definedName name="pIns_PT_VTAR_E_COLDVSNA_OFFER_2">Предложение!$G$192</definedName>
    <definedName name="pIns_PT_VTAR_E_COLDVSNA_OFFER_3">Предложение!$G$303</definedName>
    <definedName name="pIns_PT_VTAR_E_COLDVSNA_OFFER_4">Предложение!$G$378</definedName>
    <definedName name="pIns_PT_VTAR_E_COLDVSNA_OFFER_5">Предложение!$G$489</definedName>
    <definedName name="pIns_PT_VTAR_E1">'ТС. Т-передача ТЭ'!$T$57</definedName>
    <definedName name="pIns_PT_VTAR_E1_OFFER_1">Предложение!$G$52</definedName>
    <definedName name="pIns_PT_VTAR_E1_OFFER_2">Предложение!$G$165</definedName>
    <definedName name="pIns_PT_VTAR_E1_OFFER_3">Предложение!$G$276</definedName>
    <definedName name="pIns_PT_VTAR_E1_OFFER_4">Предложение!$G$351</definedName>
    <definedName name="pIns_PT_VTAR_E1_OFFER_5">Предложение!$G$462</definedName>
    <definedName name="pIns_PT_VTAR_E2">'ТС. Т-передача ТН'!$T$57</definedName>
    <definedName name="pIns_PT_VTAR_E2_OFFER_1">Предложение!$G$55</definedName>
    <definedName name="pIns_PT_VTAR_E2_OFFER_2">Предложение!$G$168</definedName>
    <definedName name="pIns_PT_VTAR_E2_OFFER_3">Предложение!$G$279</definedName>
    <definedName name="pIns_PT_VTAR_E2_OFFER_4">Предложение!$G$354</definedName>
    <definedName name="pIns_PT_VTAR_E2_OFFER_5">Предложение!$G$465</definedName>
    <definedName name="pIns_PT_VTAR_F">'ТС. Резерв мощности'!$T$57</definedName>
    <definedName name="pIns_PT_VTAR_F_OFFER_1">Предложение!$G$58</definedName>
    <definedName name="pIns_PT_VTAR_F_OFFER_2">Предложение!$G$171</definedName>
    <definedName name="pIns_PT_VTAR_F_OFFER_3">Предложение!$G$282</definedName>
    <definedName name="pIns_PT_VTAR_F_OFFER_4">Предложение!$G$357</definedName>
    <definedName name="pIns_PT_VTAR_F_OFFER_5">Предложение!$G$468</definedName>
    <definedName name="pIns_PT_VTAR_G">'ТС. Т-подкл'!$T$62</definedName>
    <definedName name="pIns_PT_VTAR_G_OFFER_1">Предложение!$G$61</definedName>
    <definedName name="pIns_PT_VTAR_G_OFFER_2">Предложение!$G$174</definedName>
    <definedName name="pIns_PT_VTAR_G_OFFER_3">Предложение!$G$285</definedName>
    <definedName name="pIns_PT_VTAR_G_OFFER_4">Предложение!$G$360</definedName>
    <definedName name="pIns_PT_VTAR_G_OFFER_5">Предложение!$G$471</definedName>
    <definedName name="pIns_PT_VTAR_H">'ТС. Т-подкл(инд)'!$T$56</definedName>
    <definedName name="pIns_PT_VTAR_H_OFFER_1">Предложение!$G$64</definedName>
    <definedName name="pIns_PT_VTAR_H_OFFER_2">Предложение!$G$177</definedName>
    <definedName name="pIns_PT_VTAR_H_OFFER_3">Предложение!$G$288</definedName>
    <definedName name="pIns_PT_VTAR_H_OFFER_4">Предложение!$G$363</definedName>
    <definedName name="pIns_PT_VTAR_H_OFFER_5">Предложение!$G$474</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&gt;=25МВт'!$BR$39</definedName>
    <definedName name="pIns_ver_HEAT_TARIFF_B">'ТС. Т-ТЭ | ТСО'!$BR$39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тарифов'!$AL$12:$AL$165</definedName>
    <definedName name="PT_DIFFERENTIATION_CS_ID">'Перечень тарифов'!$AF$12:$AF$165</definedName>
    <definedName name="PT_DIFFERENTIATION_IST_TE">'Перечень тарифов'!$AM$12:$AM$165</definedName>
    <definedName name="PT_DIFFERENTIATION_IST_TE_ID">'Перечень тарифов'!$AG$12:$AG$165</definedName>
    <definedName name="PT_DIFFERENTIATION_NTAR">'Перечень тарифов'!$AJ$12:$AJ$165</definedName>
    <definedName name="PT_DIFFERENTIATION_NTAR_ID">'Перечень тарифов'!$AD$12:$AD$165</definedName>
    <definedName name="PT_DIFFERENTIATION_NUM_CS">'Перечень тарифов'!$AP$12:$AP$165</definedName>
    <definedName name="PT_DIFFERENTIATION_NUM_IST_TE">'Перечень тарифов'!$AQ$12:$AQ$165</definedName>
    <definedName name="PT_DIFFERENTIATION_NUM_NTAR">'Перечень тарифов'!$AN$12:$AN$165</definedName>
    <definedName name="PT_DIFFERENTIATION_NUM_TER">'Перечень тарифов'!$AO$12:$AO$165</definedName>
    <definedName name="PT_DIFFERENTIATION_TER">'Перечень тарифов'!$AK$12:$AK$165</definedName>
    <definedName name="PT_DIFFERENTIATION_TER_ID">'Перечень тарифов'!$AE$12:$AE$165</definedName>
    <definedName name="PT_DIFFERENTIATION_VDET">'Перечень тарифов'!$AI$12:$AI$165</definedName>
    <definedName name="PT_DIFFERENTIATION_VTAR">'Перечень тарифов'!$AH$12:$AH$165</definedName>
    <definedName name="PT_DIFFERENTIATION_VTAR_ID">'Перечень тарифов'!$AC$12:$AC$165</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тарифов'!$F$91</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тарифов'!$W$164</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Предложение!$L$508</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Предложение!$L$508</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&gt;=25МВт'!$BR$86</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ТСО'!$BR$128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территорий'!$I$22</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территорий'!$E$11:$I$21</definedName>
    <definedName name="TERRITORY_ID">TEHSHEET!$E$56</definedName>
    <definedName name="TERRITORY_LIST_ID">'Список территорий'!$F$11:$F$21</definedName>
    <definedName name="TERRITORY_MO_LIST">'Список территорий'!$H$11:$H$21</definedName>
    <definedName name="TERRITORY_MR_LIST">'Список территорий'!$G$11:$G$21</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REESTR_IP!$A$2:$I$23</definedName>
    <definedName name="VD_LIST">REESTR_VED!$A$2:$B$11</definedName>
    <definedName name="VD_ID_LIST">REESTR_VED!$A$2:$A$11</definedName>
    <definedName name="VD_NAME_LIST">REESTR_VED!$B$2:$B$11</definedName>
    <definedName name="et_B_FHD20_1">et_union_hor!$127:$135</definedName>
    <definedName name="ter_5">'Список территорий'!$G$16:$I$16</definedName>
    <definedName name="ter_51">'Список территорий'!$G$19:$I$19</definedName>
    <definedName name="pt_ntar_30">'ТС. Т-ТЭ | &gt;=25МВт'!$57:$70</definedName>
    <definedName name="pt_ter_30">'ТС. Т-ТЭ | &gt;=25МВт'!$58:$69</definedName>
    <definedName name="pt_cs_30">'ТС. Т-ТЭ | &gt;=25МВт'!$59:$68</definedName>
    <definedName name="pt_ist_te_30">'ТС. Т-ТЭ | &gt;=25МВт'!$60:$67</definedName>
    <definedName name="pt_ntar_301">'ТС. Т-ТЭ | &gt;=25МВт'!$71:$84</definedName>
    <definedName name="pt_ter_31">'ТС. Т-ТЭ | &gt;=25МВт'!$72:$83</definedName>
    <definedName name="pt_cs_31">'ТС. Т-ТЭ | &gt;=25МВт'!$73:$82</definedName>
    <definedName name="pt_ist_te_31">'ТС. Т-ТЭ | &gt;=25МВт'!$74:$81</definedName>
    <definedName name="pt_ntar_3011">'ТС. Т-ТЭ | ТСО'!$57:$70</definedName>
    <definedName name="pt_ter_32">'ТС. Т-ТЭ | ТСО'!$58:$69</definedName>
    <definedName name="pt_cs_32">'ТС. Т-ТЭ | ТСО'!$59:$68</definedName>
    <definedName name="pt_ist_te_32">'ТС. Т-ТЭ | ТСО'!$60:$67</definedName>
    <definedName name="pt_ntar_30111">'ТС. Т-ТЭ | ТСО'!$71:$84</definedName>
    <definedName name="pt_ter_33">'ТС. Т-ТЭ | ТСО'!$72:$83</definedName>
    <definedName name="pt_cs_33">'ТС. Т-ТЭ | ТСО'!$73:$82</definedName>
    <definedName name="pt_ist_te_33">'ТС. Т-ТЭ | ТСО'!$74:$81</definedName>
    <definedName name="pt_ntar_301111">'ТС. Т-ТЭ | ТСО'!$85:$98</definedName>
    <definedName name="pt_ter_34">'ТС. Т-ТЭ | ТСО'!$86:$97</definedName>
    <definedName name="pt_cs_34">'ТС. Т-ТЭ | ТСО'!$87:$96</definedName>
    <definedName name="pt_ist_te_34">'ТС. Т-ТЭ | ТСО'!$88:$95</definedName>
    <definedName name="pt_ntar_3011111">'ТС. Т-ТЭ | ТСО'!$99:$112</definedName>
    <definedName name="pt_ter_35">'ТС. Т-ТЭ | ТСО'!$100:$111</definedName>
    <definedName name="pt_cs_35">'ТС. Т-ТЭ | ТСО'!$101:$110</definedName>
    <definedName name="pt_ist_te_35">'ТС. Т-ТЭ | ТСО'!$102:$109</definedName>
    <definedName name="pt_ntar_30111111">'ТС. Т-ТЭ | ТСО'!$113:$126</definedName>
    <definedName name="pt_ter_36">'ТС. Т-ТЭ | ТСО'!$114:$125</definedName>
    <definedName name="pt_cs_36">'ТС. Т-ТЭ | ТСО'!$115:$124</definedName>
    <definedName name="pt_ist_te_36">'ТС. Т-ТЭ | ТСО'!$116:$123</definedName>
    <definedName name="DESCRIPTION_TERRITORY">REESTR_DS!$B$2:$B$4</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<sst xmlns="http://schemas.openxmlformats.org/spreadsheetml/2006/main" count="16060" uniqueCount="3823">
  <si>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</si>
  <si>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</si>
  <si>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</si>
  <si>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</si>
  <si>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</si>
  <si>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</si>
  <si>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</si>
  <si>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</si>
  <si>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</si>
  <si>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</si>
  <si>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</si>
  <si>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</si>
  <si>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</si>
  <si>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31664312</t>
  </si>
  <si>
    <t>Flag_Row_Size</t>
  </si>
  <si>
    <t>Субъект РФ</t>
  </si>
  <si>
    <t>Приморский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</si>
  <si>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</si>
  <si>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</si>
  <si>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</si>
  <si>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</si>
  <si>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</si>
  <si>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</si>
  <si>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</si>
  <si>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</si>
  <si>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</si>
  <si>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</si>
  <si>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</si>
  <si>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</si>
  <si>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</si>
  <si>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</si>
  <si>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</si>
  <si>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</si>
  <si>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</si>
  <si>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</si>
  <si>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</si>
  <si>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</si>
  <si>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</si>
  <si>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</si>
  <si>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</si>
  <si>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</si>
  <si>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ДГК-01.1/8174</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</si>
  <si>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</si>
  <si>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</si>
  <si>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</si>
  <si>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Исх-ДГК/7081</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</si>
  <si>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</si>
  <si>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</si>
  <si>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</si>
  <si>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</si>
  <si>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</si>
  <si>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</si>
  <si>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253645001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</si>
  <si>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</si>
  <si>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</si>
  <si>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</si>
  <si>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</si>
  <si>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</si>
  <si>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</si>
  <si>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</si>
  <si>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</si>
  <si>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</si>
  <si>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</si>
  <si>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</si>
  <si>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</si>
  <si>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</si>
  <si>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</si>
  <si>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</si>
  <si>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</si>
  <si>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</si>
  <si>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</si>
  <si>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</si>
  <si>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</si>
  <si>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</si>
  <si>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</si>
  <si>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</si>
  <si>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Дроговоз Александр Геннадьевич</t>
  </si>
  <si>
    <t>Должность</t>
  </si>
  <si>
    <t>Главный специалист группы цен и тарифов СП ПТС</t>
  </si>
  <si>
    <t>Контактный телефон</t>
  </si>
  <si>
    <t>(423) 2-62-97-00 доб. 55-451</t>
  </si>
  <si>
    <t>E-mail</t>
  </si>
  <si>
    <t>Drogovoz-AG@dgk.ru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</si>
  <si>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</si>
  <si>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</si>
  <si>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</si>
  <si>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</si>
  <si>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</si>
  <si>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</si>
  <si>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</si>
  <si>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</si>
  <si>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</si>
  <si>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</si>
  <si>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</si>
  <si>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</si>
  <si>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</si>
  <si>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</si>
  <si>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</si>
  <si>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</si>
  <si>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</si>
  <si>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Артемовский городской округ</t>
  </si>
  <si>
    <t>05705000</t>
  </si>
  <si>
    <t>Добавить МО</t>
  </si>
  <si>
    <t>2</t>
  </si>
  <si>
    <t>×</t>
  </si>
  <si>
    <t>ter_5</t>
  </si>
  <si>
    <t>Владивостокский городской округ</t>
  </si>
  <si>
    <t>05701000</t>
  </si>
  <si>
    <t>ter_51</t>
  </si>
  <si>
    <t>60</t>
  </si>
  <si>
    <t>Партизанский городской округ</t>
  </si>
  <si>
    <t>05717000</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</si>
  <si>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</si>
  <si>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</si>
  <si>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</si>
  <si>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</si>
  <si>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</si>
  <si>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</si>
  <si>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</si>
  <si>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</si>
  <si>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</si>
  <si>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</si>
  <si>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</si>
  <si>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</si>
  <si>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</si>
  <si>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</si>
  <si>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</si>
  <si>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</si>
  <si>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</si>
  <si>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</si>
  <si>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</si>
  <si>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</si>
  <si>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</si>
  <si>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</si>
  <si>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</si>
  <si>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</si>
  <si>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</si>
  <si>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</si>
  <si>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</si>
  <si>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</si>
  <si>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</si>
  <si>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</si>
  <si>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</si>
  <si>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</si>
  <si>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</si>
  <si>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</si>
  <si>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</si>
  <si>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</si>
  <si>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</si>
  <si>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</si>
  <si>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</si>
  <si>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</si>
  <si>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</si>
  <si>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</si>
  <si>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</si>
  <si>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</si>
  <si>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</si>
  <si>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</si>
  <si>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</si>
  <si>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</si>
  <si>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</si>
  <si>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</si>
  <si>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</si>
  <si>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Тариф на тепловую энергию (мощность) на коллекторах источников тепловой энергии на территории Артемовского городского округа Приморского края</t>
  </si>
  <si>
    <t>Артемовская ТЭЦ</t>
  </si>
  <si>
    <t>"4190065"</t>
  </si>
  <si>
    <t>pIns_PT_VTAR_A</t>
  </si>
  <si>
    <t>pt_ntar_1</t>
  </si>
  <si>
    <t>pt_ter_1</t>
  </si>
  <si>
    <t>pt_cs_1</t>
  </si>
  <si>
    <t>pt_ist_te_1</t>
  </si>
  <si>
    <t>Добавить источник для дифференциации</t>
  </si>
  <si>
    <t>Добавить централизованную систему для дифференциации</t>
  </si>
  <si>
    <t>Добавить территорию для дифференциации</t>
  </si>
  <si>
    <t>Тариф на тепловую энергию (мощность) на коллекторах источников тепловой энергии на территории Владивостокского городского округа Приморского края</t>
  </si>
  <si>
    <t>ТЭЦ Восточная</t>
  </si>
  <si>
    <t>pt_ntar_30</t>
  </si>
  <si>
    <t>pt_ter_30</t>
  </si>
  <si>
    <t>pt_cs_30</t>
  </si>
  <si>
    <t>pt_ist_te_30</t>
  </si>
  <si>
    <t>Тариф на тепловую энергию (мощность) на коллекторах источников тепловой энергии на территории Партизанского городского округа Приморского края</t>
  </si>
  <si>
    <t>Партизанская ГРЭС</t>
  </si>
  <si>
    <t>pt_ntar_301</t>
  </si>
  <si>
    <t>pt_ter_31</t>
  </si>
  <si>
    <t>pt_cs_31</t>
  </si>
  <si>
    <t>pt_ist_te_31</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</si>
  <si>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</si>
  <si>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</si>
  <si>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 поставляемую потребителям АО "ДГК" на территории Артемовского городского округа Приморского края</t>
  </si>
  <si>
    <t>"4190064"; "4190065"; "4190068"; "4190070"</t>
  </si>
  <si>
    <t>pIns_PT_VTAR_B</t>
  </si>
  <si>
    <t>pt_ntar_2</t>
  </si>
  <si>
    <t>pt_ter_2</t>
  </si>
  <si>
    <t>pt_cs_2</t>
  </si>
  <si>
    <t>pt_ist_te_2</t>
  </si>
  <si>
    <t>Тариф на тепловую энергию, поставляемую потребителям АО "ДГК" на территории Владивостокского городского округа Приморского края</t>
  </si>
  <si>
    <t>pt_ntar_3011</t>
  </si>
  <si>
    <t>pt_ter_32</t>
  </si>
  <si>
    <t>pt_cs_32</t>
  </si>
  <si>
    <t>pt_ist_te_32</t>
  </si>
  <si>
    <t>Тариф на тепловую энергию, поставляемую потребителям АО "ДГК" на территории Партизанского городского округа Приморского края</t>
  </si>
  <si>
    <t>pt_ntar_30111</t>
  </si>
  <si>
    <t>pt_ter_33</t>
  </si>
  <si>
    <t>pt_cs_33</t>
  </si>
  <si>
    <t>pt_ist_te_33</t>
  </si>
  <si>
    <t>Тариф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на территории Артемовского городского округа</t>
  </si>
  <si>
    <t>pt_ntar_301111</t>
  </si>
  <si>
    <t>pt_ter_34</t>
  </si>
  <si>
    <t>pt_cs_34</t>
  </si>
  <si>
    <t>pt_ist_te_34</t>
  </si>
  <si>
    <t>Тариф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на территории Владивостокского городского округа</t>
  </si>
  <si>
    <t>pt_ntar_3011111</t>
  </si>
  <si>
    <t>pt_ter_35</t>
  </si>
  <si>
    <t>pt_cs_35</t>
  </si>
  <si>
    <t>pt_ist_te_35</t>
  </si>
  <si>
    <t>Тариф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на территории Партизанского городского округа</t>
  </si>
  <si>
    <t>pt_ntar_30111111</t>
  </si>
  <si>
    <t>pt_ter_36</t>
  </si>
  <si>
    <t>pt_cs_36</t>
  </si>
  <si>
    <t>pt_ist_te_36</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</si>
  <si>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</si>
  <si>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</si>
  <si>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</si>
  <si>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</si>
  <si>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</si>
  <si>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</si>
  <si>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</si>
  <si>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</si>
  <si>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</si>
  <si>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</si>
  <si>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</si>
  <si>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</si>
  <si>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</si>
  <si>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</si>
  <si>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</si>
  <si>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</si>
  <si>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</si>
  <si>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</si>
  <si>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</si>
  <si>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</si>
  <si>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</si>
  <si>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</si>
  <si>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</si>
  <si>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</si>
  <si>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</si>
  <si>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</si>
  <si>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</si>
  <si>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</si>
  <si>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</si>
  <si>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</si>
  <si>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</si>
  <si>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</si>
  <si>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</si>
  <si>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</si>
  <si>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</si>
  <si>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</si>
  <si>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</si>
  <si>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</si>
  <si>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</si>
  <si>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</si>
  <si>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</si>
  <si>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</si>
  <si>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</si>
  <si>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</si>
  <si>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</si>
  <si>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</si>
  <si>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</si>
  <si>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</si>
  <si>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</si>
  <si>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</si>
  <si>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</si>
  <si>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</si>
  <si>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</si>
  <si>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</si>
  <si>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</si>
  <si>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</si>
  <si>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</si>
  <si>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</si>
  <si>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</si>
  <si>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</si>
  <si>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</si>
  <si>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</si>
  <si>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</si>
  <si>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</si>
  <si>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</si>
  <si>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</si>
  <si>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</si>
  <si>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</si>
  <si>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</si>
  <si>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</si>
  <si>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</si>
  <si>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</si>
  <si>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</si>
  <si>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</si>
  <si>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</si>
  <si>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</si>
  <si>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</si>
  <si>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</si>
  <si>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</si>
  <si>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</si>
  <si>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</si>
  <si>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</si>
  <si>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</si>
  <si>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</si>
  <si>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</si>
  <si>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</si>
  <si>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</si>
  <si>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</si>
  <si>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</si>
  <si>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</si>
  <si>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</si>
  <si>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</si>
  <si>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</si>
  <si>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</si>
  <si>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</si>
  <si>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</si>
  <si>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</si>
  <si>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</si>
  <si>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</si>
  <si>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</si>
  <si>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</si>
  <si>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</si>
  <si>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</si>
  <si>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</si>
  <si>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</si>
  <si>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</si>
  <si>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</si>
  <si>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</si>
  <si>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</si>
  <si>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</si>
  <si>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</si>
  <si>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</si>
  <si>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</si>
  <si>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</si>
  <si>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</si>
  <si>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</si>
  <si>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</si>
  <si>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</si>
  <si>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</si>
  <si>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</si>
  <si>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</si>
  <si>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</si>
  <si>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</si>
  <si>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</si>
  <si>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</si>
  <si>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</si>
  <si>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</si>
  <si>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</si>
  <si>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</si>
  <si>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</si>
  <si>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</si>
  <si>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</si>
  <si>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</si>
  <si>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</si>
  <si>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</si>
  <si>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</si>
  <si>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</si>
  <si>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</si>
  <si>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</si>
  <si>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</si>
  <si>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</si>
  <si>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</si>
  <si>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</si>
  <si>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</si>
  <si>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</si>
  <si>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</si>
  <si>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</si>
  <si>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</si>
  <si>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</si>
  <si>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</si>
  <si>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</si>
  <si>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</si>
  <si>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</si>
  <si>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</si>
  <si>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</si>
  <si>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</si>
  <si>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</si>
  <si>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</si>
  <si>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</si>
  <si>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</si>
  <si>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</si>
  <si>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</si>
  <si>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</si>
  <si>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</si>
  <si>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</si>
  <si>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</si>
  <si>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</si>
  <si>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</si>
  <si>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</si>
  <si>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</si>
  <si>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</si>
  <si>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</si>
  <si>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</si>
  <si>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</si>
  <si>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</si>
  <si>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</si>
  <si>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</si>
  <si>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</si>
  <si>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</si>
  <si>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</si>
  <si>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</si>
  <si>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</si>
  <si>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</si>
  <si>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</si>
  <si>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</si>
  <si>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</si>
  <si>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</si>
  <si>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</si>
  <si>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</si>
  <si>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</si>
  <si>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</si>
  <si>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</si>
  <si>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</si>
  <si>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</si>
  <si>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</si>
  <si>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</si>
  <si>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</si>
  <si>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</si>
  <si>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</si>
  <si>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</si>
  <si>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</si>
  <si>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</si>
  <si>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</si>
  <si>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</si>
  <si>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</si>
  <si>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</si>
  <si>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</si>
  <si>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</si>
  <si>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</si>
  <si>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</si>
  <si>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</si>
  <si>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</si>
  <si>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</si>
  <si>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</si>
  <si>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</si>
  <si>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</si>
  <si>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</si>
  <si>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</si>
  <si>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</si>
  <si>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</si>
  <si>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</si>
  <si>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</si>
  <si>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</si>
  <si>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</si>
  <si>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</si>
  <si>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</si>
  <si>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</si>
  <si>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</si>
  <si>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</si>
  <si>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</si>
  <si>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</si>
  <si>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</si>
  <si>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</si>
  <si>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</si>
  <si>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</si>
  <si>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</si>
  <si>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</si>
  <si>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</si>
  <si>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</si>
  <si>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</si>
  <si>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</si>
  <si>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</si>
  <si>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</si>
  <si>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</si>
  <si>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</si>
  <si>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</si>
  <si>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</si>
  <si>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</si>
  <si>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</si>
  <si>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</si>
  <si>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</si>
  <si>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</si>
  <si>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</si>
  <si>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</si>
  <si>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</si>
  <si>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</si>
  <si>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</si>
  <si>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</si>
  <si>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</si>
  <si>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</si>
  <si>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</si>
  <si>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</si>
  <si>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</si>
  <si>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</si>
  <si>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</si>
  <si>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</si>
  <si>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</si>
  <si>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</si>
  <si>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</si>
  <si>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</si>
  <si>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</si>
  <si>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</si>
  <si>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</si>
  <si>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</si>
  <si>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</si>
  <si>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</si>
  <si>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</si>
  <si>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к коллектору источника тепловой энергии</t>
  </si>
  <si>
    <t>без дифференциации</t>
  </si>
  <si>
    <t>вода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</si>
  <si>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</si>
  <si>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</si>
  <si>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</si>
  <si>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</si>
  <si>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</si>
  <si>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</si>
  <si>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</si>
  <si>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</si>
  <si>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</si>
  <si>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</si>
  <si>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</si>
  <si>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</si>
  <si>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</si>
  <si>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</si>
  <si>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</si>
  <si>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</si>
  <si>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</si>
  <si>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</si>
  <si>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</si>
  <si>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</si>
  <si>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</si>
  <si>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</si>
  <si>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</si>
  <si>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</si>
  <si>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</si>
  <si>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</si>
  <si>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</si>
  <si>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</si>
  <si>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</si>
  <si>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</si>
  <si>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</si>
  <si>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</si>
  <si>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</si>
  <si>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</si>
  <si>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</si>
  <si>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</si>
  <si>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</si>
  <si>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</si>
  <si>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</si>
  <si>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</si>
  <si>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</si>
  <si>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</si>
  <si>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</si>
  <si>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</si>
  <si>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</si>
  <si>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</si>
  <si>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</si>
  <si>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</si>
  <si>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</si>
  <si>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</si>
  <si>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</si>
  <si>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</si>
  <si>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</si>
  <si>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</si>
  <si>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</si>
  <si>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</si>
  <si>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</si>
  <si>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</si>
  <si>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</si>
  <si>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</si>
  <si>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</si>
  <si>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</si>
  <si>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</si>
  <si>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</si>
  <si>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</si>
  <si>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</si>
  <si>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</si>
  <si>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</si>
  <si>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</si>
  <si>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</si>
  <si>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</si>
  <si>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</si>
  <si>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</si>
  <si>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</si>
  <si>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</si>
  <si>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</si>
  <si>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</si>
  <si>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</si>
  <si>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</si>
  <si>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</si>
  <si>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</si>
  <si>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</si>
  <si>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</si>
  <si>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</si>
  <si>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</si>
  <si>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</si>
  <si>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</si>
  <si>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</si>
  <si>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</si>
  <si>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</si>
  <si>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</si>
  <si>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</si>
  <si>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</si>
  <si>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</si>
  <si>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</si>
  <si>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</si>
  <si>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</si>
  <si>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</si>
  <si>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</si>
  <si>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</si>
  <si>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</si>
  <si>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</si>
  <si>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</si>
  <si>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</si>
  <si>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</si>
  <si>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</si>
  <si>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</si>
  <si>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</si>
  <si>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</si>
  <si>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</si>
  <si>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</si>
  <si>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</si>
  <si>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</si>
  <si>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</si>
  <si>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</si>
  <si>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</si>
  <si>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</si>
  <si>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</si>
  <si>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</si>
  <si>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</si>
  <si>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</si>
  <si>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</si>
  <si>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</si>
  <si>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</si>
  <si>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</si>
  <si>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</si>
  <si>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</si>
  <si>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</si>
  <si>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</si>
  <si>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</si>
  <si>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</si>
  <si>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</si>
  <si>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</si>
  <si>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</si>
  <si>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</si>
  <si>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</si>
  <si>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</si>
  <si>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</si>
  <si>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</si>
  <si>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</si>
  <si>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</si>
  <si>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</si>
  <si>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</si>
  <si>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</si>
  <si>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</si>
  <si>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</si>
  <si>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</si>
  <si>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</si>
  <si>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</si>
  <si>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</si>
  <si>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</si>
  <si>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</si>
  <si>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</si>
  <si>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</si>
  <si>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</si>
  <si>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</si>
  <si>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</si>
  <si>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</si>
  <si>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</si>
  <si>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</si>
  <si>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</si>
  <si>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</si>
  <si>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</si>
  <si>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</si>
  <si>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</si>
  <si>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</si>
  <si>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</si>
  <si>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</si>
  <si>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</si>
  <si>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</si>
  <si>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</si>
  <si>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</si>
  <si>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</si>
  <si>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</si>
  <si>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</si>
  <si>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</si>
  <si>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</si>
  <si>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</si>
  <si>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</si>
  <si>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</si>
  <si>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</si>
  <si>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</si>
  <si>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</si>
  <si>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</si>
  <si>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</si>
  <si>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</si>
  <si>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</si>
  <si>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</si>
  <si>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</si>
  <si>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</si>
  <si>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</si>
  <si>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</si>
  <si>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</si>
  <si>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</si>
  <si>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</si>
  <si>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</si>
  <si>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</si>
  <si>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</si>
  <si>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</si>
  <si>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</si>
  <si>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</si>
  <si>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</si>
  <si>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</si>
  <si>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</si>
  <si>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</si>
  <si>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</si>
  <si>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</si>
  <si>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</si>
  <si>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</si>
  <si>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</si>
  <si>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</si>
  <si>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</si>
  <si>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</si>
  <si>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</si>
  <si>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</si>
  <si>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</si>
  <si>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</si>
  <si>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</si>
  <si>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</si>
  <si>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</si>
  <si>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</si>
  <si>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</si>
  <si>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</si>
  <si>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</si>
  <si>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</si>
  <si>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</si>
  <si>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</si>
  <si>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</si>
  <si>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</si>
  <si>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</si>
  <si>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</si>
  <si>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</si>
  <si>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</si>
  <si>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</si>
  <si>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</si>
  <si>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</si>
  <si>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</si>
  <si>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</si>
  <si>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</si>
  <si>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</si>
  <si>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</si>
  <si>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</si>
  <si>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</si>
  <si>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</si>
  <si>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</si>
  <si>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</si>
  <si>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</si>
  <si>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</si>
  <si>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</si>
  <si>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</si>
  <si>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</si>
  <si>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</si>
  <si>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</si>
  <si>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</si>
  <si>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</si>
  <si>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</si>
  <si>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</si>
  <si>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</si>
  <si>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</si>
  <si>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</si>
  <si>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</si>
  <si>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</si>
  <si>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</si>
  <si>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</si>
  <si>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</si>
  <si>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</si>
  <si>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</si>
  <si>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</si>
  <si>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</si>
  <si>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</si>
  <si>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</si>
  <si>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</si>
  <si>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</si>
  <si>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</si>
  <si>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</si>
  <si>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</si>
  <si>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</si>
  <si>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</si>
  <si>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</si>
  <si>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</si>
  <si>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</si>
  <si>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</si>
  <si>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</si>
  <si>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</si>
  <si>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</si>
  <si>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</si>
  <si>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</si>
  <si>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</si>
  <si>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</si>
  <si>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</si>
  <si>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</si>
  <si>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</si>
  <si>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</si>
  <si>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</si>
  <si>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</si>
  <si>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</si>
  <si>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</si>
  <si>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</si>
  <si>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</si>
  <si>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</si>
  <si>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</si>
  <si>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</si>
  <si>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</si>
  <si>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</si>
  <si>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</si>
  <si>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</si>
  <si>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</si>
  <si>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</si>
  <si>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</si>
  <si>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</si>
  <si>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</si>
  <si>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</si>
  <si>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</si>
  <si>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</si>
  <si>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</si>
  <si>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</si>
  <si>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</si>
  <si>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</si>
  <si>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</si>
  <si>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</si>
  <si>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</si>
  <si>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</si>
  <si>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</si>
  <si>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</si>
  <si>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</si>
  <si>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</si>
  <si>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</si>
  <si>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</si>
  <si>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</si>
  <si>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</si>
  <si>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</si>
  <si>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</si>
  <si>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</si>
  <si>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</si>
  <si>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</si>
  <si>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</si>
  <si>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</si>
  <si>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</si>
  <si>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</si>
  <si>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</si>
  <si>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</si>
  <si>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</si>
  <si>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</si>
  <si>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</si>
  <si>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</si>
  <si>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</si>
  <si>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</si>
  <si>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</si>
  <si>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</si>
  <si>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</si>
  <si>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</si>
  <si>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</si>
  <si>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</si>
  <si>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</si>
  <si>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</si>
  <si>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</si>
  <si>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</si>
  <si>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</si>
  <si>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</si>
  <si>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</si>
  <si>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</si>
  <si>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</si>
  <si>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</si>
  <si>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</si>
  <si>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</si>
  <si>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</si>
  <si>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</si>
  <si>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</si>
  <si>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</si>
  <si>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</si>
  <si>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</si>
  <si>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</si>
  <si>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</si>
  <si>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</si>
  <si>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</si>
  <si>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</si>
  <si>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</si>
  <si>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</si>
  <si>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</si>
  <si>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</si>
  <si>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</si>
  <si>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</si>
  <si>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</si>
  <si>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</si>
  <si>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</si>
  <si>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</si>
  <si>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</si>
  <si>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</si>
  <si>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</si>
  <si>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</si>
  <si>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</si>
  <si>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</si>
  <si>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</si>
  <si>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</si>
  <si>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</si>
  <si>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</si>
  <si>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</si>
  <si>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</si>
  <si>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</si>
  <si>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</si>
  <si>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</si>
  <si>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</si>
  <si>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</si>
  <si>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</si>
  <si>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</si>
  <si>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</si>
  <si>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</si>
  <si>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</si>
  <si>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</si>
  <si>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</si>
  <si>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</si>
  <si>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</si>
  <si>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</si>
  <si>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</si>
  <si>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</si>
  <si>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</si>
  <si>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</si>
  <si>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</si>
  <si>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</si>
  <si>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</si>
  <si>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</si>
  <si>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</si>
  <si>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</si>
  <si>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</si>
  <si>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</si>
  <si>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</si>
  <si>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</si>
  <si>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</si>
  <si>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</si>
  <si>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</si>
  <si>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</si>
  <si>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</si>
  <si>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</si>
  <si>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</si>
  <si>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</si>
  <si>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</si>
  <si>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</si>
  <si>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</si>
  <si>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</si>
  <si>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</si>
  <si>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</si>
  <si>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</si>
  <si>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</si>
  <si>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</si>
  <si>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</si>
  <si>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</si>
  <si>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</si>
  <si>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</si>
  <si>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</si>
  <si>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</si>
  <si>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</si>
  <si>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</si>
  <si>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</si>
  <si>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</si>
  <si>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</si>
  <si>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</si>
  <si>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</si>
  <si>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</si>
  <si>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</si>
  <si>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</si>
  <si>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</si>
  <si>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</si>
  <si>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</si>
  <si>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</si>
  <si>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</si>
  <si>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</si>
  <si>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</si>
  <si>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</si>
  <si>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</si>
  <si>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</si>
  <si>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</si>
  <si>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</si>
  <si>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</si>
  <si>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</si>
  <si>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</si>
  <si>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</si>
  <si>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</si>
  <si>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</si>
  <si>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</si>
  <si>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</si>
  <si>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</si>
  <si>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</si>
  <si>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</si>
  <si>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</si>
  <si>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</si>
  <si>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</si>
  <si>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</si>
  <si>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</si>
  <si>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</si>
  <si>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</si>
  <si>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</si>
  <si>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</si>
  <si>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</si>
  <si>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</si>
  <si>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</si>
  <si>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</si>
  <si>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</si>
  <si>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</si>
  <si>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</si>
  <si>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</si>
  <si>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</si>
  <si>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</si>
  <si>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</si>
  <si>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</si>
  <si>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</si>
  <si>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</si>
  <si>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</si>
  <si>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</si>
  <si>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</si>
  <si>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</si>
  <si>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</si>
  <si>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</si>
  <si>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</si>
  <si>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</si>
  <si>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</si>
  <si>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</si>
  <si>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</si>
  <si>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</si>
  <si>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</si>
  <si>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</si>
  <si>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</si>
  <si>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</si>
  <si>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</si>
  <si>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</si>
  <si>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</si>
  <si>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</si>
  <si>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</si>
  <si>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</si>
  <si>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</si>
  <si>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</si>
  <si>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</si>
  <si>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</si>
  <si>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</si>
  <si>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</si>
  <si>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</si>
  <si>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</si>
  <si>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</si>
  <si>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</si>
  <si>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</si>
  <si>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</si>
  <si>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</si>
  <si>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</si>
  <si>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</si>
  <si>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</si>
  <si>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</si>
  <si>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</si>
  <si>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</si>
  <si>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</si>
  <si>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</si>
  <si>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</si>
  <si>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</si>
  <si>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</si>
  <si>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</si>
  <si>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</si>
  <si>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</si>
  <si>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</si>
  <si>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</si>
  <si>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</si>
  <si>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</si>
  <si>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</si>
  <si>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</si>
  <si>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</si>
  <si>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</si>
  <si>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</si>
  <si>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</si>
  <si>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</si>
  <si>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</si>
  <si>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</si>
  <si>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</si>
  <si>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</si>
  <si>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</si>
  <si>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</si>
  <si>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</si>
  <si>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</si>
  <si>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</si>
  <si>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</si>
  <si>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</si>
  <si>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</si>
  <si>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</si>
  <si>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</si>
  <si>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</si>
  <si>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</si>
  <si>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</si>
  <si>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</si>
  <si>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</si>
  <si>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</si>
  <si>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</si>
  <si>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</si>
  <si>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</si>
  <si>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</si>
  <si>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</si>
  <si>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</si>
  <si>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</si>
  <si>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</si>
  <si>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</si>
  <si>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</si>
  <si>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</si>
  <si>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</si>
  <si>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</si>
  <si>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</si>
  <si>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</si>
  <si>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</si>
  <si>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</si>
  <si>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</si>
  <si>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</si>
  <si>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</si>
  <si>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</si>
  <si>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</si>
  <si>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</si>
  <si>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</si>
  <si>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</si>
  <si>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</si>
  <si>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</si>
  <si>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</si>
  <si>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</si>
  <si>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</si>
  <si>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</si>
  <si>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</si>
  <si>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</si>
  <si>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</si>
  <si>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</si>
  <si>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</si>
  <si>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</si>
  <si>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</si>
  <si>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</si>
  <si>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</si>
  <si>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</si>
  <si>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</si>
  <si>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</si>
  <si>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</si>
  <si>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</si>
  <si>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</si>
  <si>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</si>
  <si>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</si>
  <si>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</si>
  <si>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</si>
  <si>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</si>
  <si>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</si>
  <si>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</si>
  <si>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</si>
  <si>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</si>
  <si>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</si>
  <si>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</si>
  <si>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</si>
  <si>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</si>
  <si>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</si>
  <si>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</si>
  <si>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</si>
  <si>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</si>
  <si>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</si>
  <si>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</si>
  <si>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</si>
  <si>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</si>
  <si>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</si>
  <si>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</si>
  <si>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</si>
  <si>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</si>
  <si>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</si>
  <si>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</si>
  <si>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</si>
  <si>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</si>
  <si>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</si>
  <si>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</si>
  <si>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</si>
  <si>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</si>
  <si>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</si>
  <si>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</si>
  <si>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</si>
  <si>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</si>
  <si>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</si>
  <si>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</si>
  <si>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</si>
  <si>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</si>
  <si>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</si>
  <si>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</si>
  <si>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</si>
  <si>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</si>
  <si>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</si>
  <si>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</si>
  <si>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</si>
  <si>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</si>
  <si>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</si>
  <si>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</si>
  <si>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</si>
  <si>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</si>
  <si>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</si>
  <si>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</si>
  <si>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</si>
  <si>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</si>
  <si>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</si>
  <si>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</si>
  <si>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</si>
  <si>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</si>
  <si>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</si>
  <si>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</si>
  <si>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</si>
  <si>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</si>
  <si>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</si>
  <si>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</si>
  <si>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</si>
  <si>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метод индексации установленных тарифов</t>
  </si>
  <si>
    <t>p1_0</t>
  </si>
  <si>
    <t>https://portal.eias.ru/Portal/DownloadPage.aspx?type=12&amp;guid=100b20d4-9994-4cfc-a907-74c0a4d622ac</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</si>
  <si>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</si>
  <si>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</si>
  <si>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</si>
  <si>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Локальные нормативные документы (акты) Группы "РусГидро" и ПАО "РусГидро"</t>
  </si>
  <si>
    <t>https://portal.eias.ru/Portal/DownloadPage.aspx?type=12&amp;guid=026c6f1b-2ad6-4985-a197-b2a3496ef3d1</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</si>
  <si>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</si>
  <si>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Единая информационная система в сфере закупок; сайт АО "ДГК"</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</si>
  <si>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</si>
  <si>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</si>
  <si>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</si>
  <si>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</si>
  <si>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</si>
  <si>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</si>
  <si>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</si>
  <si>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</si>
  <si>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</si>
  <si>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</si>
  <si>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</si>
  <si>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</si>
  <si>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</si>
  <si>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</si>
  <si>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</si>
  <si>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</si>
  <si>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</si>
  <si>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</si>
  <si>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</si>
  <si>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</si>
  <si>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</si>
  <si>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</si>
  <si>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</si>
  <si>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</si>
  <si>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</si>
  <si>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</si>
  <si>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</si>
  <si>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</si>
  <si>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</si>
  <si>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</si>
  <si>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</si>
  <si>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</si>
  <si>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</si>
  <si>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</si>
  <si>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</si>
  <si>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</si>
  <si>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</si>
  <si>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</si>
  <si>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</si>
  <si>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</si>
  <si>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</si>
  <si>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</si>
  <si>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</si>
  <si>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</si>
  <si>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</si>
  <si>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</si>
  <si>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</si>
  <si>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</si>
  <si>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</si>
  <si>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</si>
  <si>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</si>
  <si>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</si>
  <si>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</si>
  <si>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</si>
  <si>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</si>
  <si>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</si>
  <si>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</si>
  <si>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</si>
  <si>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</si>
  <si>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</si>
  <si>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</si>
  <si>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</si>
  <si>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</si>
  <si>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</si>
  <si>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</si>
  <si>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</si>
  <si>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</si>
  <si>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</si>
  <si>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</si>
  <si>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</si>
  <si>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</si>
  <si>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</si>
  <si>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</si>
  <si>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</si>
  <si>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</si>
  <si>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</si>
  <si>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</si>
  <si>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</si>
  <si>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</si>
  <si>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</si>
  <si>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</si>
  <si>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</si>
  <si>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</si>
  <si>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</si>
  <si>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</si>
  <si>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</si>
  <si>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</si>
  <si>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</si>
  <si>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</si>
  <si>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</si>
  <si>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</si>
  <si>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</si>
  <si>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</si>
  <si>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</si>
  <si>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</si>
  <si>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</si>
  <si>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</si>
  <si>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</si>
  <si>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</si>
  <si>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</si>
  <si>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</si>
  <si>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</si>
  <si>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</si>
  <si>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</si>
  <si>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</si>
  <si>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</si>
  <si>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</si>
  <si>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</si>
  <si>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</si>
  <si>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</si>
  <si>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</si>
  <si>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</si>
  <si>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</si>
  <si>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</si>
  <si>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</si>
  <si>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</si>
  <si>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</si>
  <si>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</si>
  <si>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</si>
  <si>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</si>
  <si>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</si>
  <si>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</si>
  <si>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</si>
  <si>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</si>
  <si>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</si>
  <si>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</si>
  <si>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</si>
  <si>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</si>
  <si>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</si>
  <si>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</si>
  <si>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</si>
  <si>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</si>
  <si>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</si>
  <si>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</si>
  <si>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</si>
  <si>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</si>
  <si>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</si>
  <si>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</si>
  <si>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</si>
  <si>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</si>
  <si>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</si>
  <si>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</si>
  <si>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</si>
  <si>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</si>
  <si>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</si>
  <si>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</si>
  <si>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</si>
  <si>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</si>
  <si>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</si>
  <si>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</si>
  <si>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</si>
  <si>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</si>
  <si>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</si>
  <si>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</si>
  <si>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</si>
  <si>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</si>
  <si>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</si>
  <si>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</si>
  <si>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</si>
  <si>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</si>
  <si>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</si>
  <si>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</si>
  <si>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</si>
  <si>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</si>
  <si>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</si>
  <si>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</si>
  <si>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</si>
  <si>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</si>
  <si>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</si>
  <si>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</si>
  <si>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</si>
  <si>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</si>
  <si>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</si>
  <si>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</si>
  <si>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</si>
  <si>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</si>
  <si>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</si>
  <si>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</si>
  <si>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</si>
  <si>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</si>
  <si>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</si>
  <si>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</si>
  <si>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</si>
  <si>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</si>
  <si>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</si>
  <si>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</si>
  <si>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</si>
  <si>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</si>
  <si>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</si>
  <si>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</si>
  <si>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</si>
  <si>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</si>
  <si>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</si>
  <si>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</si>
  <si>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</si>
  <si>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</si>
  <si>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</si>
  <si>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</si>
  <si>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</si>
  <si>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</si>
  <si>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</si>
  <si>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</si>
  <si>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</si>
  <si>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</si>
  <si>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</si>
  <si>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</si>
  <si>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</si>
  <si>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</si>
  <si>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</si>
  <si>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</si>
  <si>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</si>
  <si>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</si>
  <si>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</si>
  <si>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</si>
  <si>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</si>
  <si>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</si>
  <si>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</si>
  <si>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</si>
  <si>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</si>
  <si>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</si>
  <si>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</si>
  <si>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</si>
  <si>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</si>
  <si>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</si>
  <si>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</si>
  <si>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</si>
  <si>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</si>
  <si>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</si>
  <si>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</si>
  <si>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</si>
  <si>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</si>
  <si>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</si>
  <si>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</si>
  <si>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</si>
  <si>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</si>
  <si>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</si>
  <si>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</si>
  <si>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</si>
  <si>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</si>
  <si>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</si>
  <si>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</si>
  <si>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</si>
  <si>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</si>
  <si>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</si>
  <si>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</si>
  <si>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</si>
  <si>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</si>
  <si>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</si>
  <si>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</si>
  <si>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</si>
  <si>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</si>
  <si>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</si>
  <si>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</si>
  <si>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</si>
  <si>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</si>
  <si>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</si>
  <si>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</si>
  <si>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</si>
  <si>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</si>
  <si>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</si>
  <si>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</si>
  <si>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</si>
  <si>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</si>
  <si>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</si>
  <si>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</si>
  <si>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</si>
  <si>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</si>
  <si>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</si>
  <si>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</si>
  <si>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</si>
  <si>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</si>
  <si>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</si>
  <si>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</si>
  <si>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</si>
  <si>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</si>
  <si>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</si>
  <si>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</si>
  <si>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</si>
  <si>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</si>
  <si>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</si>
  <si>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</si>
  <si>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</si>
  <si>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</si>
  <si>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</si>
  <si>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</si>
  <si>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</si>
  <si>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</si>
  <si>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</si>
  <si>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</si>
  <si>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</si>
  <si>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</si>
  <si>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</si>
  <si>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</si>
  <si>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</si>
  <si>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</si>
  <si>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</si>
  <si>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</si>
  <si>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</si>
  <si>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</si>
  <si>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</si>
  <si>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</si>
  <si>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</si>
  <si>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</si>
  <si>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</si>
  <si>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</si>
  <si>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</si>
  <si>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</si>
  <si>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</si>
  <si>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</si>
  <si>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</si>
  <si>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</si>
  <si>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</si>
  <si>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</si>
  <si>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</si>
  <si>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</si>
  <si>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</si>
  <si>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</si>
  <si>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</si>
  <si>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</si>
  <si>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</si>
  <si>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</si>
  <si>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</si>
  <si>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</si>
  <si>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</si>
  <si>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</si>
  <si>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</si>
  <si>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</si>
  <si>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</si>
  <si>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</si>
  <si>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</si>
  <si>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</si>
  <si>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</si>
  <si>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</si>
  <si>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</si>
  <si>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</si>
  <si>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</si>
  <si>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</si>
  <si>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</si>
  <si>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</si>
  <si>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</si>
  <si>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</si>
  <si>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</si>
  <si>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</si>
  <si>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</si>
  <si>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</si>
  <si>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</si>
  <si>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</si>
  <si>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</si>
  <si>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</si>
  <si>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</si>
  <si>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</si>
  <si>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</si>
  <si>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</si>
  <si>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</si>
  <si>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</si>
  <si>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</si>
  <si>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</si>
  <si>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</si>
  <si>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</si>
  <si>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</si>
  <si>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</si>
  <si>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</si>
  <si>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</si>
  <si>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</si>
  <si>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</si>
  <si>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</si>
  <si>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</si>
  <si>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</si>
  <si>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</si>
  <si>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</si>
  <si>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</si>
  <si>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</si>
  <si>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</si>
  <si>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</si>
  <si>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</si>
  <si>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</si>
  <si>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</si>
  <si>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</si>
  <si>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</si>
  <si>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</si>
  <si>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</si>
  <si>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</si>
  <si>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</si>
  <si>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</si>
  <si>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</si>
  <si>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</si>
  <si>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</si>
  <si>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</si>
  <si>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</si>
  <si>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</si>
  <si>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</si>
  <si>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</si>
  <si>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</si>
  <si>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</si>
  <si>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</si>
  <si>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</si>
  <si>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</si>
  <si>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</si>
  <si>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</si>
  <si>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</si>
  <si>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</si>
  <si>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</si>
  <si>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</si>
  <si>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</si>
  <si>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</si>
  <si>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</si>
  <si>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</si>
  <si>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</si>
  <si>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</si>
  <si>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</si>
  <si>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</si>
  <si>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</si>
  <si>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</si>
  <si>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</si>
  <si>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</si>
  <si>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</si>
  <si>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</si>
  <si>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</si>
  <si>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</si>
  <si>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</si>
  <si>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</si>
  <si>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</si>
  <si>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</si>
  <si>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</si>
  <si>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</si>
  <si>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</si>
  <si>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</si>
  <si>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</si>
  <si>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</si>
  <si>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</si>
  <si>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</si>
  <si>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</si>
  <si>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</si>
  <si>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</si>
  <si>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</si>
  <si>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</si>
  <si>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</si>
  <si>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</si>
  <si>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</si>
  <si>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</si>
  <si>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</si>
  <si>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</si>
  <si>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</si>
  <si>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</si>
  <si>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</si>
  <si>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</si>
  <si>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</si>
  <si>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</si>
  <si>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</si>
  <si>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</si>
  <si>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</si>
  <si>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</si>
  <si>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</si>
  <si>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</si>
  <si>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</si>
  <si>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</si>
  <si>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</si>
  <si>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</si>
  <si>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</si>
  <si>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</si>
  <si>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</si>
  <si>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</si>
  <si>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</si>
  <si>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</si>
  <si>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</si>
  <si>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</si>
  <si>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</si>
  <si>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</si>
  <si>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</si>
  <si>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</si>
  <si>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</si>
  <si>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</si>
  <si>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</si>
  <si>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</si>
  <si>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</si>
  <si>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</si>
  <si>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</si>
  <si>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</si>
  <si>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</si>
  <si>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</si>
  <si>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</si>
  <si>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</si>
  <si>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</si>
  <si>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</si>
  <si>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</si>
  <si>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</si>
  <si>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</si>
  <si>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</si>
  <si>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</si>
  <si>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</si>
  <si>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</si>
  <si>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</si>
  <si>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</si>
  <si>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</si>
  <si>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</si>
  <si>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</si>
  <si>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</si>
  <si>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</si>
  <si>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</si>
  <si>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</si>
  <si>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</si>
  <si>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</si>
  <si>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</si>
  <si>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</si>
  <si>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</si>
  <si>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</si>
  <si>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</si>
  <si>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</si>
  <si>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</si>
  <si>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</si>
  <si>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</si>
  <si>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</si>
  <si>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</si>
  <si>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</si>
  <si>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</si>
  <si>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</si>
  <si>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</si>
  <si>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</si>
  <si>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</si>
  <si>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</si>
  <si>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</si>
  <si>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</si>
  <si>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</si>
  <si>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</si>
  <si>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</si>
  <si>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</si>
  <si>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511</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</si>
  <si>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</si>
  <si>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</si>
  <si>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</si>
  <si>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</si>
  <si>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</si>
  <si>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</si>
  <si>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</si>
  <si>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</si>
  <si>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</si>
  <si>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</si>
  <si>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</si>
  <si>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</si>
  <si>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</si>
  <si>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</si>
  <si>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</si>
  <si>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</si>
  <si>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</si>
  <si>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301111111</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</si>
  <si>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</si>
  <si>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</si>
  <si>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</si>
  <si>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</si>
  <si>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</si>
  <si>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</si>
  <si>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</si>
  <si>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</si>
  <si>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</si>
  <si>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</si>
  <si>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</si>
  <si>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</si>
  <si>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</si>
  <si>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</si>
  <si>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</si>
  <si>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</si>
  <si>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</si>
  <si>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</si>
  <si>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</si>
  <si>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</si>
  <si>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</si>
  <si>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</si>
  <si>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</si>
  <si>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</si>
  <si>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</si>
  <si>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</si>
  <si>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</si>
  <si>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</si>
  <si>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</si>
  <si>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</si>
  <si>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</si>
  <si>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</si>
  <si>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</si>
  <si>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</si>
  <si>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</si>
  <si>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</si>
  <si>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</si>
  <si>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</si>
  <si>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</si>
  <si>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</si>
  <si>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</si>
  <si>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</si>
  <si>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</si>
  <si>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</si>
  <si>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</si>
  <si>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</si>
  <si>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</si>
  <si>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</si>
  <si>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</si>
  <si>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</si>
  <si>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</si>
  <si>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</si>
  <si>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</si>
  <si>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</si>
  <si>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</si>
  <si>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</si>
  <si>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</si>
  <si>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</si>
  <si>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</si>
  <si>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</si>
  <si>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</si>
  <si>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</si>
  <si>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</si>
  <si>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</si>
  <si>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</si>
  <si>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</si>
  <si>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</si>
  <si>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</si>
  <si>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</si>
  <si>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</si>
  <si>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</si>
  <si>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</si>
  <si>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</si>
  <si>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</si>
  <si>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</si>
  <si>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</si>
  <si>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</si>
  <si>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</si>
  <si>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</si>
  <si>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</si>
  <si>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</si>
  <si>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</si>
  <si>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</si>
  <si>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</si>
  <si>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</si>
  <si>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</si>
  <si>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</si>
  <si>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</si>
  <si>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</si>
  <si>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</si>
  <si>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</si>
  <si>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</si>
  <si>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</si>
  <si>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</si>
  <si>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</si>
  <si>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</si>
  <si>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</si>
  <si>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</si>
  <si>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</si>
  <si>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</si>
  <si>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</si>
  <si>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</si>
  <si>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</si>
  <si>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</si>
  <si>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</si>
  <si>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</si>
  <si>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</si>
  <si>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</si>
  <si>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</si>
  <si>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</si>
  <si>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</si>
  <si>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</si>
  <si>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</si>
  <si>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</si>
  <si>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</si>
  <si>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</si>
  <si>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</si>
  <si>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</si>
  <si>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</si>
  <si>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</si>
  <si>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</si>
  <si>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</si>
  <si>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</si>
  <si>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</si>
  <si>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</si>
  <si>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</si>
  <si>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</si>
  <si>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</si>
  <si>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</si>
  <si>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</si>
  <si>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</si>
  <si>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</si>
  <si>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</si>
  <si>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</si>
  <si>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</si>
  <si>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</si>
  <si>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</si>
  <si>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</si>
  <si>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</si>
  <si>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</si>
  <si>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</si>
  <si>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</si>
  <si>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</si>
  <si>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</si>
  <si>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</si>
  <si>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</si>
  <si>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</si>
  <si>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</si>
  <si>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</si>
  <si>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</si>
  <si>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</si>
  <si>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</si>
  <si>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</si>
  <si>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</si>
  <si>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</si>
  <si>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</si>
  <si>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</si>
  <si>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</si>
  <si>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</si>
  <si>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</si>
  <si>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</si>
  <si>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</si>
  <si>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</si>
  <si>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</si>
  <si>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</si>
  <si>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</si>
  <si>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</si>
  <si>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</si>
  <si>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</si>
  <si>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</si>
  <si>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</si>
  <si>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</si>
  <si>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</si>
  <si>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</si>
  <si>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</si>
  <si>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</si>
  <si>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</si>
  <si>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</si>
  <si>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</si>
  <si>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</si>
  <si>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</si>
  <si>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</si>
  <si>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</si>
  <si>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</si>
  <si>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</si>
  <si>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</si>
  <si>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</si>
  <si>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</si>
  <si>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</si>
  <si>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</si>
  <si>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</si>
  <si>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</si>
  <si>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</si>
  <si>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</si>
  <si>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Внесены изменения в тарифы на тепловую энергию, производимую в режиме комбинированной выработки; на тепловую энергию (мощность), поставляемую теплоснабжающим (теплосетевым) организациям, приобретающим тепловую энергию с целью компенсации потерь; на тепловую энергию, поставляемую потребителям Приморского края на 2027 г. в связи с пересмотром расходов на оплату труда (на основании п.10 (1) Постановления Правительства РФ от 22.10.2012 № 1075 "О ценообразовании в сфере теплоснабжения").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</si>
  <si>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</si>
  <si>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</si>
  <si>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</si>
  <si>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</si>
  <si>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</si>
  <si>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</si>
  <si>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</si>
  <si>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</si>
  <si>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</si>
  <si>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</si>
  <si>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</si>
  <si>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</si>
  <si>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</si>
  <si>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</si>
  <si>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</si>
  <si>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</si>
  <si>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</si>
  <si>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</si>
  <si>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</si>
  <si>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</si>
  <si>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</si>
  <si>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</si>
  <si>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</si>
  <si>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</si>
  <si>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</si>
  <si>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</si>
  <si>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</si>
  <si>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</si>
  <si>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</si>
  <si>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</si>
  <si>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</si>
  <si>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</si>
  <si>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</si>
  <si>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</si>
  <si>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</si>
  <si>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</si>
  <si>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</si>
  <si>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</si>
  <si>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</si>
  <si>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</si>
  <si>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</si>
  <si>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</si>
  <si>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</si>
  <si>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</si>
  <si>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</si>
  <si>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</si>
  <si>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</si>
  <si>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</si>
  <si>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</si>
  <si>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</si>
  <si>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</si>
  <si>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</si>
  <si>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</si>
  <si>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</si>
  <si>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</si>
  <si>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</si>
  <si>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</si>
  <si>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</si>
  <si>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</si>
  <si>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</si>
  <si>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</si>
  <si>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</si>
  <si>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</si>
  <si>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</si>
  <si>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</si>
  <si>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</si>
  <si>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</si>
  <si>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</si>
  <si>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</si>
  <si>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</si>
  <si>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</si>
  <si>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</si>
  <si>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</si>
  <si>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</si>
  <si>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</si>
  <si>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</si>
  <si>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</si>
  <si>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</si>
  <si>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</si>
  <si>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</si>
  <si>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</si>
  <si>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</si>
  <si>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</si>
  <si>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</si>
  <si>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</si>
  <si>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</si>
  <si>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</si>
  <si>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</si>
  <si>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</si>
  <si>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</si>
  <si>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</si>
  <si>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</si>
  <si>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</si>
  <si>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</si>
  <si>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</si>
  <si>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</si>
  <si>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</si>
  <si>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</si>
  <si>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</si>
  <si>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</si>
  <si>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</si>
  <si>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</si>
  <si>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</si>
  <si>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</si>
  <si>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</si>
  <si>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</si>
  <si>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</si>
  <si>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</si>
  <si>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</si>
  <si>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</si>
  <si>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</si>
  <si>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</si>
  <si>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</si>
  <si>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</si>
  <si>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</si>
  <si>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</si>
  <si>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</si>
  <si>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</si>
  <si>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</si>
  <si>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</si>
  <si>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</si>
  <si>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</si>
  <si>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</si>
  <si>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</si>
  <si>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</si>
  <si>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</si>
  <si>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</si>
  <si>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</si>
  <si>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</si>
  <si>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</si>
  <si>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</si>
  <si>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</si>
  <si>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</si>
  <si>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</si>
  <si>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</si>
  <si>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</si>
  <si>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</si>
  <si>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</si>
  <si>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</si>
  <si>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</si>
  <si>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</si>
  <si>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</si>
  <si>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</si>
  <si>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</si>
  <si>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</si>
  <si>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</si>
  <si>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</si>
  <si>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</si>
  <si>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</si>
  <si>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</si>
  <si>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</si>
  <si>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</si>
  <si>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</si>
  <si>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</si>
  <si>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</si>
  <si>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</si>
  <si>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</si>
  <si>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</si>
  <si>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</si>
  <si>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</si>
  <si>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</si>
  <si>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</si>
  <si>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</si>
  <si>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</si>
  <si>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</si>
  <si>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</si>
  <si>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</si>
  <si>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</si>
  <si>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</si>
  <si>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</si>
  <si>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</si>
  <si>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</si>
  <si>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</si>
  <si>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</si>
  <si>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</si>
  <si>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</si>
  <si>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</si>
  <si>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</si>
  <si>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</si>
  <si>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</si>
  <si>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</si>
  <si>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</si>
  <si>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</si>
  <si>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</si>
  <si>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</si>
  <si>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</si>
  <si>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</si>
  <si>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</si>
  <si>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</si>
  <si>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</si>
  <si>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</si>
  <si>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</si>
  <si>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</si>
  <si>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</si>
  <si>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</si>
  <si>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</si>
  <si>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</si>
  <si>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</si>
  <si>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</si>
  <si>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</si>
  <si>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</si>
  <si>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</si>
  <si>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</si>
  <si>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</si>
  <si>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</si>
  <si>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</si>
  <si>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</si>
  <si>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</si>
  <si>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</si>
  <si>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</si>
  <si>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</si>
  <si>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</si>
  <si>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</si>
  <si>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</si>
  <si>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</si>
  <si>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</si>
  <si>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</si>
  <si>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</si>
  <si>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</si>
  <si>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</si>
  <si>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</si>
  <si>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</si>
  <si>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</si>
  <si>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</si>
  <si>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</si>
  <si>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</si>
  <si>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</si>
  <si>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</si>
  <si>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</si>
  <si>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</si>
  <si>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</si>
  <si>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</si>
  <si>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</si>
  <si>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</si>
  <si>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</si>
  <si>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</si>
  <si>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</si>
  <si>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</si>
  <si>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</si>
  <si>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</si>
  <si>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</si>
  <si>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</si>
  <si>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</si>
  <si>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</si>
  <si>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</si>
  <si>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</si>
  <si>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</si>
  <si>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</si>
  <si>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</si>
  <si>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</si>
  <si>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</si>
  <si>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</si>
  <si>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</si>
  <si>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</si>
  <si>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</si>
  <si>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</si>
  <si>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</si>
  <si>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</si>
  <si>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</si>
  <si>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</si>
  <si>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</si>
  <si>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</si>
  <si>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</si>
  <si>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</si>
  <si>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</si>
  <si>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</si>
  <si>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</si>
  <si>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</si>
  <si>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</si>
  <si>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</si>
  <si>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</si>
  <si>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</si>
  <si>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</si>
  <si>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</si>
  <si>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</si>
  <si>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</si>
  <si>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</si>
  <si>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</si>
  <si>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</si>
  <si>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</si>
  <si>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</si>
  <si>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</si>
  <si>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</si>
  <si>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</si>
  <si>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</si>
  <si>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</si>
  <si>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</si>
  <si>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</si>
  <si>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</si>
  <si>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</si>
  <si>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</si>
  <si>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</si>
  <si>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</si>
  <si>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</si>
  <si>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</si>
  <si>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</si>
  <si>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</si>
  <si>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</si>
  <si>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</si>
  <si>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</si>
  <si>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</si>
  <si>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</si>
  <si>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</si>
  <si>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</si>
  <si>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</si>
  <si>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</si>
  <si>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</si>
  <si>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</si>
  <si>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</si>
  <si>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</si>
  <si>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</si>
  <si>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</si>
  <si>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</si>
  <si>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</si>
  <si>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</si>
  <si>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</si>
  <si>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</si>
  <si>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</si>
  <si>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</si>
  <si>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</si>
  <si>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</si>
  <si>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</si>
  <si>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</si>
  <si>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</si>
  <si>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</si>
  <si>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</si>
  <si>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</si>
  <si>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</si>
  <si>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</si>
  <si>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</si>
  <si>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</si>
  <si>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</si>
  <si>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</si>
  <si>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</si>
  <si>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</si>
  <si>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</si>
  <si>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</si>
  <si>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</si>
  <si>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</si>
  <si>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</si>
  <si>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</si>
  <si>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</si>
  <si>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</si>
  <si>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</si>
  <si>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</si>
  <si>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</si>
  <si>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</si>
  <si>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</si>
  <si>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</si>
  <si>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</si>
  <si>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2664</t>
  </si>
  <si>
    <t>АГЕНТСТВО ПО ТАРИФАМ ПРИМОРСКОГО КРАЯ</t>
  </si>
  <si>
    <t>2540069025</t>
  </si>
  <si>
    <t>254001001</t>
  </si>
  <si>
    <t>26470028</t>
  </si>
  <si>
    <t>АО " Находкинский морской торговый порт"</t>
  </si>
  <si>
    <t>2508001449</t>
  </si>
  <si>
    <t>250801001</t>
  </si>
  <si>
    <t>26565199</t>
  </si>
  <si>
    <t>АО "Артемовская экспедиция"</t>
  </si>
  <si>
    <t>2502016255</t>
  </si>
  <si>
    <t>250201001</t>
  </si>
  <si>
    <t>26320264</t>
  </si>
  <si>
    <t>АО "Аскольд"</t>
  </si>
  <si>
    <t>2501001009</t>
  </si>
  <si>
    <t>250101001</t>
  </si>
  <si>
    <t>23-09-2021 00:00:00</t>
  </si>
  <si>
    <t>31909021</t>
  </si>
  <si>
    <t>АО "ВПЭС"</t>
  </si>
  <si>
    <t>2543196913</t>
  </si>
  <si>
    <t>254301001</t>
  </si>
  <si>
    <t>22-12-2025 00:00:00</t>
  </si>
  <si>
    <t>26470102</t>
  </si>
  <si>
    <t>АО "Горнорудная компания "АИР"</t>
  </si>
  <si>
    <t>2517005270</t>
  </si>
  <si>
    <t>254250001</t>
  </si>
  <si>
    <t>27879909</t>
  </si>
  <si>
    <t>272101001</t>
  </si>
  <si>
    <t>19-12-2005 00:00:00</t>
  </si>
  <si>
    <t>27051081</t>
  </si>
  <si>
    <t>997450001</t>
  </si>
  <si>
    <t>26759235</t>
  </si>
  <si>
    <t>АО "ДГК" филиал ЛуТЭК</t>
  </si>
  <si>
    <t>252602001</t>
  </si>
  <si>
    <t>26759238</t>
  </si>
  <si>
    <t>АО "ДГК" филиал Приморская генерация</t>
  </si>
  <si>
    <t>253602001</t>
  </si>
  <si>
    <t>26470018</t>
  </si>
  <si>
    <t>АО "Дальневосточный завод "Звезда"</t>
  </si>
  <si>
    <t>2503026908</t>
  </si>
  <si>
    <t>250301001</t>
  </si>
  <si>
    <t>26781662</t>
  </si>
  <si>
    <t>АО "Желдорреммаш" филиал "Уссурийский локомотиворемонтный завод"</t>
  </si>
  <si>
    <t>7715729877</t>
  </si>
  <si>
    <t>251143001</t>
  </si>
  <si>
    <t>26470114</t>
  </si>
  <si>
    <t>АО "Импульс"</t>
  </si>
  <si>
    <t>2528000926</t>
  </si>
  <si>
    <t>252801001</t>
  </si>
  <si>
    <t>26469962</t>
  </si>
  <si>
    <t>АО "Кислород"</t>
  </si>
  <si>
    <t>2511000090</t>
  </si>
  <si>
    <t>251101001</t>
  </si>
  <si>
    <t>28048296</t>
  </si>
  <si>
    <t>АО "Кузбассэнерго"</t>
  </si>
  <si>
    <t>4200000333</t>
  </si>
  <si>
    <t>420501001</t>
  </si>
  <si>
    <t>30-12-1993 00:00:00</t>
  </si>
  <si>
    <t>26538809</t>
  </si>
  <si>
    <t>АО "МАВ"</t>
  </si>
  <si>
    <t>2502035642</t>
  </si>
  <si>
    <t>28236659</t>
  </si>
  <si>
    <t>АО "Первая инвестиционная управляющая компания"</t>
  </si>
  <si>
    <t>2536236650</t>
  </si>
  <si>
    <t>253601001</t>
  </si>
  <si>
    <t>28445259</t>
  </si>
  <si>
    <t>АО "РАО ЭС Востока"</t>
  </si>
  <si>
    <t>2801133630</t>
  </si>
  <si>
    <t>272401001</t>
  </si>
  <si>
    <t>01-07-2008 00:00:00</t>
  </si>
  <si>
    <t>26470237</t>
  </si>
  <si>
    <t>АО "Спасcкцемент"</t>
  </si>
  <si>
    <t>2510001238</t>
  </si>
  <si>
    <t>251001001</t>
  </si>
  <si>
    <t>16-06-2010 00:00:00</t>
  </si>
  <si>
    <t>26470020</t>
  </si>
  <si>
    <t>АО "Теплоэнергетическая компания"</t>
  </si>
  <si>
    <t>2503025767</t>
  </si>
  <si>
    <t>26579122</t>
  </si>
  <si>
    <t>АО "Торговый порт п. Посьет"</t>
  </si>
  <si>
    <t>2531002070</t>
  </si>
  <si>
    <t>253101001</t>
  </si>
  <si>
    <t>31355473</t>
  </si>
  <si>
    <t>АО "Уссурийское предприятие тепловых сетей"</t>
  </si>
  <si>
    <t>2511111265</t>
  </si>
  <si>
    <t>12-11-2019 00:00:00</t>
  </si>
  <si>
    <t>31256016</t>
  </si>
  <si>
    <t>АО "ХСКР"</t>
  </si>
  <si>
    <t>7708550371</t>
  </si>
  <si>
    <t>770801001</t>
  </si>
  <si>
    <t>31338821</t>
  </si>
  <si>
    <t>АО «ДВЭУК-ГенерацияСети»</t>
  </si>
  <si>
    <t>2540252341</t>
  </si>
  <si>
    <t>26-08-2019 00:00:00</t>
  </si>
  <si>
    <t>27570862</t>
  </si>
  <si>
    <t>Вагонное ремонтное депо Ружино - обособленное структурное подразделение АО "Вагонная ремонтная компания-1"</t>
  </si>
  <si>
    <t>7708737490</t>
  </si>
  <si>
    <t>250745001</t>
  </si>
  <si>
    <t>28453818</t>
  </si>
  <si>
    <t>Войсковая часть 16662</t>
  </si>
  <si>
    <t>2511015385</t>
  </si>
  <si>
    <t>30917721</t>
  </si>
  <si>
    <t>ГБУ "ХОЗУ"</t>
  </si>
  <si>
    <t>2540016993</t>
  </si>
  <si>
    <t>30365088</t>
  </si>
  <si>
    <t>ГБУЗ "Приморский краевой противотуберкулезный диспансер"</t>
  </si>
  <si>
    <t>2539009991</t>
  </si>
  <si>
    <t>253900101</t>
  </si>
  <si>
    <t>26783544</t>
  </si>
  <si>
    <t>Дальневосточная региональная дирекция железнодорожных вокзалов</t>
  </si>
  <si>
    <t>7708503727</t>
  </si>
  <si>
    <t>257650001</t>
  </si>
  <si>
    <t>26512635</t>
  </si>
  <si>
    <t>Дирекция по тепловодоснабжению - структурное подразделение ДВЖД - филиала  ОАО "РЖД"</t>
  </si>
  <si>
    <t>272445002</t>
  </si>
  <si>
    <t>27665559</t>
  </si>
  <si>
    <t>ЗАО "АПП "Полтавка"</t>
  </si>
  <si>
    <t>2522050053</t>
  </si>
  <si>
    <t>252201001</t>
  </si>
  <si>
    <t>12-05-2025 00:00:00</t>
  </si>
  <si>
    <t>31257634</t>
  </si>
  <si>
    <t>ЗАО "Востокбункер"</t>
  </si>
  <si>
    <t>2531004127</t>
  </si>
  <si>
    <t>04-11-2002 00:00:00</t>
  </si>
  <si>
    <t>28028907</t>
  </si>
  <si>
    <t>ЗАО "Рыболовецкий колхоз "Восток-1"</t>
  </si>
  <si>
    <t>2536010639</t>
  </si>
  <si>
    <t>26469936</t>
  </si>
  <si>
    <t>ЗАО "Тихоокеанская мостостроительная компания"</t>
  </si>
  <si>
    <t>2511024037</t>
  </si>
  <si>
    <t>26-03-2025 00:00:00</t>
  </si>
  <si>
    <t>31598773</t>
  </si>
  <si>
    <t>ИП Колегов Е.В.</t>
  </si>
  <si>
    <t>251100718700</t>
  </si>
  <si>
    <t>20-03-2008 00:00:00</t>
  </si>
  <si>
    <t>26469944</t>
  </si>
  <si>
    <t>КГАУСО "УРЦ"</t>
  </si>
  <si>
    <t>2511014430</t>
  </si>
  <si>
    <t>26469984</t>
  </si>
  <si>
    <t>КГБУ СО "Партизанский психоневрологический интернат"</t>
  </si>
  <si>
    <t>2509003784</t>
  </si>
  <si>
    <t>250901001</t>
  </si>
  <si>
    <t>14-03-1975 00:00:00</t>
  </si>
  <si>
    <t>26470070</t>
  </si>
  <si>
    <t>КГБУ СО «Покровский психоневрологический интернат»</t>
  </si>
  <si>
    <t>2522010501</t>
  </si>
  <si>
    <t>30840452</t>
  </si>
  <si>
    <t>КГБУЗ МЦ "Резерв"</t>
  </si>
  <si>
    <t>2521002258</t>
  </si>
  <si>
    <t>252101001</t>
  </si>
  <si>
    <t>31037796</t>
  </si>
  <si>
    <t>КГБУСО "Липовецкий ПНИ"</t>
  </si>
  <si>
    <t>2522010741</t>
  </si>
  <si>
    <t>26896946</t>
  </si>
  <si>
    <t>КГОБУ "Приморская спецшкола"</t>
  </si>
  <si>
    <t>2511016149</t>
  </si>
  <si>
    <t>26469914</t>
  </si>
  <si>
    <t>КГУП "Приморский экологический оператор"</t>
  </si>
  <si>
    <t>2504000885</t>
  </si>
  <si>
    <t>253801001</t>
  </si>
  <si>
    <t>26470185</t>
  </si>
  <si>
    <t>КГУП "Примтеплоэнерго"</t>
  </si>
  <si>
    <t>2536112729</t>
  </si>
  <si>
    <t>31503620</t>
  </si>
  <si>
    <t>МБУ "СКС"</t>
  </si>
  <si>
    <t>2502064403</t>
  </si>
  <si>
    <t>26-03-2021 00:00:00</t>
  </si>
  <si>
    <t>26470004</t>
  </si>
  <si>
    <t>МУП  " Теплоэнерго Черниговское"</t>
  </si>
  <si>
    <t>2533009804</t>
  </si>
  <si>
    <t>253301001</t>
  </si>
  <si>
    <t>28957242</t>
  </si>
  <si>
    <t>МУП "Городское хозяйство"</t>
  </si>
  <si>
    <t>2503031369</t>
  </si>
  <si>
    <t>30367458</t>
  </si>
  <si>
    <t>МУП "ЖКХ Ханкайского района"</t>
  </si>
  <si>
    <t>2530008552</t>
  </si>
  <si>
    <t>253001001</t>
  </si>
  <si>
    <t>26470110</t>
  </si>
  <si>
    <t>МУП "Коммунальный комплекс Пластун"</t>
  </si>
  <si>
    <t>2528885436</t>
  </si>
  <si>
    <t>26470106</t>
  </si>
  <si>
    <t>МУП "Коммунальный комплекс п. Терней"</t>
  </si>
  <si>
    <t>2528886091</t>
  </si>
  <si>
    <t>28236671</t>
  </si>
  <si>
    <t>МУП "Кристалл"</t>
  </si>
  <si>
    <t>2516000270</t>
  </si>
  <si>
    <t>251601001</t>
  </si>
  <si>
    <t>26469970</t>
  </si>
  <si>
    <t>МУП "Уссурийск-Водоканал"</t>
  </si>
  <si>
    <t>2511040110</t>
  </si>
  <si>
    <t>28870695</t>
  </si>
  <si>
    <t>МУП ВКХ "Сибирцевское"</t>
  </si>
  <si>
    <t>2533010670</t>
  </si>
  <si>
    <t>30367433</t>
  </si>
  <si>
    <t>МУП Пожарского МР "Лидер"</t>
  </si>
  <si>
    <t>2526011560</t>
  </si>
  <si>
    <t>252601001</t>
  </si>
  <si>
    <t>26320288</t>
  </si>
  <si>
    <t>МУПВ "ВПЭС"</t>
  </si>
  <si>
    <t>2504000684</t>
  </si>
  <si>
    <t>28870593</t>
  </si>
  <si>
    <t>Михайловское РАЙПО</t>
  </si>
  <si>
    <t>2520007310</t>
  </si>
  <si>
    <t>252001001</t>
  </si>
  <si>
    <t>27572835</t>
  </si>
  <si>
    <t>ОАО "178 СРЗ"</t>
  </si>
  <si>
    <t>2536210349</t>
  </si>
  <si>
    <t>26469916</t>
  </si>
  <si>
    <t>ОАО "Владивостокский морской рыбный порт"</t>
  </si>
  <si>
    <t>2537009770</t>
  </si>
  <si>
    <t>253701001</t>
  </si>
  <si>
    <t>27630255</t>
  </si>
  <si>
    <t>ОАО "ДГК" СП Владивостокская ТЭЦ-2</t>
  </si>
  <si>
    <t>253632001</t>
  </si>
  <si>
    <t>27572850</t>
  </si>
  <si>
    <t>ОАО "Дальприбор"</t>
  </si>
  <si>
    <t>2539008807</t>
  </si>
  <si>
    <t>253901001</t>
  </si>
  <si>
    <t>27572819</t>
  </si>
  <si>
    <t>ОАО "Изумруд"</t>
  </si>
  <si>
    <t>2539028264</t>
  </si>
  <si>
    <t>26469960</t>
  </si>
  <si>
    <t>ОАО "Молочный завод "Уссурийский"</t>
  </si>
  <si>
    <t>2511001569</t>
  </si>
  <si>
    <t>25-07-2024 00:00:00</t>
  </si>
  <si>
    <t>26930742</t>
  </si>
  <si>
    <t>ОАО "Российские железные дороги"</t>
  </si>
  <si>
    <t>272131009</t>
  </si>
  <si>
    <t>26470108</t>
  </si>
  <si>
    <t>ОАО "Тернейлес"</t>
  </si>
  <si>
    <t>2528000813</t>
  </si>
  <si>
    <t>28870656</t>
  </si>
  <si>
    <t>ООО "АИТ"</t>
  </si>
  <si>
    <t>7743816842</t>
  </si>
  <si>
    <t>31037792</t>
  </si>
  <si>
    <t>ООО "Автомобильный переход Краскино"</t>
  </si>
  <si>
    <t>2531008210</t>
  </si>
  <si>
    <t>28870716</t>
  </si>
  <si>
    <t>ООО "БМК"</t>
  </si>
  <si>
    <t>2508115950</t>
  </si>
  <si>
    <t>27572866</t>
  </si>
  <si>
    <t>ООО "ВОЭРМЗ"</t>
  </si>
  <si>
    <t>2538125339</t>
  </si>
  <si>
    <t>30893385</t>
  </si>
  <si>
    <t>ООО "Водэкон"</t>
  </si>
  <si>
    <t>2524001189</t>
  </si>
  <si>
    <t>252401001</t>
  </si>
  <si>
    <t>07-12-2016 00:00:00</t>
  </si>
  <si>
    <t>03-07-2025 00:00:00</t>
  </si>
  <si>
    <t>31594636</t>
  </si>
  <si>
    <t>ООО "Восток Сервис Бункер"</t>
  </si>
  <si>
    <t>2508133131</t>
  </si>
  <si>
    <t>03-05-2018 00:00:00</t>
  </si>
  <si>
    <t>31519396</t>
  </si>
  <si>
    <t>ООО "Гранд"</t>
  </si>
  <si>
    <t>2508092767</t>
  </si>
  <si>
    <t>17-09-2021 00:00:00</t>
  </si>
  <si>
    <t>30840423</t>
  </si>
  <si>
    <t>ООО "Дальнегорский ГОК"</t>
  </si>
  <si>
    <t>7718957575</t>
  </si>
  <si>
    <t>250501001</t>
  </si>
  <si>
    <t>26470078</t>
  </si>
  <si>
    <t>ООО "ЖЭУ Волчанец"</t>
  </si>
  <si>
    <t>2524112107</t>
  </si>
  <si>
    <t>30840445</t>
  </si>
  <si>
    <t>ООО "Живая Планета"</t>
  </si>
  <si>
    <t>2543000215</t>
  </si>
  <si>
    <t>26470076</t>
  </si>
  <si>
    <t>ООО "Жилищно-коммунальное хозяйство"</t>
  </si>
  <si>
    <t>2524111706</t>
  </si>
  <si>
    <t>31451915</t>
  </si>
  <si>
    <t>ООО "ИКС поселок Новый"</t>
  </si>
  <si>
    <t>2521016606</t>
  </si>
  <si>
    <t>19-11-2020 00:00:00</t>
  </si>
  <si>
    <t>31351347</t>
  </si>
  <si>
    <t>ООО "ИКС-Фокино"</t>
  </si>
  <si>
    <t>2537139561</t>
  </si>
  <si>
    <t>251201001</t>
  </si>
  <si>
    <t>19-02-2019 00:00:00</t>
  </si>
  <si>
    <t>26762798</t>
  </si>
  <si>
    <t>ООО "Луч"</t>
  </si>
  <si>
    <t>2524003651</t>
  </si>
  <si>
    <t>26771757</t>
  </si>
  <si>
    <t>ООО "Мик Восток"</t>
  </si>
  <si>
    <t>2524002263</t>
  </si>
  <si>
    <t>31718156</t>
  </si>
  <si>
    <t>ООО "Новая Энергетика"</t>
  </si>
  <si>
    <t>2543168948</t>
  </si>
  <si>
    <t>31879901</t>
  </si>
  <si>
    <t>ООО "ПТК"</t>
  </si>
  <si>
    <t>2540289165</t>
  </si>
  <si>
    <t>10-12-2024 00:00:00</t>
  </si>
  <si>
    <t>28870645</t>
  </si>
  <si>
    <t>ООО "Приграничье"</t>
  </si>
  <si>
    <t>2536152619</t>
  </si>
  <si>
    <t>29649591</t>
  </si>
  <si>
    <t>ООО "Приморская соя"</t>
  </si>
  <si>
    <t>7730168471</t>
  </si>
  <si>
    <t>26544267</t>
  </si>
  <si>
    <t>ООО "РН-Морской терминал Находка"</t>
  </si>
  <si>
    <t>2508070844</t>
  </si>
  <si>
    <t>26416221</t>
  </si>
  <si>
    <t>ООО "РН-Энерго"</t>
  </si>
  <si>
    <t>7706525041</t>
  </si>
  <si>
    <t>997650001</t>
  </si>
  <si>
    <t>02-05-2012 00:00:00</t>
  </si>
  <si>
    <t>31542883</t>
  </si>
  <si>
    <t>ООО "ССК "Звезда"</t>
  </si>
  <si>
    <t>2503032517</t>
  </si>
  <si>
    <t>17-12-2015 00:00:00</t>
  </si>
  <si>
    <t>31409366</t>
  </si>
  <si>
    <t>ООО "СУМ БАСКО"</t>
  </si>
  <si>
    <t>2539114604</t>
  </si>
  <si>
    <t>26469994</t>
  </si>
  <si>
    <t>ООО "Санаторий "Амурский залив"</t>
  </si>
  <si>
    <t>2539042519</t>
  </si>
  <si>
    <t>08-09-1999 00:00:00</t>
  </si>
  <si>
    <t>28870724</t>
  </si>
  <si>
    <t>ООО "Спасскэнергия"</t>
  </si>
  <si>
    <t>2510013402</t>
  </si>
  <si>
    <t>26469942</t>
  </si>
  <si>
    <t>ООО "Сталкер"</t>
  </si>
  <si>
    <t>2511034892</t>
  </si>
  <si>
    <t>26470092</t>
  </si>
  <si>
    <t>ООО "ТТП НЛХ Бикин"</t>
  </si>
  <si>
    <t>2526008126</t>
  </si>
  <si>
    <t>28028705</t>
  </si>
  <si>
    <t>ООО "Техстройдом"</t>
  </si>
  <si>
    <t>2508079526</t>
  </si>
  <si>
    <t>26759412</t>
  </si>
  <si>
    <t>ООО "Транснефть - порт Козьмино"</t>
  </si>
  <si>
    <t>2508081814</t>
  </si>
  <si>
    <t>26525181</t>
  </si>
  <si>
    <t>ООО "УК ПВЭСиК"</t>
  </si>
  <si>
    <t>2526007193</t>
  </si>
  <si>
    <t>26573160</t>
  </si>
  <si>
    <t>ООО "Управляющая Компания "ТЭК Арсеньев"</t>
  </si>
  <si>
    <t>2501014449</t>
  </si>
  <si>
    <t>30985360</t>
  </si>
  <si>
    <t>ООО "Хасантепло"</t>
  </si>
  <si>
    <t>2531012946</t>
  </si>
  <si>
    <t>28856110</t>
  </si>
  <si>
    <t>ООО "Цефей"</t>
  </si>
  <si>
    <t>2517010802</t>
  </si>
  <si>
    <t>251701001</t>
  </si>
  <si>
    <t>15-08-2025 00:00:00</t>
  </si>
  <si>
    <t>28870666</t>
  </si>
  <si>
    <t>ООО "Энергия"</t>
  </si>
  <si>
    <t>2536273740</t>
  </si>
  <si>
    <t>30858864</t>
  </si>
  <si>
    <t>ООО "Энергокомплекс"</t>
  </si>
  <si>
    <t>2536297036</t>
  </si>
  <si>
    <t>26649772</t>
  </si>
  <si>
    <t>ООО «А-ЛИСА»</t>
  </si>
  <si>
    <t>2531002320</t>
  </si>
  <si>
    <t>14-06-2006 00:00:00</t>
  </si>
  <si>
    <t>26649796</t>
  </si>
  <si>
    <t>ООО «Абсолют-Сервис»</t>
  </si>
  <si>
    <t>2506010617</t>
  </si>
  <si>
    <t>250601001</t>
  </si>
  <si>
    <t>30856884</t>
  </si>
  <si>
    <t>ООО НПП "ВЛАДПОРТБУНКЕР"</t>
  </si>
  <si>
    <t>2540016136</t>
  </si>
  <si>
    <t>27572997</t>
  </si>
  <si>
    <t>ПАО "Владивостокский морской торговый порт"</t>
  </si>
  <si>
    <t>2504000204</t>
  </si>
  <si>
    <t>26649737</t>
  </si>
  <si>
    <t>ПАО "Находкинский судоремонтный завод"</t>
  </si>
  <si>
    <t>2508001431</t>
  </si>
  <si>
    <t>31207123</t>
  </si>
  <si>
    <t>ПАО "РусГидро"</t>
  </si>
  <si>
    <t>2460066195</t>
  </si>
  <si>
    <t>246601001</t>
  </si>
  <si>
    <t>16-10-2018 00:00:00</t>
  </si>
  <si>
    <t>26771730</t>
  </si>
  <si>
    <t>ПСМК "Энергия"</t>
  </si>
  <si>
    <t>2517001244</t>
  </si>
  <si>
    <t>27-08-2009 00:00:00</t>
  </si>
  <si>
    <t>30795400</t>
  </si>
  <si>
    <t>Пограничное управление ФСБ РФ по Приморскому краю</t>
  </si>
  <si>
    <t>2536164734</t>
  </si>
  <si>
    <t>27-12-2005 00:00:00</t>
  </si>
  <si>
    <t>30365083</t>
  </si>
  <si>
    <t>Седьмой отдельный авиационный отряд ФСБ РФ</t>
  </si>
  <si>
    <t>7702232171</t>
  </si>
  <si>
    <t>253902001</t>
  </si>
  <si>
    <t>26469990</t>
  </si>
  <si>
    <t>Управление Федеральной службы безопасности по Приморскому краю</t>
  </si>
  <si>
    <t>2540012484</t>
  </si>
  <si>
    <t>26783549</t>
  </si>
  <si>
    <t>Уссурийская дистанция гражданских сооружений</t>
  </si>
  <si>
    <t>252102001</t>
  </si>
  <si>
    <t>26469924</t>
  </si>
  <si>
    <t>ФГБОУ "Всероссийский детский центр "Океан"</t>
  </si>
  <si>
    <t>2539009984</t>
  </si>
  <si>
    <t>31912911</t>
  </si>
  <si>
    <t>ФГБУ "Национальный парк "Бикин"</t>
  </si>
  <si>
    <t>2526006418</t>
  </si>
  <si>
    <t>30926365</t>
  </si>
  <si>
    <t>ФГБУ «ЦЖКУ» МО РФ (Филиал ФГБУ «ЦЖКУ» МО РФ по ВВО)</t>
  </si>
  <si>
    <t>7729314745</t>
  </si>
  <si>
    <t>272443001</t>
  </si>
  <si>
    <t>20-03-2017 00:00:00</t>
  </si>
  <si>
    <t>31281395</t>
  </si>
  <si>
    <t>ФГБУН "Федеральный научный центр биоразнообразия наземной биоты Восточной Азии" ДВО РАН-филиал "Горнотаежная станция им.В.Л. Комарова"</t>
  </si>
  <si>
    <t>2539007634</t>
  </si>
  <si>
    <t>30858640</t>
  </si>
  <si>
    <t>ФГКУ "Войсковая часть 2430"</t>
  </si>
  <si>
    <t>2538143578</t>
  </si>
  <si>
    <t>28427651</t>
  </si>
  <si>
    <t>ФГКУ "Войсковая часть 83417"</t>
  </si>
  <si>
    <t>2503006098</t>
  </si>
  <si>
    <t>28945519</t>
  </si>
  <si>
    <t>ФГКУ "Доблесть"</t>
  </si>
  <si>
    <t>2521002240</t>
  </si>
  <si>
    <t>26470124</t>
  </si>
  <si>
    <t>ФКУ ИК-20 ГУФСИН России по Приморскому краю</t>
  </si>
  <si>
    <t>2502025612</t>
  </si>
  <si>
    <t>26650028</t>
  </si>
  <si>
    <t>ФКУ ИК-31 ГУФСИН России по Приморскому краю</t>
  </si>
  <si>
    <t>2534005496</t>
  </si>
  <si>
    <t>253401001</t>
  </si>
  <si>
    <t>26469988</t>
  </si>
  <si>
    <t>ФКУ ИК-33 ГУФСИН России по Приморскому краю</t>
  </si>
  <si>
    <t>2510001220</t>
  </si>
  <si>
    <t>26469968</t>
  </si>
  <si>
    <t>ФКУ ИК-41 ГУФСИН России по Приморскому краю</t>
  </si>
  <si>
    <t>2511002241</t>
  </si>
  <si>
    <t>26649748</t>
  </si>
  <si>
    <t>ФКУ КП-49 ГУФСИН России по Приморскому краю</t>
  </si>
  <si>
    <t>2538023601</t>
  </si>
  <si>
    <t>26469954</t>
  </si>
  <si>
    <t>ФКУ СИЗО-2 ГУФСИН по Приморскому краю</t>
  </si>
  <si>
    <t>2511034638</t>
  </si>
  <si>
    <t>26771741</t>
  </si>
  <si>
    <t>ФКУЗ "Приморская противочумная станция" Роспотребнадзора</t>
  </si>
  <si>
    <t>2511010429</t>
  </si>
  <si>
    <t>28508071</t>
  </si>
  <si>
    <t>ФКУЗ Санаторий "Приморье"</t>
  </si>
  <si>
    <t>2539011630</t>
  </si>
  <si>
    <t>27294665</t>
  </si>
  <si>
    <t>Филиал "Приморский" АО "Оборонэнерго"</t>
  </si>
  <si>
    <t>7704726225</t>
  </si>
  <si>
    <t>253643001</t>
  </si>
  <si>
    <t>09-08-2011 00:00:00</t>
  </si>
  <si>
    <t>27570707</t>
  </si>
  <si>
    <t>ооо Жилком-2</t>
  </si>
  <si>
    <t>2507229507</t>
  </si>
  <si>
    <t>250701001</t>
  </si>
  <si>
    <t>27568569</t>
  </si>
  <si>
    <t>филиал АО "РЭУ" " Хабаровский" территориальное управление "Приморское"</t>
  </si>
  <si>
    <t>7714783092</t>
  </si>
  <si>
    <t>30372693</t>
  </si>
  <si>
    <t>250332001</t>
  </si>
  <si>
    <t>30372679</t>
  </si>
  <si>
    <t>250502001</t>
  </si>
  <si>
    <t>30373011</t>
  </si>
  <si>
    <t>250645031</t>
  </si>
  <si>
    <t>30372997</t>
  </si>
  <si>
    <t>251245037</t>
  </si>
  <si>
    <t>30372939</t>
  </si>
  <si>
    <t>251332001</t>
  </si>
  <si>
    <t>30372776</t>
  </si>
  <si>
    <t>252002001</t>
  </si>
  <si>
    <t>26470046</t>
  </si>
  <si>
    <t>253132002</t>
  </si>
  <si>
    <t>30372859</t>
  </si>
  <si>
    <t>253245045</t>
  </si>
  <si>
    <t>27733531</t>
  </si>
  <si>
    <t>КГУП Примтеплоэнерго</t>
  </si>
  <si>
    <t>253345002</t>
  </si>
  <si>
    <t>26320278</t>
  </si>
  <si>
    <t>АО "Коммунэлектросервис"</t>
  </si>
  <si>
    <t>2505010540</t>
  </si>
  <si>
    <t>26-06-2006 00:00:00</t>
  </si>
  <si>
    <t>31504049</t>
  </si>
  <si>
    <t>АО "РК "Новый Мир"</t>
  </si>
  <si>
    <t>2503023449</t>
  </si>
  <si>
    <t>19-03-2018 00:00:00</t>
  </si>
  <si>
    <t>28061906</t>
  </si>
  <si>
    <t>АО "Терминал Владивосток"</t>
  </si>
  <si>
    <t>2502039781</t>
  </si>
  <si>
    <t>26319157</t>
  </si>
  <si>
    <t>АО "Электросервис"</t>
  </si>
  <si>
    <t>2507003122</t>
  </si>
  <si>
    <t>22-04-1996 00:00:00</t>
  </si>
  <si>
    <t>27833495</t>
  </si>
  <si>
    <t>Войсковая часть 01153</t>
  </si>
  <si>
    <t>2720040610</t>
  </si>
  <si>
    <t>250343001</t>
  </si>
  <si>
    <t>26579991</t>
  </si>
  <si>
    <t>ЖКХ-Раздольное</t>
  </si>
  <si>
    <t>2521011157</t>
  </si>
  <si>
    <t>04-02-2025 00:00:00</t>
  </si>
  <si>
    <t>31709472</t>
  </si>
  <si>
    <t>ИП Волков Виктор Николаевич</t>
  </si>
  <si>
    <t>252200300595</t>
  </si>
  <si>
    <t>31257979</t>
  </si>
  <si>
    <t>ИП Коротков Н.А.</t>
  </si>
  <si>
    <t>250302760157</t>
  </si>
  <si>
    <t>31362500</t>
  </si>
  <si>
    <t>Индивидуальный предприниматель Клемба Дмитрий Иванович</t>
  </si>
  <si>
    <t>251702060578</t>
  </si>
  <si>
    <t>30427809</t>
  </si>
  <si>
    <t>250202002</t>
  </si>
  <si>
    <t>30427796</t>
  </si>
  <si>
    <t>251043001</t>
  </si>
  <si>
    <t>26470203</t>
  </si>
  <si>
    <t>КГУП Приморский водоканал</t>
  </si>
  <si>
    <t>2503022413</t>
  </si>
  <si>
    <t>26470371</t>
  </si>
  <si>
    <t>250301002</t>
  </si>
  <si>
    <t>26470519</t>
  </si>
  <si>
    <t>251043002</t>
  </si>
  <si>
    <t>31920225</t>
  </si>
  <si>
    <t>МАУ "Покровский Водоканал"</t>
  </si>
  <si>
    <t>2511133195</t>
  </si>
  <si>
    <t>31614878</t>
  </si>
  <si>
    <t>МБУ ЛГО "Жилищно-коммунальное хозяйство и благоустройство"</t>
  </si>
  <si>
    <t>2511118503</t>
  </si>
  <si>
    <t>31835236</t>
  </si>
  <si>
    <t>МБУ ЛМО "Городское ЖКХ"</t>
  </si>
  <si>
    <t>2511130300</t>
  </si>
  <si>
    <t>21-11-2024 00:00:00</t>
  </si>
  <si>
    <t>31026482</t>
  </si>
  <si>
    <t>МКП «Районное хозяйственное управление» Партизанского МО</t>
  </si>
  <si>
    <t>2524001365</t>
  </si>
  <si>
    <t>31255287</t>
  </si>
  <si>
    <t>МКУ "АХОЗУ ДМР"</t>
  </si>
  <si>
    <t>2506010840</t>
  </si>
  <si>
    <t>31387103</t>
  </si>
  <si>
    <t>МКУ "ЖКХ"Спасский"</t>
  </si>
  <si>
    <t>2510014269</t>
  </si>
  <si>
    <t>31026491</t>
  </si>
  <si>
    <t>МКУ "Служба благоустройства Черниговского муниципального округа"</t>
  </si>
  <si>
    <t>2533010052</t>
  </si>
  <si>
    <t>31027638</t>
  </si>
  <si>
    <t>МКУ "Хозяйственное управление администрации Пограничного МР"</t>
  </si>
  <si>
    <t>2525001086</t>
  </si>
  <si>
    <t>252501001</t>
  </si>
  <si>
    <t>27321197</t>
  </si>
  <si>
    <t>МП "Родник"</t>
  </si>
  <si>
    <t>2510010049</t>
  </si>
  <si>
    <t>11-02-2026 00:00:00</t>
  </si>
  <si>
    <t>30866932</t>
  </si>
  <si>
    <t>МУП "АкваСервис"</t>
  </si>
  <si>
    <t>2507012180</t>
  </si>
  <si>
    <t>13-05-2016 00:00:00</t>
  </si>
  <si>
    <t>30367424</t>
  </si>
  <si>
    <t>МУП "Анучинское ЖКХ"</t>
  </si>
  <si>
    <t>2513004893</t>
  </si>
  <si>
    <t>251301001</t>
  </si>
  <si>
    <t>27920399</t>
  </si>
  <si>
    <t>МУП "Водоканал"</t>
  </si>
  <si>
    <t>2516001386</t>
  </si>
  <si>
    <t>04-12-2024 00:00:00</t>
  </si>
  <si>
    <t>31503896</t>
  </si>
  <si>
    <t>МУП "Водоканал" Горноключевского ГП</t>
  </si>
  <si>
    <t>2511115975</t>
  </si>
  <si>
    <t>23-06-2021 00:00:00</t>
  </si>
  <si>
    <t>31615982</t>
  </si>
  <si>
    <t>МУП "Водопроводные сети"</t>
  </si>
  <si>
    <t>2511118750</t>
  </si>
  <si>
    <t>09-09-2022 00:00:00</t>
  </si>
  <si>
    <t>26470327</t>
  </si>
  <si>
    <t>МУП "Покровское"</t>
  </si>
  <si>
    <t>2522000158</t>
  </si>
  <si>
    <t>30866926</t>
  </si>
  <si>
    <t>МУП "СЛАВЯНКА-ВОДОКАНАЛ"</t>
  </si>
  <si>
    <t>2531012777</t>
  </si>
  <si>
    <t>21-09-2016 00:00:00</t>
  </si>
  <si>
    <t>31541606</t>
  </si>
  <si>
    <t>МУП "СУЧАНСКИЙ ВОДОКАНАЛ"</t>
  </si>
  <si>
    <t>2509049700</t>
  </si>
  <si>
    <t>03-07-2007 00:00:00</t>
  </si>
  <si>
    <t>26470269</t>
  </si>
  <si>
    <t>МУП «Погранводовод»</t>
  </si>
  <si>
    <t>2525000685</t>
  </si>
  <si>
    <t>31027543</t>
  </si>
  <si>
    <t>МУП Зарубинского ГП "Зарубино-ДВ"</t>
  </si>
  <si>
    <t>2531012880</t>
  </si>
  <si>
    <t>31350465</t>
  </si>
  <si>
    <t>МУП ЛГО "Коммунальное хозяйство"</t>
  </si>
  <si>
    <t>2507012960</t>
  </si>
  <si>
    <t>26470265</t>
  </si>
  <si>
    <t>МУП Находка-Водоканал</t>
  </si>
  <si>
    <t>2508058565</t>
  </si>
  <si>
    <t>26470207</t>
  </si>
  <si>
    <t>МУП Ружинское предприятие водоснабжения и водоотведения</t>
  </si>
  <si>
    <t>2507011758</t>
  </si>
  <si>
    <t>26813404</t>
  </si>
  <si>
    <t>ОАО "ДГК" СП Партизанская ГРЭС</t>
  </si>
  <si>
    <t>250932001</t>
  </si>
  <si>
    <t>30391734</t>
  </si>
  <si>
    <t>ОАО "Морепродукт"</t>
  </si>
  <si>
    <t>2508037928</t>
  </si>
  <si>
    <t>31739692</t>
  </si>
  <si>
    <t>ОБЩЕСТВО С ОГРАНИЧЕННОЙ ОТВЕТСТВЕННОСТЬЮ "СПЕЦРЕСУРС"</t>
  </si>
  <si>
    <t>2536341503</t>
  </si>
  <si>
    <t>06-10-2023 00:00:00</t>
  </si>
  <si>
    <t>31369165</t>
  </si>
  <si>
    <t>ООО "Акватико"</t>
  </si>
  <si>
    <t>2501018115</t>
  </si>
  <si>
    <t>18-01-2016 00:00:00</t>
  </si>
  <si>
    <t>28955244</t>
  </si>
  <si>
    <t>ООО "ВОСТОК"</t>
  </si>
  <si>
    <t>2523004660</t>
  </si>
  <si>
    <t>252301001</t>
  </si>
  <si>
    <t>31600940</t>
  </si>
  <si>
    <t>ООО "Водоканал Арсеньев"</t>
  </si>
  <si>
    <t>2502067683</t>
  </si>
  <si>
    <t>04-04-2022 00:00:00</t>
  </si>
  <si>
    <t>26777497</t>
  </si>
  <si>
    <t>ООО "Водоканал"</t>
  </si>
  <si>
    <t>2503017646</t>
  </si>
  <si>
    <t>26470347</t>
  </si>
  <si>
    <t>ООО "Водоканал-Сервис"</t>
  </si>
  <si>
    <t>2535004287</t>
  </si>
  <si>
    <t>253501001</t>
  </si>
  <si>
    <t>26470549</t>
  </si>
  <si>
    <t>ООО "Водолей"</t>
  </si>
  <si>
    <t>2534006059</t>
  </si>
  <si>
    <t>31161519</t>
  </si>
  <si>
    <t>ООО "Водоресурс"</t>
  </si>
  <si>
    <t>2507012832</t>
  </si>
  <si>
    <t>20-04-2018 00:00:00</t>
  </si>
  <si>
    <t>31541213</t>
  </si>
  <si>
    <t>ООО "Восток Инжиниринг"</t>
  </si>
  <si>
    <t>2510013723</t>
  </si>
  <si>
    <t>30367074</t>
  </si>
  <si>
    <t>ООО "Вотэк"</t>
  </si>
  <si>
    <t>2524118807</t>
  </si>
  <si>
    <t>31739705</t>
  </si>
  <si>
    <t>ООО "Горноключевской Водоканал"</t>
  </si>
  <si>
    <t>2511126800</t>
  </si>
  <si>
    <t>16-01-2024 00:00:00</t>
  </si>
  <si>
    <t>28856082</t>
  </si>
  <si>
    <t>ООО "Дальводоканал"</t>
  </si>
  <si>
    <t>2540190399</t>
  </si>
  <si>
    <t>31380860</t>
  </si>
  <si>
    <t>ООО "Дельта"</t>
  </si>
  <si>
    <t>2508094250</t>
  </si>
  <si>
    <t>26470084</t>
  </si>
  <si>
    <t>ООО "Жилсервис"</t>
  </si>
  <si>
    <t>2524111907</t>
  </si>
  <si>
    <t>31657408</t>
  </si>
  <si>
    <t>ООО "Инженерные системы и коммуникации - Дальнего Востока"</t>
  </si>
  <si>
    <t>2526006841</t>
  </si>
  <si>
    <t>16-02-2023 00:00:00</t>
  </si>
  <si>
    <t>28069921</t>
  </si>
  <si>
    <t>ООО "Инфраструктура"</t>
  </si>
  <si>
    <t>2508082399</t>
  </si>
  <si>
    <t>05-02-2008 00:00:00</t>
  </si>
  <si>
    <t>23-07-2025 00:00:00</t>
  </si>
  <si>
    <t>30866942</t>
  </si>
  <si>
    <t>ООО "Коммунальная компания"</t>
  </si>
  <si>
    <t>2521013940</t>
  </si>
  <si>
    <t>26320287</t>
  </si>
  <si>
    <t>ООО "Коммунальные сети"</t>
  </si>
  <si>
    <t>2507228334</t>
  </si>
  <si>
    <t>30-06-2006 00:00:00</t>
  </si>
  <si>
    <t>28468874</t>
  </si>
  <si>
    <t>ООО "Коммунальщик-Профи"</t>
  </si>
  <si>
    <t>2510007776</t>
  </si>
  <si>
    <t>01-11-2013 00:00:00</t>
  </si>
  <si>
    <t>30866907</t>
  </si>
  <si>
    <t>ООО "Кристалл"</t>
  </si>
  <si>
    <t>2501018080</t>
  </si>
  <si>
    <t>18-12-2015 00:00:00</t>
  </si>
  <si>
    <t>31222438</t>
  </si>
  <si>
    <t>ООО "Лучегорский водоканал"</t>
  </si>
  <si>
    <t>2526006520</t>
  </si>
  <si>
    <t>31837611</t>
  </si>
  <si>
    <t>ООО "ПРОК"</t>
  </si>
  <si>
    <t>2536348178</t>
  </si>
  <si>
    <t>20-12-2024 00:00:00</t>
  </si>
  <si>
    <t>26470541</t>
  </si>
  <si>
    <t>ООО "Союз-К"</t>
  </si>
  <si>
    <t>2520004439</t>
  </si>
  <si>
    <t>31276972</t>
  </si>
  <si>
    <t>ООО "Стройка плюс"</t>
  </si>
  <si>
    <t>2521015063</t>
  </si>
  <si>
    <t>28978230</t>
  </si>
  <si>
    <t>ООО "Транснефть-Дальний Восток"</t>
  </si>
  <si>
    <t>2724132118</t>
  </si>
  <si>
    <t>250643001</t>
  </si>
  <si>
    <t>26791421</t>
  </si>
  <si>
    <t>ООО "Тритэра"</t>
  </si>
  <si>
    <t>2536075996</t>
  </si>
  <si>
    <t>27582817</t>
  </si>
  <si>
    <t>ООО "УК - Комфорт"</t>
  </si>
  <si>
    <t>2503028207</t>
  </si>
  <si>
    <t>26470094</t>
  </si>
  <si>
    <t>ООО "Центр плюс"</t>
  </si>
  <si>
    <t>2526010125</t>
  </si>
  <si>
    <t>31256013</t>
  </si>
  <si>
    <t>ООО "Чкаловское многоотраслевое предприятие"</t>
  </si>
  <si>
    <t>2510009526</t>
  </si>
  <si>
    <t>28873735</t>
  </si>
  <si>
    <t>ООО «УК Партнеры»</t>
  </si>
  <si>
    <t>2503030943</t>
  </si>
  <si>
    <t>04-04-2025 00:00:00</t>
  </si>
  <si>
    <t>26470359</t>
  </si>
  <si>
    <t>ООО ВодЕко</t>
  </si>
  <si>
    <t>2524100359</t>
  </si>
  <si>
    <t>26470231</t>
  </si>
  <si>
    <t>ООО Горный ключ</t>
  </si>
  <si>
    <t>2508077254</t>
  </si>
  <si>
    <t>10-06-2025 00:00:00</t>
  </si>
  <si>
    <t>26470389</t>
  </si>
  <si>
    <t>ООО Жилкомсервис</t>
  </si>
  <si>
    <t>2517007976</t>
  </si>
  <si>
    <t>26470545</t>
  </si>
  <si>
    <t>ООО ОКП</t>
  </si>
  <si>
    <t>2522001218</t>
  </si>
  <si>
    <t>26470329</t>
  </si>
  <si>
    <t>ООО Поларис-групп</t>
  </si>
  <si>
    <t>2540080780</t>
  </si>
  <si>
    <t>31263071</t>
  </si>
  <si>
    <t>ООО РО "СпасскКоммуналСервис"</t>
  </si>
  <si>
    <t>2510014910</t>
  </si>
  <si>
    <t>31640943</t>
  </si>
  <si>
    <t>ООО УК "Рост"</t>
  </si>
  <si>
    <t>2536324071</t>
  </si>
  <si>
    <t>01-12-2022 00:00:00</t>
  </si>
  <si>
    <t>27838101</t>
  </si>
  <si>
    <t>ООО УК Оникс</t>
  </si>
  <si>
    <t>26470253</t>
  </si>
  <si>
    <t>ООО Форд-Ност</t>
  </si>
  <si>
    <t>2508056215</t>
  </si>
  <si>
    <t>26470197</t>
  </si>
  <si>
    <t>ООО Чистая вода плюс</t>
  </si>
  <si>
    <t>2508077279</t>
  </si>
  <si>
    <t>31362508</t>
  </si>
  <si>
    <t>СХПК "Струговский"</t>
  </si>
  <si>
    <t>2522001056</t>
  </si>
  <si>
    <t>28873723</t>
  </si>
  <si>
    <t>СХПК «Новолитовский»</t>
  </si>
  <si>
    <t>2524001140</t>
  </si>
  <si>
    <t>26470339</t>
  </si>
  <si>
    <t>СХПК Хорольское</t>
  </si>
  <si>
    <t>2532000020</t>
  </si>
  <si>
    <t>253201001</t>
  </si>
  <si>
    <t>26771752</t>
  </si>
  <si>
    <t>ТСЖ "Радист"</t>
  </si>
  <si>
    <t>2521000691</t>
  </si>
  <si>
    <t>26470026</t>
  </si>
  <si>
    <t>ФГКУ "Оптовая база № 42"</t>
  </si>
  <si>
    <t>2513001797</t>
  </si>
  <si>
    <t>26469900</t>
  </si>
  <si>
    <t>ФГКУ «Витязь»</t>
  </si>
  <si>
    <t>2513001780</t>
  </si>
  <si>
    <t>28459820</t>
  </si>
  <si>
    <t>ФГКУ комбинат «Взморье» Управления Федерального агентства по государственным резервам по ДФО</t>
  </si>
  <si>
    <t>2503005859</t>
  </si>
  <si>
    <t>26470044</t>
  </si>
  <si>
    <t>ФГУ комбинат "Пионер"</t>
  </si>
  <si>
    <t>2534000522</t>
  </si>
  <si>
    <t>30804634</t>
  </si>
  <si>
    <t>ФКУ ИК-10 ГУФСИН России по Приморскому краю</t>
  </si>
  <si>
    <t>2520000280</t>
  </si>
  <si>
    <t>26470315</t>
  </si>
  <si>
    <t>Филиал РТРС «Приморский КРТПЦ»</t>
  </si>
  <si>
    <t>7717127211</t>
  </si>
  <si>
    <t>28444428</t>
  </si>
  <si>
    <t>муп "Жилищно-коммунальное хозяйство "Ольга"</t>
  </si>
  <si>
    <t>2523004525</t>
  </si>
  <si>
    <t>10-01-2013 00:00:00</t>
  </si>
  <si>
    <t>28146501</t>
  </si>
  <si>
    <t>муп "Липовецкое"</t>
  </si>
  <si>
    <t>2522042447</t>
  </si>
  <si>
    <t>28142080</t>
  </si>
  <si>
    <t>ооо "Теплосетевая компания"</t>
  </si>
  <si>
    <t>2509063705</t>
  </si>
  <si>
    <t>27872682</t>
  </si>
  <si>
    <t>ооо Водозабор Хмыловский</t>
  </si>
  <si>
    <t>2508074983</t>
  </si>
  <si>
    <t>13-02-2026 00:00:00</t>
  </si>
  <si>
    <t>27886628</t>
  </si>
  <si>
    <t>ооо Водоканал</t>
  </si>
  <si>
    <t>2530008023</t>
  </si>
  <si>
    <t>27833305</t>
  </si>
  <si>
    <t>ооо Спектр Плюс</t>
  </si>
  <si>
    <t>2513004290</t>
  </si>
  <si>
    <t>01-06-2008 00:00:00</t>
  </si>
  <si>
    <t>11-07-2025 00:00:00</t>
  </si>
  <si>
    <t>28444454</t>
  </si>
  <si>
    <t>ооо Управляющая компания "СпасскЖилСервис"</t>
  </si>
  <si>
    <t>2510013466</t>
  </si>
  <si>
    <t>31027627</t>
  </si>
  <si>
    <t>АО "Корпорация развития ПК"</t>
  </si>
  <si>
    <t>2540193103</t>
  </si>
  <si>
    <t>31780956</t>
  </si>
  <si>
    <t>АО "Приморский Завод"</t>
  </si>
  <si>
    <t>2508008331</t>
  </si>
  <si>
    <t>28-10-1992 00:00:00</t>
  </si>
  <si>
    <t>31923480</t>
  </si>
  <si>
    <t>Индивидуальный предприниматель Соколов А.А.</t>
  </si>
  <si>
    <t>250303112134</t>
  </si>
  <si>
    <t>25-02-2022 00:00:00</t>
  </si>
  <si>
    <t>31590722</t>
  </si>
  <si>
    <t>МАУ "РКЦ" ЗАТО Фокино</t>
  </si>
  <si>
    <t>2512306718</t>
  </si>
  <si>
    <t>08-07-2016 00:00:00</t>
  </si>
  <si>
    <t>28447871</t>
  </si>
  <si>
    <t>МУП "Кирос"</t>
  </si>
  <si>
    <t>2516001636</t>
  </si>
  <si>
    <t>26320260</t>
  </si>
  <si>
    <t>ОАО "Спасский комбинат асбестоцементных изделий"</t>
  </si>
  <si>
    <t>2510000386</t>
  </si>
  <si>
    <t>31911056</t>
  </si>
  <si>
    <t>ООО "Альфа"</t>
  </si>
  <si>
    <t>2508147670</t>
  </si>
  <si>
    <t>11-10-2023 00:00:00</t>
  </si>
  <si>
    <t>31600947</t>
  </si>
  <si>
    <t>ООО "Водосток"</t>
  </si>
  <si>
    <t>2502067690</t>
  </si>
  <si>
    <t>31161528</t>
  </si>
  <si>
    <t>2507012825</t>
  </si>
  <si>
    <t>26544384</t>
  </si>
  <si>
    <t>ООО "Врангель Водосток"</t>
  </si>
  <si>
    <t>2508077261</t>
  </si>
  <si>
    <t>28453845</t>
  </si>
  <si>
    <t>ООО "Корпорация "Зинго"</t>
  </si>
  <si>
    <t>2540070285</t>
  </si>
  <si>
    <t>14-03-2025 00:00:00</t>
  </si>
  <si>
    <t>30866915</t>
  </si>
  <si>
    <t>ООО "Феникс"</t>
  </si>
  <si>
    <t>2501018098</t>
  </si>
  <si>
    <t>22-12-2015 00:00:00</t>
  </si>
  <si>
    <t>31699066</t>
  </si>
  <si>
    <t>ИП Жидкова Елена Николаевна</t>
  </si>
  <si>
    <t>253100385036</t>
  </si>
  <si>
    <t>29-08-2000 00:00:00</t>
  </si>
  <si>
    <t>16-10-2025 00:00:00</t>
  </si>
  <si>
    <t>30871843</t>
  </si>
  <si>
    <t>МКУ "Обслуживающее учреждение"</t>
  </si>
  <si>
    <t>2505007403</t>
  </si>
  <si>
    <t>24-08-2016 00:00:00</t>
  </si>
  <si>
    <t>28270355</t>
  </si>
  <si>
    <t>МУП "Городское хозяйство" Партизанский ГО</t>
  </si>
  <si>
    <t>2509032305</t>
  </si>
  <si>
    <t>31698781</t>
  </si>
  <si>
    <t>ООО "АЛЬФА КР"</t>
  </si>
  <si>
    <t>2516002975</t>
  </si>
  <si>
    <t>29-03-2019 00:00:00</t>
  </si>
  <si>
    <t>26470712</t>
  </si>
  <si>
    <t>ООО "Базис"</t>
  </si>
  <si>
    <t>2531003532</t>
  </si>
  <si>
    <t>26771388</t>
  </si>
  <si>
    <t>ООО "Бумеранг"</t>
  </si>
  <si>
    <t>2511055268</t>
  </si>
  <si>
    <t>31698583</t>
  </si>
  <si>
    <t>ООО "ГМК"</t>
  </si>
  <si>
    <t>2540064108</t>
  </si>
  <si>
    <t>25-03-1999 00:00:00</t>
  </si>
  <si>
    <t>31699113</t>
  </si>
  <si>
    <t>ООО "ГРИН-СИТИ"</t>
  </si>
  <si>
    <t>2537087105</t>
  </si>
  <si>
    <t>04-04-2011 00:00:00</t>
  </si>
  <si>
    <t>31698769</t>
  </si>
  <si>
    <t>ООО "ДОБРЫЙ ДВОР"</t>
  </si>
  <si>
    <t>2505011657</t>
  </si>
  <si>
    <t>21-08-2008 00:00:00</t>
  </si>
  <si>
    <t>31699074</t>
  </si>
  <si>
    <t>ООО "ДОРОЖНЫЙ СЕРВИС"</t>
  </si>
  <si>
    <t>2543143573</t>
  </si>
  <si>
    <t>07-10-2019 00:00:00</t>
  </si>
  <si>
    <t>31698766</t>
  </si>
  <si>
    <t>ООО "Доверие"</t>
  </si>
  <si>
    <t>2506007854</t>
  </si>
  <si>
    <t>07-12-2002 00:00:00</t>
  </si>
  <si>
    <t>31698975</t>
  </si>
  <si>
    <t>ООО "ЖУО "УПРАВДОМ"</t>
  </si>
  <si>
    <t>2525003340</t>
  </si>
  <si>
    <t>24-07-2012 00:00:00</t>
  </si>
  <si>
    <t>31698801</t>
  </si>
  <si>
    <t>ООО "ЗЕЛЁНЫЙ ГОРОД"</t>
  </si>
  <si>
    <t>2507013064</t>
  </si>
  <si>
    <t>16-07-2019 00:00:00</t>
  </si>
  <si>
    <t>27803021</t>
  </si>
  <si>
    <t>ООО "Капитал"</t>
  </si>
  <si>
    <t>2510012078</t>
  </si>
  <si>
    <t>31698762</t>
  </si>
  <si>
    <t>ООО "Комфорт-Сервис"</t>
  </si>
  <si>
    <t>2508120157</t>
  </si>
  <si>
    <t>25-07-2014 00:00:00</t>
  </si>
  <si>
    <t>28878819</t>
  </si>
  <si>
    <t>ООО "Лидер"</t>
  </si>
  <si>
    <t>2501011374</t>
  </si>
  <si>
    <t>31699094</t>
  </si>
  <si>
    <t>ООО "МИР СНАБЖЕНИЯ"</t>
  </si>
  <si>
    <t>2533008247</t>
  </si>
  <si>
    <t>27-06-2002 00:00:00</t>
  </si>
  <si>
    <t>26470686</t>
  </si>
  <si>
    <t>ООО "Новое время"</t>
  </si>
  <si>
    <t>2512301815</t>
  </si>
  <si>
    <t>31698966</t>
  </si>
  <si>
    <t>ООО "ОАЗИС"</t>
  </si>
  <si>
    <t>2508065435</t>
  </si>
  <si>
    <t>01-10-2004 00:00:00</t>
  </si>
  <si>
    <t>31699109</t>
  </si>
  <si>
    <t>ООО "РОДНИК-ДВ"</t>
  </si>
  <si>
    <t>2540132799</t>
  </si>
  <si>
    <t>13-06-2007 00:00:00</t>
  </si>
  <si>
    <t>28878834</t>
  </si>
  <si>
    <t>ООО "Рассвет-ЭКО"</t>
  </si>
  <si>
    <t>2522002780</t>
  </si>
  <si>
    <t>31760804</t>
  </si>
  <si>
    <t>ООО "Ресурс"</t>
  </si>
  <si>
    <t>2510013890</t>
  </si>
  <si>
    <t>31699103</t>
  </si>
  <si>
    <t>ООО "УК ФОРПОСТ"</t>
  </si>
  <si>
    <t>2503031217</t>
  </si>
  <si>
    <t>18-11-2013 00:00:00</t>
  </si>
  <si>
    <t>31699070</t>
  </si>
  <si>
    <t>ООО "ЧИСТЫЙ ГОРОД"</t>
  </si>
  <si>
    <t>2540108757</t>
  </si>
  <si>
    <t>10-01-2005 00:00:00</t>
  </si>
  <si>
    <t>31698999</t>
  </si>
  <si>
    <t>ООО "ЧИСТЫЙ ДВОР"</t>
  </si>
  <si>
    <t>2539109450</t>
  </si>
  <si>
    <t>29-09-2010 00:00:00</t>
  </si>
  <si>
    <t>31698776</t>
  </si>
  <si>
    <t>ООО "ЭКО ДВ"</t>
  </si>
  <si>
    <t>2505014136</t>
  </si>
  <si>
    <t>09-04-2015 00:00:00</t>
  </si>
  <si>
    <t>31698981</t>
  </si>
  <si>
    <t>ООО "ЭКО СИСТЕМА"</t>
  </si>
  <si>
    <t>2543158001</t>
  </si>
  <si>
    <t>08-06-2021 00:00:00</t>
  </si>
  <si>
    <t>31698942</t>
  </si>
  <si>
    <t>ООО "ЭКО-СЕРВИС"</t>
  </si>
  <si>
    <t>2521012619</t>
  </si>
  <si>
    <t>22-11-2011 00:00:00</t>
  </si>
  <si>
    <t>31699084</t>
  </si>
  <si>
    <t>ООО "ЭКОЛОГИЧЕСКАЯ КОМПАНИЯ "НОВЫЙ ГОРОД"</t>
  </si>
  <si>
    <t>2540085274</t>
  </si>
  <si>
    <t>24-03-2002 00:00:00</t>
  </si>
  <si>
    <t>31699062</t>
  </si>
  <si>
    <t>ООО "ЭП "ГОРОД Н"</t>
  </si>
  <si>
    <t>2540109782</t>
  </si>
  <si>
    <t>14-02-2005 00:00:00</t>
  </si>
  <si>
    <t>31541250</t>
  </si>
  <si>
    <t>ООО "Эко Тех"</t>
  </si>
  <si>
    <t>2543152257</t>
  </si>
  <si>
    <t>31699080</t>
  </si>
  <si>
    <t>ООО "Эконг-Плюс"</t>
  </si>
  <si>
    <t>2540096928</t>
  </si>
  <si>
    <t>09-09-2003 00:00:00</t>
  </si>
  <si>
    <t>31699050</t>
  </si>
  <si>
    <t>ООО «АвтоТранс-ДВ»</t>
  </si>
  <si>
    <t>2511102623</t>
  </si>
  <si>
    <t>20-06-2017 00:00:00</t>
  </si>
  <si>
    <t>31698938</t>
  </si>
  <si>
    <t>ООО «Автодор-Ливадия»</t>
  </si>
  <si>
    <t>2508077790</t>
  </si>
  <si>
    <t>27-02-2007 00:00:00</t>
  </si>
  <si>
    <t>31698958</t>
  </si>
  <si>
    <t>ООО «Спецавтохозяйство»</t>
  </si>
  <si>
    <t>2508063149</t>
  </si>
  <si>
    <t>09-02-2004 00:00:00</t>
  </si>
  <si>
    <t>31698970</t>
  </si>
  <si>
    <t>ООО «ТЭК"</t>
  </si>
  <si>
    <t>2509007605</t>
  </si>
  <si>
    <t>08-10-2015 00:00:00</t>
  </si>
  <si>
    <t>31699088</t>
  </si>
  <si>
    <t>ООО «Ярославская УО»</t>
  </si>
  <si>
    <t>2532010701</t>
  </si>
  <si>
    <t>09-12-2015 00:00:00</t>
  </si>
  <si>
    <t>31698985</t>
  </si>
  <si>
    <t>ООО РГК «ЖилКомРесурс»</t>
  </si>
  <si>
    <t>2510003531</t>
  </si>
  <si>
    <t>26470688</t>
  </si>
  <si>
    <t>ООО Хозяин</t>
  </si>
  <si>
    <t>2516606487</t>
  </si>
  <si>
    <t>26470708</t>
  </si>
  <si>
    <t>ООО Чистый город</t>
  </si>
  <si>
    <t>2508068316</t>
  </si>
  <si>
    <t>27871045</t>
  </si>
  <si>
    <t>ооо Коммунальщик</t>
  </si>
  <si>
    <t>2534006041</t>
  </si>
  <si>
    <t>NSRF</t>
  </si>
  <si>
    <t>MR_NAME</t>
  </si>
  <si>
    <t>OKTMO_MR_NAME</t>
  </si>
  <si>
    <t>MO_NAME</t>
  </si>
  <si>
    <t>OKTMO_NAME</t>
  </si>
  <si>
    <t>TYPE</t>
  </si>
  <si>
    <t>MR_ID</t>
  </si>
  <si>
    <t>Анучинский муниципальный округ</t>
  </si>
  <si>
    <t>05502000</t>
  </si>
  <si>
    <t>муниципальный округ</t>
  </si>
  <si>
    <t>Арсеньевский городской округ</t>
  </si>
  <si>
    <t>05703000</t>
  </si>
  <si>
    <t>городской округ</t>
  </si>
  <si>
    <t>Городской округ Спасск-Дальний</t>
  </si>
  <si>
    <t>05720000</t>
  </si>
  <si>
    <t>Дальнегорский городской округ</t>
  </si>
  <si>
    <t>05707000</t>
  </si>
  <si>
    <t>Дальнегорский муниципальный округ</t>
  </si>
  <si>
    <t>05505000</t>
  </si>
  <si>
    <t>Дальнереченский городской округ</t>
  </si>
  <si>
    <t>05708000</t>
  </si>
  <si>
    <t>Дальнереченский муниципальный округ</t>
  </si>
  <si>
    <t>05507000</t>
  </si>
  <si>
    <t>Дальнереченский муниципальный район</t>
  </si>
  <si>
    <t>05607000</t>
  </si>
  <si>
    <t>Веденкинское сельское поселение</t>
  </si>
  <si>
    <t>05607408</t>
  </si>
  <si>
    <t>сельское поселение</t>
  </si>
  <si>
    <t>муниципальный район</t>
  </si>
  <si>
    <t>Малиновское сельское поселение</t>
  </si>
  <si>
    <t>05607413</t>
  </si>
  <si>
    <t>Межселенные территории Дальнереченского муниципального района, находящиеся вне границ сельских поселений</t>
  </si>
  <si>
    <t>05607701</t>
  </si>
  <si>
    <t>межселенная территория</t>
  </si>
  <si>
    <t>Ореховское сельское поселение</t>
  </si>
  <si>
    <t>05607422</t>
  </si>
  <si>
    <t>Ракитненское сельское поселение</t>
  </si>
  <si>
    <t>05607425</t>
  </si>
  <si>
    <t>Рождественское сельское поселение</t>
  </si>
  <si>
    <t>05607428</t>
  </si>
  <si>
    <t>Сальское сельское поселение</t>
  </si>
  <si>
    <t>05607431</t>
  </si>
  <si>
    <t>Кавалеровский муниципальный округ</t>
  </si>
  <si>
    <t>05510000</t>
  </si>
  <si>
    <t>Кировский муниципальный округ</t>
  </si>
  <si>
    <t>05512000</t>
  </si>
  <si>
    <t>Кировский муниципальный район</t>
  </si>
  <si>
    <t>05612000</t>
  </si>
  <si>
    <t>Горненское</t>
  </si>
  <si>
    <t>05612407</t>
  </si>
  <si>
    <t>Горноключевское городское поселение</t>
  </si>
  <si>
    <t>05612154</t>
  </si>
  <si>
    <t>городское поселение, в состав которого входит поселок</t>
  </si>
  <si>
    <t>Кировское городское поселение</t>
  </si>
  <si>
    <t>05612151</t>
  </si>
  <si>
    <t>Крыловское сельское поселение</t>
  </si>
  <si>
    <t>05612413</t>
  </si>
  <si>
    <t>Межселенные территории Кировского муниципального района, находящиеся вне границ городских и сельских поселений</t>
  </si>
  <si>
    <t>05612701</t>
  </si>
  <si>
    <t>Руновское сельское поселение</t>
  </si>
  <si>
    <t>05612428</t>
  </si>
  <si>
    <t>Хвищанское сельское поселение</t>
  </si>
  <si>
    <t>05612434</t>
  </si>
  <si>
    <t>Красноармейский муниципальный округ</t>
  </si>
  <si>
    <t>05514000</t>
  </si>
  <si>
    <t>Красноармейский муниципальный район</t>
  </si>
  <si>
    <t>05614000</t>
  </si>
  <si>
    <t>Востокское городское поселение</t>
  </si>
  <si>
    <t>05614154</t>
  </si>
  <si>
    <t>Вострецовское</t>
  </si>
  <si>
    <t>05614406</t>
  </si>
  <si>
    <t>Глубинненское</t>
  </si>
  <si>
    <t>05614408</t>
  </si>
  <si>
    <t>Дальнекутское</t>
  </si>
  <si>
    <t>05614413</t>
  </si>
  <si>
    <t>Измайлихинское</t>
  </si>
  <si>
    <t>05614416</t>
  </si>
  <si>
    <t>Лукъяновское сельское поселение</t>
  </si>
  <si>
    <t>05614420</t>
  </si>
  <si>
    <t>Мельничное сельское поселение</t>
  </si>
  <si>
    <t>05614422</t>
  </si>
  <si>
    <t>Новопокровское сельское поселение</t>
  </si>
  <si>
    <t>05614428</t>
  </si>
  <si>
    <t>Рощинское сельское поселение</t>
  </si>
  <si>
    <t>05614431</t>
  </si>
  <si>
    <t>Таежненское</t>
  </si>
  <si>
    <t>05614437</t>
  </si>
  <si>
    <t>Лазовский муниципальный округ</t>
  </si>
  <si>
    <t>05517000</t>
  </si>
  <si>
    <t>Лесозаводский городской округ</t>
  </si>
  <si>
    <t>05711000</t>
  </si>
  <si>
    <t>Лесозаводский муниципальный округ</t>
  </si>
  <si>
    <t>05519000</t>
  </si>
  <si>
    <t>Михайловский муниципальный округ</t>
  </si>
  <si>
    <t>05520000</t>
  </si>
  <si>
    <t>Михайловский муниципальный район</t>
  </si>
  <si>
    <t>05620000</t>
  </si>
  <si>
    <t>Григорьевское сельское поселение</t>
  </si>
  <si>
    <t>05620406</t>
  </si>
  <si>
    <t>Ивановкое сельское поселение</t>
  </si>
  <si>
    <t>05620408</t>
  </si>
  <si>
    <t>Кремовское сельское поселение</t>
  </si>
  <si>
    <t>05620410</t>
  </si>
  <si>
    <t>Михайловское сельское поселение</t>
  </si>
  <si>
    <t>05620419</t>
  </si>
  <si>
    <t>Новошахтинское городское поселение</t>
  </si>
  <si>
    <t>05620154</t>
  </si>
  <si>
    <t>Осиновское сельское поселение</t>
  </si>
  <si>
    <t>05620425</t>
  </si>
  <si>
    <t>Сунятсенское сельское поселение</t>
  </si>
  <si>
    <t>05620428</t>
  </si>
  <si>
    <t>Надеждинский муниципальный округ</t>
  </si>
  <si>
    <t>05523000</t>
  </si>
  <si>
    <t>Надеждинский муниципальный район</t>
  </si>
  <si>
    <t>05623000</t>
  </si>
  <si>
    <t>Надеждинское сельское поселение</t>
  </si>
  <si>
    <t>05623402</t>
  </si>
  <si>
    <t>Раздольненское сельское поселение</t>
  </si>
  <si>
    <t>05623404</t>
  </si>
  <si>
    <t>Тавричанское сельское поселение</t>
  </si>
  <si>
    <t>05623407</t>
  </si>
  <si>
    <t>Находкинский городской округ</t>
  </si>
  <si>
    <t>05714000</t>
  </si>
  <si>
    <t>Октябрьский муниципальный округ</t>
  </si>
  <si>
    <t>05526000</t>
  </si>
  <si>
    <t>Ольгинский муниципальный округ</t>
  </si>
  <si>
    <t>05528000</t>
  </si>
  <si>
    <t>Партизанский муниципальный округ</t>
  </si>
  <si>
    <t>05530000</t>
  </si>
  <si>
    <t>61</t>
  </si>
  <si>
    <t>Партизанский муниципальный район</t>
  </si>
  <si>
    <t>05630000</t>
  </si>
  <si>
    <t>Владимиро-Александровское сельское поселение</t>
  </si>
  <si>
    <t>05630402</t>
  </si>
  <si>
    <t>62</t>
  </si>
  <si>
    <t>Екатериновское сельское поселение</t>
  </si>
  <si>
    <t>05630404</t>
  </si>
  <si>
    <t>63</t>
  </si>
  <si>
    <t>Золотодолинское сельское поселение</t>
  </si>
  <si>
    <t>05630406</t>
  </si>
  <si>
    <t>64</t>
  </si>
  <si>
    <t>Межселенная территория Партизанского муниципального района, находящаяся вне границ сельских поселений, с расположенным на этой территории поселком Партизан</t>
  </si>
  <si>
    <t>05630701</t>
  </si>
  <si>
    <t>65</t>
  </si>
  <si>
    <t>Новицкое сельское поселение</t>
  </si>
  <si>
    <t>05630410</t>
  </si>
  <si>
    <t>Новолитовское сельское поселение</t>
  </si>
  <si>
    <t>05630413</t>
  </si>
  <si>
    <t>67</t>
  </si>
  <si>
    <t>Сергеевское сельское поселение</t>
  </si>
  <si>
    <t>05630419</t>
  </si>
  <si>
    <t>69</t>
  </si>
  <si>
    <t>Пограничный муниципальный округ</t>
  </si>
  <si>
    <t>05532000</t>
  </si>
  <si>
    <t>70</t>
  </si>
  <si>
    <t>Пожарский муниципальный округ</t>
  </si>
  <si>
    <t>05534000</t>
  </si>
  <si>
    <t>71</t>
  </si>
  <si>
    <t>Спасский муниципальный район</t>
  </si>
  <si>
    <t>05637000</t>
  </si>
  <si>
    <t>Александровское сельское поселение</t>
  </si>
  <si>
    <t>05637402</t>
  </si>
  <si>
    <t>72</t>
  </si>
  <si>
    <t>Дубовское сельское поселение</t>
  </si>
  <si>
    <t>05637419</t>
  </si>
  <si>
    <t>73</t>
  </si>
  <si>
    <t>Духовское сельское поселение</t>
  </si>
  <si>
    <t>05637422</t>
  </si>
  <si>
    <t>74</t>
  </si>
  <si>
    <t>Краснокутское сельское поселение</t>
  </si>
  <si>
    <t>05637424</t>
  </si>
  <si>
    <t>75</t>
  </si>
  <si>
    <t>Прохорское сельское поселение</t>
  </si>
  <si>
    <t>05637434</t>
  </si>
  <si>
    <t>76</t>
  </si>
  <si>
    <t>77</t>
  </si>
  <si>
    <t>Спасское сельское поселение</t>
  </si>
  <si>
    <t>05637440</t>
  </si>
  <si>
    <t>78</t>
  </si>
  <si>
    <t>Хвалынское сельское поселение</t>
  </si>
  <si>
    <t>05637443</t>
  </si>
  <si>
    <t>79</t>
  </si>
  <si>
    <t>Чкаловское сельское поселение</t>
  </si>
  <si>
    <t>05637446</t>
  </si>
  <si>
    <t>80</t>
  </si>
  <si>
    <t>Тернейский муниципальный округ</t>
  </si>
  <si>
    <t>05540000</t>
  </si>
  <si>
    <t>81</t>
  </si>
  <si>
    <t>Уссурийский городской округ</t>
  </si>
  <si>
    <t>05723000</t>
  </si>
  <si>
    <t>82</t>
  </si>
  <si>
    <t>Ханкайский муниципальный округ</t>
  </si>
  <si>
    <t>05546000</t>
  </si>
  <si>
    <t>83</t>
  </si>
  <si>
    <t>Хасанский муниципальный округ</t>
  </si>
  <si>
    <t>05548000</t>
  </si>
  <si>
    <t>84</t>
  </si>
  <si>
    <t>Хорольский муниципальный округ</t>
  </si>
  <si>
    <t>05550000</t>
  </si>
  <si>
    <t>85</t>
  </si>
  <si>
    <t>Черниговский муниципальный округ</t>
  </si>
  <si>
    <t>05553000</t>
  </si>
  <si>
    <t>86</t>
  </si>
  <si>
    <t>Черниговский муниципальный район</t>
  </si>
  <si>
    <t>05653000</t>
  </si>
  <si>
    <t>Дмитриевское сельское поселение</t>
  </si>
  <si>
    <t>05653410</t>
  </si>
  <si>
    <t>87</t>
  </si>
  <si>
    <t>Межселенные территории Черниговского муниципального района, находящиеся вне границ городского и сельских поселений</t>
  </si>
  <si>
    <t>05653701</t>
  </si>
  <si>
    <t>88</t>
  </si>
  <si>
    <t>Реттиховское городское поселение</t>
  </si>
  <si>
    <t>05653422</t>
  </si>
  <si>
    <t>89</t>
  </si>
  <si>
    <t>Сибирцевское городское поселение</t>
  </si>
  <si>
    <t>05653158</t>
  </si>
  <si>
    <t>90</t>
  </si>
  <si>
    <t>Снегуровское</t>
  </si>
  <si>
    <t>05653419</t>
  </si>
  <si>
    <t>91</t>
  </si>
  <si>
    <t>92</t>
  </si>
  <si>
    <t>Черниговское сельское поселение</t>
  </si>
  <si>
    <t>05653425</t>
  </si>
  <si>
    <t>93</t>
  </si>
  <si>
    <t>Чугуевский муниципальный округ</t>
  </si>
  <si>
    <t>05555000</t>
  </si>
  <si>
    <t>94</t>
  </si>
  <si>
    <t>Шкотовский муниципальный округ</t>
  </si>
  <si>
    <t>05557000</t>
  </si>
  <si>
    <t>95</t>
  </si>
  <si>
    <t>Шкотовский муниципальный район</t>
  </si>
  <si>
    <t>05657000</t>
  </si>
  <si>
    <t>Новонежинское сельское поселение</t>
  </si>
  <si>
    <t>05657413</t>
  </si>
  <si>
    <t>96</t>
  </si>
  <si>
    <t>Подъяпольское сельское поселение</t>
  </si>
  <si>
    <t>05657422</t>
  </si>
  <si>
    <t>97</t>
  </si>
  <si>
    <t>Романовское сельское поселение</t>
  </si>
  <si>
    <t>05657425</t>
  </si>
  <si>
    <t>98</t>
  </si>
  <si>
    <t>Смоляниновское городское поселение</t>
  </si>
  <si>
    <t>05657158</t>
  </si>
  <si>
    <t>99</t>
  </si>
  <si>
    <t>Центральненское сельское поселение</t>
  </si>
  <si>
    <t>05657428</t>
  </si>
  <si>
    <t>100</t>
  </si>
  <si>
    <t>101</t>
  </si>
  <si>
    <t>Шкотовское городское поселение</t>
  </si>
  <si>
    <t>05657165</t>
  </si>
  <si>
    <t>102</t>
  </si>
  <si>
    <t>Штыковское сельское поселение</t>
  </si>
  <si>
    <t>05657432</t>
  </si>
  <si>
    <t>103</t>
  </si>
  <si>
    <t>Яковлевский муниципальный округ</t>
  </si>
  <si>
    <t>05559000</t>
  </si>
  <si>
    <t>104</t>
  </si>
  <si>
    <t>Яковлевский муниципальный район</t>
  </si>
  <si>
    <t>05659000</t>
  </si>
  <si>
    <t>Варфоломеевское сельское поселение</t>
  </si>
  <si>
    <t>05659407</t>
  </si>
  <si>
    <t>105</t>
  </si>
  <si>
    <t>Новосысоевское сельское поселение</t>
  </si>
  <si>
    <t>05659413</t>
  </si>
  <si>
    <t>106</t>
  </si>
  <si>
    <t>Покровское сельское поселение</t>
  </si>
  <si>
    <t>05659416</t>
  </si>
  <si>
    <t>107</t>
  </si>
  <si>
    <t>Яблоновское</t>
  </si>
  <si>
    <t>05659419</t>
  </si>
  <si>
    <t>108</t>
  </si>
  <si>
    <t>109</t>
  </si>
  <si>
    <t>Яковлевское сельское поселение</t>
  </si>
  <si>
    <t>05659422</t>
  </si>
  <si>
    <t>110</t>
  </si>
  <si>
    <t>городской округ Большой Камень</t>
  </si>
  <si>
    <t>05706000</t>
  </si>
  <si>
    <t>111</t>
  </si>
  <si>
    <t>городской округ ЗАТО Фокино</t>
  </si>
  <si>
    <t>05747000</t>
  </si>
  <si>
    <t>112</t>
  </si>
  <si>
    <t>муниципальный округ Спасск-Дальний</t>
  </si>
  <si>
    <t>05537000</t>
  </si>
  <si>
    <t>113</t>
  </si>
  <si>
    <t>муниципальный округ город Партизанск</t>
  </si>
  <si>
    <t>05529000</t>
  </si>
  <si>
    <t>114</t>
  </si>
  <si>
    <t>NUMBER_POINT</t>
  </si>
  <si>
    <t>INVP_NAME</t>
  </si>
  <si>
    <t>INVP_ID</t>
  </si>
  <si>
    <t>L_START_DATE</t>
  </si>
  <si>
    <t>L_END_DATE</t>
  </si>
  <si>
    <t>L_DECISION_NAME</t>
  </si>
  <si>
    <t>L_DECISION_TYPE</t>
  </si>
  <si>
    <t>L_DECISION_NMBR</t>
  </si>
  <si>
    <t>L_DECISION_DATE</t>
  </si>
  <si>
    <t>Инвестиционная программа № 19-115/2 от 13.05.2020 МУПВ "ВПЭС" в сфере теплоснабжения по модернизации и реконструкции объектов на 2021-2037 годы</t>
  </si>
  <si>
    <t>01.01.2021</t>
  </si>
  <si>
    <t>31.12.2037</t>
  </si>
  <si>
    <t>Инвестиционная программа № 19-115/2 от 13.05.2020 МУПВ "ВПЭС" в сфере теплоснабжения по реконструкции и модернизации централизованных систем теплоснабжения, на территории городского округа Владивостокский на 2021-2023 годы</t>
  </si>
  <si>
    <t>31.12.2023</t>
  </si>
  <si>
    <t>Инвестиционная программа № 19-139/2 от 30.06.2021 ООО "ИКС поселок Новый" в сфере теплоснабжения по модернизации и реконструкции котельных и тепловых сетей, на территории муниципального района Надеждинский на 2021-2033 годы</t>
  </si>
  <si>
    <t>01.07.2021</t>
  </si>
  <si>
    <t>07.09.2033</t>
  </si>
  <si>
    <t>Инвестиционная программа № 19-218/2 от 18.11.2022 КГУП "Примтеплоэнерго" в сфере теплоснабжения по повышению надежности и энергетической эффективности котельных и тепловых сетей, на территории городского округа Арсеньевский на 2023 год</t>
  </si>
  <si>
    <t>01.01.2023</t>
  </si>
  <si>
    <t>Инвестиционная программа № 19-225/2 от 29.11.2022 АО "Уссурийское предприятие тепловых сетей" в сфере теплоснабжения по строительству, реконструкции и модернизации котельных и тепловых сетей, на территории городского округа Уссурийский на 2023-2027 годы</t>
  </si>
  <si>
    <t>31.12.2027</t>
  </si>
  <si>
    <t>Инвестиционная программа № 19-39/2 от 31.01.2024 АО "Кузбассэнерго" в сфере теплоснабжения по реконструкции и техническому перевооружению тепловых сетей, на территории городского поселения , на 2024-2037 годы</t>
  </si>
  <si>
    <t>31.01.2024</t>
  </si>
  <si>
    <t>Инвестиционная программа № 23@ (с изм 28.12.2023 38@) от 12.12.2019 АО "ДГК" в сфере теплоснабжения по строительству, реконструкции, модернизации и развитию тепловых сетей на 2023 год</t>
  </si>
  <si>
    <t>Инвестиционная программа № 23@ (с изм 28.12.2023 N38@) от 12.12.2019 АО "ДГК" в сфере теплоснабжения по строительству, реконструкции, модернизации и развитию тепловых сетей и системы централизованного теплоснабжения на 2023-2027 годы</t>
  </si>
  <si>
    <t>Инвестиционная программа № 23@ (с изм 28.12.2023 N38@) от 12.12.2019 в сфере теплоснабжения по строительству, реконструкции, модернизации и развитию тепловых сетей и системы централизованного теплоснабжения на 2024-2027 годы</t>
  </si>
  <si>
    <t>01.01.2024</t>
  </si>
  <si>
    <t>Инвестиционная программа № 25@(с изм.4@от28.11.25) от 02.12.2024 ПАО "РУСГИДРО" в сфере теплоснабжения по модернизации, реконструкции и техническому перевооружению объектов на 2025-2030 годы</t>
  </si>
  <si>
    <t>01.01.2025</t>
  </si>
  <si>
    <t>31.12.2030</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</si>
  <si>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2024-2029 годы</t>
  </si>
  <si>
    <t>23.12.2024</t>
  </si>
  <si>
    <t>31.12.2029</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</si>
  <si>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2025-2029 годы</t>
  </si>
  <si>
    <t>Инвестиционная программа № пр.19-156/2 от 14.05.2025 АО "ДВЭУК-ГЕНЕРАЦИЯСЕТИ" в сфере теплоснабжения по строительству, реконструкции, модернизации и развитию единого комплекса объектов, на территории городского округа Владивостокский на 2025-2030 годы</t>
  </si>
  <si>
    <t>14.05.2025</t>
  </si>
  <si>
    <t>Инвестиционная программа № пр.19-218/2 от 18.11.2022 КГУП "Примтеплоэнерго" в сфере теплоснабжения по повышению надежности и энергетической эффективности котельных и тепловых сетей, на территории городского округа Арсеньевский на 2023-2027 годы</t>
  </si>
  <si>
    <t>Инвестиционная программа № пр.19-259/2 от 29.08.2025 ФИЛИАЛ АО "ДГК" в сфере теплоснабжения по строительству, реконструкции, модернизации и развитию тепловых сетей на 2025-2030 годы</t>
  </si>
  <si>
    <t>29.08.2025</t>
  </si>
  <si>
    <t>Инвестиционная программа от 12.12.2025 ООО "ПТК" в сфере теплоснабжения и горячего водоснабжения по техническому перевооружению блочно-модульной котельной, на территории городского округа Владивостокский на 2026-2037 годы</t>
  </si>
  <si>
    <t>01.01.2026</t>
  </si>
  <si>
    <t>Инвестиционная программа от 13.05.2020 МУПВ "ВПЭС" в сфере теплоснабжения по модернизации и реконструкции систем коммунальной инфраструктуры, на территории городского округа Владивостокский на 2021-2023 годы</t>
  </si>
  <si>
    <t>Инвестиционная программа от 18.11.2022 КГУП "Примтеплоэнерго" в сфере теплоснабжения по модернизации и развитию котельных и тепловых сетей, на территории городского округа Арсеньевский городской округ на 2023-2027 годы</t>
  </si>
  <si>
    <t>Инвестиционная программа от 18.11.2022 КГУП "Примтеплоэнерго" в сфере теплоснабжения по модернизации и развитию систем теплоснабжения, на территории городского округа Арсеньевский на 2023-2027 годы</t>
  </si>
  <si>
    <t>Инвестиционная программа от 19.12.2023 ООО "Новая Энергетика" в сфере теплоснабжения по модернизации и развитию систем теплоснабжения, на территории городского округа Большой Камень на 2023-2040 годы</t>
  </si>
  <si>
    <t>19.12.2023</t>
  </si>
  <si>
    <t>31.12.2040</t>
  </si>
  <si>
    <t>Инвестиционная программа от 24.12.2024 ООО "ИКС-ФОКИНО" в сфере теплоснабжения по модернизации систем коммунальной инфраструктуры, на территории городского округа ЗАТО Фокино на 2025-2044 годы</t>
  </si>
  <si>
    <t>31.12.2044</t>
  </si>
  <si>
    <t>Инвестиционная программа от 30.06.2021 ООО "ИКС поселок Новый" в сфере теплоснабжения по модернизации систем теплоснабжения, на территории п Новый, Надеждинское сельское поселение, Надеждинский муниципальный район на 2021-2033 годы</t>
  </si>
  <si>
    <t>30.06.2021</t>
  </si>
  <si>
    <t>31.12.2033</t>
  </si>
  <si>
    <t>TER_NAME</t>
  </si>
  <si>
    <t>Территория 1</t>
  </si>
  <si>
    <t>Территория 2</t>
  </si>
  <si>
    <t>Территория 3</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</si>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</sst>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443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201"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35" borderId="12" xfId="0" applyFont="1" applyFill="1" applyBorder="1" applyNumberFormat="1">
      <alignment horizontal="left" vertical="center" wrapText="1"/>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201"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4"/>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4"/>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4"/>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4"/>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4"/>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4"/>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4"/>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53" fillId="39" borderId="12" xfId="0" applyFont="1" applyFill="1" applyBorder="1" applyNumberFormat="1">
      <alignment horizontal="left" vertical="center" wrapText="1"/>
      <protection locked="0"/>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39" fillId="37" borderId="27" xfId="0" applyFont="1" applyFill="1" applyBorder="1" applyNumberFormat="1">
      <alignment horizontal="left" vertical="center"/>
    </xf>
    <xf numFmtId="49" fontId="43" fillId="37" borderId="13" xfId="0" applyFont="1" applyFill="1" applyBorder="1" applyNumberFormat="1">
      <alignment horizontal="center" vertical="top"/>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100b20d4-9994-4cfc-a907-74c0a4d622ac"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portal.eias.ru/Portal/DownloadPage.aspx?type=12&amp;guid=026c6f1b-2ad6-4985-a197-b2a3496ef3d1" TargetMode="External"/><Relationship Id="rId3" Type="http://schemas.openxmlformats.org/officeDocument/2006/relationships/hyperlink" Target="https://portal.eias.ru/Portal/DownloadPage.aspx?type=12&amp;guid=026c6f1b-2ad6-4985-a197-b2a3496ef3d1" TargetMode="External"/><Relationship Id="rId4" Type="http://schemas.openxmlformats.org/officeDocument/2006/relationships/hyperlink" Target="https://portal.eias.ru/Portal/DownloadPage.aspx?type=12&amp;guid=026c6f1b-2ad6-4985-a197-b2a3496ef3d1" TargetMode="External"/><Relationship Id="rId5" Type="http://schemas.openxmlformats.org/officeDocument/2006/relationships/hyperlink" Target="https://portal.eias.ru/Portal/DownloadPage.aspx?type=12&amp;guid=026c6f1b-2ad6-4985-a197-b2a3496ef3d1"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F486FD-F4DE-C482-7B7C-0.AB8050CB}"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50FC918-CD48-4FEE-9227-0.9B158B15}" mc:Ignorable="x14ac xr xr2 xr3">
  <sheetPr>
    <tabColor rgb="FFCCCCFF"/>
  </sheetPr>
  <dimension ref="A1:Q79"/>
  <sheetViews>
    <sheetView topLeftCell="C1" showGridLines="0" zoomScale="90" workbookViewId="0">
      <selection activeCell="I30" sqref="I3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PP110.OPEN.INFO.REQUEST.HEAT.EIAS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45292</v>
      </c>
      <c r="G11" s="78"/>
      <c r="H11" s="774" t="s">
        <v>22</v>
      </c>
      <c r="J11" s="877" t="s">
        <v>23</v>
      </c>
      <c r="Q11" s="75">
        <v>0</v>
      </c>
    </row>
    <row customHeight="1" ht="22.5">
      <c r="A12" s="2099"/>
      <c r="D12" s="76"/>
      <c r="E12" s="1166" t="s">
        <v>24</v>
      </c>
      <c r="F12" s="1733">
        <v>47118</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577" t="s">
        <v>37</v>
      </c>
      <c r="G17" s="74"/>
      <c r="H17" s="774" t="s">
        <v>22</v>
      </c>
      <c r="Q17" s="75">
        <v>20</v>
      </c>
    </row>
    <row customHeight="1" ht="25.5">
      <c r="D18" s="76"/>
      <c r="E18" s="1776" t="s">
        <v>38</v>
      </c>
      <c r="F18" s="2630">
        <v>46142</v>
      </c>
      <c r="G18" s="74"/>
      <c r="I18" s="775"/>
      <c r="J18" s="2098" t="s">
        <v>39</v>
      </c>
      <c r="Q18" s="75">
        <v>0</v>
      </c>
    </row>
    <row customHeight="1" ht="25.5">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630">
        <v>46388</v>
      </c>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45044</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c r="D26" s="76"/>
      <c r="E26" s="392" t="str">
        <f>"Дата "&amp;IF(TEMPLATE_GROUP="P","принятия решения","подачи заявления")&amp;" об изменении тарифов"</f>
        <v>Дата подачи заявления об изменении тарифов</v>
      </c>
      <c r="F26" s="2630">
        <v>46262</v>
      </c>
      <c r="G26" s="74"/>
      <c r="Q26" s="75">
        <v>0</v>
      </c>
    </row>
    <row customHeight="1" ht="19.5">
      <c r="D27" s="76"/>
      <c r="E27" s="1166" t="str">
        <f>"Номер "&amp;IF(TEMPLATE_GROUP="P","принятия решения","заявления")&amp;" об изменении тарифов"</f>
        <v>Номер заявления об изменении тарифов</v>
      </c>
      <c r="F27" s="2631" t="s">
        <v>45</v>
      </c>
      <c r="G27" s="74"/>
      <c r="Q27" s="75">
        <v>0</v>
      </c>
    </row>
    <row customHeight="1" ht="24.75" hidden="1">
      <c r="D28" s="76"/>
      <c r="E28" s="392" t="s">
        <v>46</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47</v>
      </c>
      <c r="G31" s="777"/>
      <c r="Q31" s="75">
        <v>20</v>
      </c>
    </row>
    <row customHeight="1" ht="21" hidden="1">
      <c r="C32" s="79"/>
      <c r="D32" s="80"/>
      <c r="E32" s="393" t="s">
        <v>48</v>
      </c>
      <c r="F32" s="218"/>
      <c r="G32" s="777"/>
      <c r="Q32" s="75">
        <v>20</v>
      </c>
    </row>
    <row customHeight="1" ht="21">
      <c r="C33" s="79"/>
      <c r="D33" s="80"/>
      <c r="E33" s="392" t="s">
        <v>49</v>
      </c>
      <c r="F33" s="218" t="s">
        <v>50</v>
      </c>
      <c r="G33" s="777"/>
      <c r="Q33" s="75">
        <v>20</v>
      </c>
    </row>
    <row customHeight="1" ht="21">
      <c r="C34" s="79"/>
      <c r="D34" s="80"/>
      <c r="E34" s="392" t="s">
        <v>51</v>
      </c>
      <c r="F34" s="218" t="s">
        <v>52</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53</v>
      </c>
      <c r="F36" s="1211" t="s">
        <v>54</v>
      </c>
      <c r="G36" s="78"/>
      <c r="Q36" s="75">
        <v>0</v>
      </c>
    </row>
    <row customHeight="1" ht="21">
      <c r="A37" s="880"/>
      <c r="D37" s="80"/>
      <c r="E37" s="392" t="s">
        <v>55</v>
      </c>
      <c r="F37" s="1211" t="s">
        <v>56</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57</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c r="A42" s="785"/>
      <c r="B42" s="427"/>
      <c r="C42" s="428"/>
      <c r="D42" s="429"/>
      <c r="E42" s="430"/>
      <c r="F42" s="1054"/>
      <c r="G42" s="74"/>
      <c r="H42" s="410"/>
      <c r="I42" s="412"/>
      <c r="J42" s="875"/>
      <c r="Q42" s="431">
        <v>0</v>
      </c>
    </row>
    <row s="1636" customFormat="1" customHeight="1" ht="27" hidden="1">
      <c r="A43" s="785"/>
      <c r="B43" s="414"/>
      <c r="C43" s="409"/>
      <c r="D43" s="411"/>
      <c r="E43" s="392" t="s">
        <v>58</v>
      </c>
      <c r="F43" s="711" t="s">
        <v>19</v>
      </c>
      <c r="G43" s="74"/>
      <c r="I43" s="412"/>
      <c r="J43" s="877"/>
      <c r="Q43" s="410">
        <v>0</v>
      </c>
    </row>
    <row s="1636" customFormat="1" customHeight="1" ht="27" hidden="1">
      <c r="A44" s="785"/>
      <c r="B44" s="414"/>
      <c r="C44" s="409"/>
      <c r="D44" s="411"/>
      <c r="E44" s="1166" t="s">
        <v>59</v>
      </c>
      <c r="F44" s="1889"/>
      <c r="G44" s="74"/>
      <c r="I44" s="412"/>
      <c r="J44" s="877"/>
      <c r="Q44" s="410">
        <v>0</v>
      </c>
    </row>
    <row s="1613" customFormat="1" customHeight="1" ht="6">
      <c r="A45" s="785"/>
      <c r="B45" s="427"/>
      <c r="C45" s="428"/>
      <c r="D45" s="429"/>
      <c r="E45" s="430"/>
      <c r="F45" s="1054"/>
      <c r="G45" s="74"/>
      <c r="H45" s="410"/>
      <c r="I45" s="412"/>
      <c r="J45" s="877"/>
      <c r="Q45" s="431">
        <v>0</v>
      </c>
    </row>
    <row s="1613" customFormat="1" customHeight="1" ht="24.75">
      <c r="A46" s="785"/>
      <c r="B46" s="427"/>
      <c r="C46" s="428"/>
      <c r="D46" s="429"/>
      <c r="E46" s="1166" t="s">
        <v>60</v>
      </c>
      <c r="F46" s="711" t="s">
        <v>19</v>
      </c>
      <c r="G46" s="74"/>
      <c r="H46" s="410"/>
      <c r="I46" s="412"/>
      <c r="J46" s="877"/>
      <c r="Q46" s="431">
        <v>0</v>
      </c>
    </row>
    <row s="1636" customFormat="1" customHeight="1" ht="24.75">
      <c r="A47" s="785"/>
      <c r="B47" s="414"/>
      <c r="C47" s="409"/>
      <c r="D47" s="411"/>
      <c r="E47" s="1166" t="s">
        <v>61</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62</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63</v>
      </c>
      <c r="F53" s="1049" t="s">
        <v>19</v>
      </c>
      <c r="G53" s="533"/>
      <c r="I53" s="535"/>
      <c r="J53" s="879"/>
      <c r="P53" s="536"/>
      <c r="Q53" s="534">
        <v>0</v>
      </c>
    </row>
    <row s="1636" customFormat="1" customHeight="1" ht="27" hidden="1">
      <c r="A54" s="787"/>
      <c r="B54" s="414"/>
      <c r="C54" s="531"/>
      <c r="D54" s="532"/>
      <c r="E54" s="392" t="s">
        <v>64</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65</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66</v>
      </c>
      <c r="F58" s="1049" t="s">
        <v>67</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68</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69</v>
      </c>
      <c r="F62" s="1672" t="s">
        <v>67</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70</v>
      </c>
      <c r="F64" s="217" t="s">
        <v>71</v>
      </c>
      <c r="G64" s="78"/>
      <c r="Q64" s="75">
        <v>20</v>
      </c>
    </row>
    <row customHeight="1" ht="21">
      <c r="A65" s="788"/>
      <c r="B65" s="100"/>
      <c r="D65" s="83"/>
      <c r="E65" s="392" t="s">
        <v>72</v>
      </c>
      <c r="F65" s="217" t="s">
        <v>73</v>
      </c>
      <c r="G65" s="78"/>
      <c r="Q65" s="75">
        <v>20</v>
      </c>
    </row>
    <row customHeight="1" ht="36.75">
      <c r="D66" s="76"/>
      <c r="E66" s="394" t="s">
        <v>74</v>
      </c>
      <c r="F66" s="1055"/>
      <c r="G66" s="74"/>
      <c r="Q66" s="75">
        <v>35</v>
      </c>
    </row>
    <row customHeight="1" ht="21">
      <c r="A67" s="788"/>
      <c r="D67" s="411"/>
      <c r="E67" s="392" t="s">
        <v>75</v>
      </c>
      <c r="F67" s="272" t="s">
        <v>76</v>
      </c>
      <c r="G67" s="78"/>
      <c r="Q67" s="75">
        <v>20</v>
      </c>
    </row>
    <row customHeight="1" ht="21">
      <c r="A68" s="788"/>
      <c r="B68" s="100"/>
      <c r="D68" s="83"/>
      <c r="E68" s="392" t="s">
        <v>77</v>
      </c>
      <c r="F68" s="272" t="s">
        <v>78</v>
      </c>
      <c r="G68" s="78"/>
      <c r="Q68" s="75">
        <v>20</v>
      </c>
    </row>
    <row customHeight="1" ht="21">
      <c r="A69" s="788"/>
      <c r="B69" s="100"/>
      <c r="D69" s="83"/>
      <c r="E69" s="392" t="s">
        <v>79</v>
      </c>
      <c r="F69" s="272" t="s">
        <v>80</v>
      </c>
      <c r="G69" s="78"/>
      <c r="Q69" s="75">
        <v>20</v>
      </c>
    </row>
    <row customHeight="1" ht="21">
      <c r="D70" s="411"/>
      <c r="E70" s="392" t="s">
        <v>81</v>
      </c>
      <c r="F70" s="272" t="s">
        <v>82</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83</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sheet="1" formatColumns="0" formatRows="0" sort="1" autoFilter="0" insertRows="1" insertColumns="1" deleteRows="1" deleteColumns="1"/>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170A9DE6-D649-1653-44FB-0.42A46BCD}"/>
    <hyperlink ref="H17" location="Титульный!H9" display="Как заполнить?" tooltip="Помощь по работе с полями отчётной формы" xr:uid="{79A0B6CC-8F8F-BDDF-59D1-0.4C8A2932}"/>
    <hyperlink ref="H39" location="Титульный!H9" display="Как заполнить?" tooltip="Помощь по работе с полями отчётной формы" xr:uid="{3AE77AB1-2794-8429-2581-0.0B522A0C}"/>
    <hyperlink ref="H62" location="Титульный!H9" display="Как заполнить?" tooltip="Помощь по работе с полями отчётной формы" xr:uid="{77F78AC6-F642-A2E2-F965-0.B6C913F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8502FC-6536-001E-0AFE-0.0A4958D7}" mc:Ignorable="x14ac xr xr2 xr3">
  <sheetPr>
    <tabColor rgb="FFCCCCFF"/>
    <pageSetUpPr fitToPage="1"/>
  </sheetPr>
  <dimension ref="A1:AC35"/>
  <sheetViews>
    <sheetView showGridLines="0" zoomScale="90" workbookViewId="0">
      <pane xSplit="6" ySplit="11" topLeftCell="G12" activePane="bottomRight" state="frozen"/>
      <selection pane="bottomLeft" activeCell="A12" sqref="A12"/>
      <selection pane="topRight" activeCell="G1" sqref="G1"/>
      <selection pane="bottomRight" activeCell="G18" sqref="G18"/>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84</v>
      </c>
      <c r="H1" s="495" t="s">
        <v>85</v>
      </c>
      <c r="I1" s="228" t="s">
        <v>86</v>
      </c>
      <c r="J1" s="248" t="s">
        <v>84</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87</v>
      </c>
      <c r="F8" s="2103"/>
      <c r="G8" s="2104"/>
      <c r="H8" s="2105" t="s">
        <v>88</v>
      </c>
      <c r="I8" s="2105"/>
      <c r="J8" s="156"/>
      <c r="K8" s="156"/>
      <c r="L8" s="156"/>
      <c r="M8" s="156"/>
      <c r="N8" s="227"/>
      <c r="O8" s="156"/>
      <c r="P8" s="226"/>
      <c r="Q8" s="226"/>
      <c r="R8" s="226"/>
      <c r="S8" s="226"/>
      <c r="AC8" s="117">
        <v>14</v>
      </c>
    </row>
    <row s="1820" customFormat="1" customHeight="1" ht="21">
      <c r="A9" s="759"/>
      <c r="B9" s="418"/>
      <c r="C9" s="759"/>
      <c r="D9" s="165"/>
      <c r="E9" s="778" t="s">
        <v>89</v>
      </c>
      <c r="F9" s="778"/>
      <c r="G9" s="173" t="s">
        <v>90</v>
      </c>
      <c r="H9" s="173" t="s">
        <v>90</v>
      </c>
      <c r="I9" s="173" t="s">
        <v>86</v>
      </c>
      <c r="J9" s="156"/>
      <c r="K9" s="156"/>
      <c r="L9" s="156"/>
      <c r="M9" s="156"/>
      <c r="N9" s="227"/>
      <c r="O9" s="156"/>
      <c r="P9" s="226"/>
      <c r="Q9" s="226"/>
      <c r="R9" s="226"/>
      <c r="S9" s="226"/>
      <c r="AC9" s="117">
        <v>20</v>
      </c>
    </row>
    <row customHeight="1" ht="11.549999999999999">
      <c r="D10" s="177"/>
      <c r="E10" s="779" t="s">
        <v>91</v>
      </c>
      <c r="F10" s="779"/>
      <c r="G10" s="224" t="s">
        <v>92</v>
      </c>
      <c r="H10" s="224" t="s">
        <v>93</v>
      </c>
      <c r="I10" s="224" t="s">
        <v>94</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95</v>
      </c>
      <c r="K11" s="156"/>
      <c r="L11" s="156"/>
      <c r="M11" s="156" t="s">
        <v>96</v>
      </c>
      <c r="N11" s="227" t="s">
        <v>97</v>
      </c>
      <c r="O11" s="156" t="s">
        <v>98</v>
      </c>
      <c r="P11" s="226"/>
      <c r="Q11" s="226"/>
      <c r="R11" s="226"/>
      <c r="S11" s="226"/>
      <c r="AC11" s="117">
        <v>1</v>
      </c>
    </row>
    <row s="1820" customFormat="1" customHeight="1" ht="15">
      <c r="A12" s="2100">
        <v>1</v>
      </c>
      <c r="B12" s="418"/>
      <c r="C12" s="759"/>
      <c r="D12" s="783"/>
      <c r="E12" s="220">
        <f>A12</f>
        <v>1</v>
      </c>
      <c r="F12" s="803" t="s">
        <v>99</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91</v>
      </c>
      <c r="G13" s="794" t="s">
        <v>100</v>
      </c>
      <c r="H13" s="794" t="s">
        <v>100</v>
      </c>
      <c r="I13" s="792" t="s">
        <v>101</v>
      </c>
      <c r="J13" s="501">
        <f>MERGEVALUE(G13)</f>
      </c>
      <c r="K13" s="512"/>
      <c r="L13" s="512"/>
      <c r="M13" s="501" t="str">
        <f t="array" ref="M13:M13">IF(ISERROR(MATCH(MID(N13,1,250),MID(note_ter,1,250),0)),"n","y")</f>
        <v>n</v>
      </c>
      <c r="N13" s="512"/>
      <c r="O13" s="501" t="str">
        <f>H13&amp;"("&amp;I13&amp;")"</f>
        <v>Артемовский городской округ(05705000)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102</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customHeight="1" ht="15">
      <c r="A15" s="2218" t="s">
        <v>103</v>
      </c>
      <c r="B15" s="1161"/>
      <c r="C15" s="802" t="s">
        <v>104</v>
      </c>
      <c r="D15" s="1819"/>
      <c r="E15" s="1806" t="str">
        <f>A15</f>
        <v>2</v>
      </c>
      <c r="F15" s="805" t="s">
        <v>105</v>
      </c>
      <c r="G15" s="541" t="str">
        <f>"Территория "&amp;E15</f>
        <v>Территория 2</v>
      </c>
      <c r="H15" s="793"/>
      <c r="I15" s="793"/>
      <c r="J15" s="790"/>
      <c r="K15" s="1625"/>
      <c r="L15" s="1625"/>
      <c r="M15" s="1625"/>
      <c r="N15" s="227"/>
      <c r="O15" s="1625"/>
      <c r="P15" s="226"/>
      <c r="Q15" s="226"/>
      <c r="R15" s="226"/>
      <c r="S15" s="226"/>
      <c r="T15" s="1820"/>
      <c r="U15" s="1820"/>
      <c r="V15" s="1820"/>
      <c r="W15" s="1820"/>
      <c r="X15" s="1820"/>
      <c r="Y15" s="1820"/>
      <c r="Z15" s="1820"/>
      <c r="AA15" s="1820"/>
      <c r="AB15" s="1820"/>
      <c r="AC15" s="1820"/>
    </row>
    <row customHeight="1" ht="15">
      <c r="A16" s="2218"/>
      <c r="B16" s="1161">
        <v>1</v>
      </c>
      <c r="C16" s="1161"/>
      <c r="D16" s="801"/>
      <c r="E16" s="1814" t="str">
        <f>A15&amp;"."&amp;B16</f>
        <v>2.1</v>
      </c>
      <c r="F16" s="804" t="s">
        <v>92</v>
      </c>
      <c r="G16" s="794" t="s">
        <v>106</v>
      </c>
      <c r="H16" s="794" t="s">
        <v>106</v>
      </c>
      <c r="I16" s="792" t="s">
        <v>107</v>
      </c>
      <c r="J16" s="1625"/>
      <c r="K16" s="1637"/>
      <c r="L16" s="1637"/>
      <c r="M16" s="1625" t="str">
        <f t="array" ref="M16:M16">IF(ISERROR(MATCH(MID(N16,1,250),MID(note_ter,1,250),0)),"n","y")</f>
        <v>n</v>
      </c>
      <c r="N16" s="1637"/>
      <c r="O16" s="1625" t="str">
        <f>H16&amp;"("&amp;I16&amp;")"</f>
        <v>Владивостокский городской округ(05701000)</v>
      </c>
      <c r="P16" s="1161"/>
      <c r="Q16" s="1161"/>
      <c r="R16" s="421"/>
      <c r="S16" s="1161"/>
      <c r="T16" s="1161"/>
      <c r="U16" s="1161"/>
      <c r="V16" s="423"/>
      <c r="W16" s="423"/>
      <c r="X16" s="420"/>
      <c r="Y16" s="420"/>
      <c r="Z16" s="420"/>
      <c r="AA16" s="420"/>
      <c r="AB16" s="420"/>
      <c r="AC16" s="420"/>
    </row>
    <row customHeight="1" ht="15">
      <c r="A17" s="2218"/>
      <c r="B17" s="1161"/>
      <c r="C17" s="413"/>
      <c r="D17" s="802"/>
      <c r="E17" s="422"/>
      <c r="F17" s="178"/>
      <c r="G17" s="416" t="s">
        <v>102</v>
      </c>
      <c r="H17" s="188"/>
      <c r="I17" s="425"/>
      <c r="J17" s="1637"/>
      <c r="K17" s="1637"/>
      <c r="L17" s="1637"/>
      <c r="M17" s="1637"/>
      <c r="N17" s="1625"/>
      <c r="O17" s="1637"/>
      <c r="P17" s="1161"/>
      <c r="Q17" s="1161"/>
      <c r="R17" s="421"/>
      <c r="S17" s="1161"/>
      <c r="T17" s="1161"/>
      <c r="U17" s="1161"/>
      <c r="V17" s="423"/>
      <c r="W17" s="423"/>
      <c r="X17" s="420"/>
      <c r="Y17" s="420"/>
      <c r="Z17" s="420"/>
      <c r="AA17" s="420"/>
      <c r="AB17" s="420"/>
      <c r="AC17" s="420"/>
    </row>
    <row customHeight="1" ht="15">
      <c r="A18" s="2218" t="s">
        <v>91</v>
      </c>
      <c r="B18" s="1161"/>
      <c r="C18" s="802" t="s">
        <v>104</v>
      </c>
      <c r="D18" s="1819"/>
      <c r="E18" s="1806" t="str">
        <f>A18</f>
        <v>3</v>
      </c>
      <c r="F18" s="805" t="s">
        <v>108</v>
      </c>
      <c r="G18" s="541" t="str">
        <f>"Территория "&amp;E18</f>
        <v>Территория 3</v>
      </c>
      <c r="H18" s="793"/>
      <c r="I18" s="793"/>
      <c r="J18" s="790"/>
      <c r="K18" s="1625"/>
      <c r="L18" s="1625"/>
      <c r="M18" s="1625"/>
      <c r="N18" s="227"/>
      <c r="O18" s="1625"/>
      <c r="P18" s="226"/>
      <c r="Q18" s="226"/>
      <c r="R18" s="226"/>
      <c r="S18" s="226"/>
      <c r="T18" s="1820"/>
      <c r="U18" s="1820"/>
      <c r="V18" s="1820"/>
      <c r="W18" s="1820"/>
      <c r="X18" s="1820"/>
      <c r="Y18" s="1820"/>
      <c r="Z18" s="1820"/>
      <c r="AA18" s="1820"/>
      <c r="AB18" s="1820"/>
      <c r="AC18" s="1820"/>
    </row>
    <row customHeight="1" ht="15">
      <c r="A19" s="2218"/>
      <c r="B19" s="1161">
        <v>1</v>
      </c>
      <c r="C19" s="1161"/>
      <c r="D19" s="801"/>
      <c r="E19" s="1814" t="str">
        <f>A18&amp;"."&amp;B19</f>
        <v>3.1</v>
      </c>
      <c r="F19" s="804" t="s">
        <v>109</v>
      </c>
      <c r="G19" s="794" t="s">
        <v>110</v>
      </c>
      <c r="H19" s="794" t="s">
        <v>110</v>
      </c>
      <c r="I19" s="792" t="s">
        <v>111</v>
      </c>
      <c r="J19" s="1625"/>
      <c r="K19" s="1637"/>
      <c r="L19" s="1637"/>
      <c r="M19" s="1625" t="str">
        <f t="array" ref="M19:M19">IF(ISERROR(MATCH(MID(N19,1,250),MID(note_ter,1,250),0)),"n","y")</f>
        <v>n</v>
      </c>
      <c r="N19" s="1637"/>
      <c r="O19" s="1625" t="str">
        <f>H19&amp;"("&amp;I19&amp;")"</f>
        <v>Партизанский городской округ(05717000)</v>
      </c>
      <c r="P19" s="1161"/>
      <c r="Q19" s="1161"/>
      <c r="R19" s="421"/>
      <c r="S19" s="1161"/>
      <c r="T19" s="1161"/>
      <c r="U19" s="1161"/>
      <c r="V19" s="423"/>
      <c r="W19" s="423"/>
      <c r="X19" s="420"/>
      <c r="Y19" s="420"/>
      <c r="Z19" s="420"/>
      <c r="AA19" s="420"/>
      <c r="AB19" s="420"/>
      <c r="AC19" s="420"/>
    </row>
    <row customHeight="1" ht="15">
      <c r="A20" s="2218"/>
      <c r="B20" s="1161"/>
      <c r="C20" s="413"/>
      <c r="D20" s="802"/>
      <c r="E20" s="422"/>
      <c r="F20" s="178"/>
      <c r="G20" s="416" t="s">
        <v>102</v>
      </c>
      <c r="H20" s="188"/>
      <c r="I20" s="425"/>
      <c r="J20" s="1637"/>
      <c r="K20" s="1637"/>
      <c r="L20" s="1637"/>
      <c r="M20" s="1637"/>
      <c r="N20" s="1625"/>
      <c r="O20" s="1637"/>
      <c r="P20" s="1161"/>
      <c r="Q20" s="1161"/>
      <c r="R20" s="421"/>
      <c r="S20" s="1161"/>
      <c r="T20" s="1161"/>
      <c r="U20" s="1161"/>
      <c r="V20" s="423"/>
      <c r="W20" s="423"/>
      <c r="X20" s="420"/>
      <c r="Y20" s="420"/>
      <c r="Z20" s="420"/>
      <c r="AA20" s="420"/>
      <c r="AB20" s="420"/>
      <c r="AC20" s="420"/>
    </row>
    <row s="1820" customFormat="1" customHeight="1" ht="14.699999999999998">
      <c r="A21" s="759"/>
      <c r="B21" s="418"/>
      <c r="C21" s="759"/>
      <c r="D21" s="783"/>
      <c r="E21" s="795"/>
      <c r="F21" s="179"/>
      <c r="G21" s="417" t="s">
        <v>112</v>
      </c>
      <c r="H21" s="179"/>
      <c r="I21" s="180"/>
      <c r="J21" s="250"/>
      <c r="K21" s="156"/>
      <c r="L21" s="156"/>
      <c r="M21" s="156"/>
      <c r="N21" s="227" t="s">
        <v>113</v>
      </c>
      <c r="O21" s="156"/>
      <c r="P21" s="226"/>
      <c r="Q21" s="226"/>
      <c r="R21" s="226"/>
      <c r="S21" s="226"/>
      <c r="AC21" s="117">
        <v>14</v>
      </c>
    </row>
    <row s="1820" customFormat="1" customHeight="1" ht="22.049999999999997">
      <c r="A22" s="759"/>
      <c r="B22" s="418"/>
      <c r="C22" s="759"/>
      <c r="D22" s="166"/>
      <c r="E22" s="181"/>
      <c r="F22" s="181"/>
      <c r="G22" s="181"/>
      <c r="H22" s="181"/>
      <c r="I22" s="181"/>
      <c r="J22" s="156"/>
      <c r="K22" s="156"/>
      <c r="L22" s="156"/>
      <c r="M22" s="156"/>
      <c r="N22" s="227"/>
      <c r="O22" s="156"/>
      <c r="P22" s="226"/>
      <c r="Q22" s="226"/>
      <c r="R22" s="226"/>
      <c r="S22" s="226"/>
      <c r="AC22" s="117">
        <v>21</v>
      </c>
    </row>
    <row s="1820" customFormat="1" customHeight="1" ht="14.699999999999998">
      <c r="A23" s="759"/>
      <c r="B23" s="418"/>
      <c r="C23" s="759"/>
      <c r="D23" s="166"/>
      <c r="E23" s="84"/>
      <c r="F23" s="759"/>
      <c r="G23" s="84"/>
      <c r="H23" s="84"/>
      <c r="I23" s="84"/>
      <c r="J23" s="156"/>
      <c r="K23" s="156"/>
      <c r="L23" s="156"/>
      <c r="M23" s="156"/>
      <c r="N23" s="227"/>
      <c r="O23" s="156"/>
      <c r="P23" s="226"/>
      <c r="Q23" s="226"/>
      <c r="R23" s="226"/>
      <c r="S23" s="226"/>
      <c r="AC23" s="117">
        <v>14</v>
      </c>
    </row>
    <row s="1820" customFormat="1" customHeight="1" ht="1.05">
      <c r="A24" s="759"/>
      <c r="B24" s="418"/>
      <c r="C24" s="759"/>
      <c r="D24" s="166"/>
      <c r="E24" s="84"/>
      <c r="F24" s="759"/>
      <c r="G24" s="84"/>
      <c r="H24" s="84"/>
      <c r="I24" s="84"/>
      <c r="J24" s="156"/>
      <c r="K24" s="156"/>
      <c r="L24" s="156"/>
      <c r="M24" s="156"/>
      <c r="N24" s="227"/>
      <c r="O24" s="156"/>
      <c r="P24" s="226"/>
      <c r="Q24" s="226"/>
      <c r="R24" s="226"/>
      <c r="S24" s="226"/>
      <c r="AC24" s="117">
        <v>1</v>
      </c>
    </row>
    <row s="1065" customFormat="1" customHeight="1" ht="10.5">
      <c r="B25" s="835"/>
      <c r="D25" s="183"/>
      <c r="J25" s="156"/>
      <c r="K25" s="156"/>
      <c r="L25" s="156"/>
      <c r="M25" s="156"/>
      <c r="N25" s="227"/>
      <c r="O25" s="156"/>
      <c r="P25" s="226"/>
      <c r="Q25" s="226"/>
      <c r="R25" s="226"/>
      <c r="S25" s="226"/>
      <c r="AC25" s="182">
        <v>10</v>
      </c>
    </row>
    <row s="1065" customFormat="1" customHeight="1" ht="10.5">
      <c r="B26" s="835"/>
      <c r="D26" s="183"/>
      <c r="J26" s="156"/>
      <c r="K26" s="156"/>
      <c r="L26" s="156"/>
      <c r="M26" s="156"/>
      <c r="N26" s="227"/>
      <c r="O26" s="156"/>
      <c r="P26" s="226"/>
      <c r="Q26" s="226"/>
      <c r="R26" s="226"/>
      <c r="S26" s="226"/>
      <c r="AC26" s="182">
        <v>10</v>
      </c>
    </row>
    <row customHeight="1" ht="14.699999999999998">
      <c r="AC27" s="84">
        <v>14</v>
      </c>
    </row>
    <row customHeight="1" ht="14.699999999999998">
      <c r="AC28" s="84">
        <v>14</v>
      </c>
    </row>
    <row customHeight="1" ht="14.699999999999998">
      <c r="AC29" s="84">
        <v>14</v>
      </c>
    </row>
    <row customHeight="1" ht="14.699999999999998">
      <c r="H30" s="65"/>
      <c r="AC30" s="84">
        <v>14</v>
      </c>
    </row>
    <row customHeight="1" ht="14.699999999999998">
      <c r="AC31" s="84">
        <v>14</v>
      </c>
    </row>
    <row customHeight="1" ht="14.699999999999998">
      <c r="AC32" s="84">
        <v>14</v>
      </c>
    </row>
    <row customHeight="1" ht="14.699999999999998">
      <c r="AC33" s="84">
        <v>14</v>
      </c>
    </row>
    <row customHeight="1" ht="14.699999999999998">
      <c r="J34" s="84"/>
      <c r="K34" s="84"/>
      <c r="L34" s="84"/>
      <c r="AC34" s="84">
        <v>14</v>
      </c>
    </row>
    <row customHeight="1" ht="22.5" hidden="1">
      <c r="A35" s="759" t="s">
        <v>83</v>
      </c>
      <c r="B35" s="418">
        <v>0</v>
      </c>
      <c r="C35" s="759">
        <v>3</v>
      </c>
      <c r="D35" s="166">
        <v>3</v>
      </c>
      <c r="E35" s="84">
        <v>6</v>
      </c>
      <c r="F35" s="759">
        <v>0</v>
      </c>
      <c r="G35" s="84">
        <v>46</v>
      </c>
      <c r="H35" s="84">
        <v>42</v>
      </c>
      <c r="I35" s="84">
        <v>14</v>
      </c>
      <c r="J35" s="156">
        <v>3</v>
      </c>
      <c r="K35" s="156">
        <v>0</v>
      </c>
      <c r="L35" s="156">
        <v>0</v>
      </c>
      <c r="M35" s="156">
        <v>0</v>
      </c>
      <c r="N35" s="227">
        <v>0</v>
      </c>
      <c r="O35" s="156">
        <v>0</v>
      </c>
      <c r="P35" s="226">
        <v>0</v>
      </c>
      <c r="Q35" s="226">
        <v>0</v>
      </c>
      <c r="R35" s="226">
        <v>0</v>
      </c>
      <c r="S35" s="226">
        <v>0</v>
      </c>
      <c r="T35" s="84">
        <v>0</v>
      </c>
      <c r="U35" s="84">
        <v>0</v>
      </c>
      <c r="V35" s="84">
        <v>0</v>
      </c>
      <c r="W35" s="84">
        <v>0</v>
      </c>
      <c r="X35" s="84">
        <v>0</v>
      </c>
      <c r="Y35" s="84">
        <v>0</v>
      </c>
      <c r="Z35" s="84">
        <v>0</v>
      </c>
      <c r="AA35" s="84">
        <v>0</v>
      </c>
      <c r="AB35" s="84">
        <v>8</v>
      </c>
      <c r="AC35" s="84">
        <v>23</v>
      </c>
    </row>
  </sheetData>
  <sheetProtection sheet="1" formatColumns="0" formatRows="0" autoFilter="0" sort="1" insertRows="1" insertColumns="1" deleteRows="1" deleteColumns="1"/>
  <mergeCells count="6">
    <mergeCell ref="A12:A14"/>
    <mergeCell ref="E4:I4"/>
    <mergeCell ref="E8:G8"/>
    <mergeCell ref="H8:I8"/>
    <mergeCell ref="A15:A17"/>
    <mergeCell ref="A18:A20"/>
  </mergeCells>
  <dataValidations count="3">
    <dataValidation type="textLength" operator="lessThanOrEqual" allowBlank="1" showInputMessage="1" showErrorMessage="1" errorTitle="Ошибка" error="Допускается ввод не более 900 символов!" sqref="G18">
      <formula1>900</formula1>
    </dataValidation>
    <dataValidation type="textLength" operator="lessThanOrEqual" allowBlank="1" showInputMessage="1" showErrorMessage="1" errorTitle="Ошибка" error="Допускается ввод не более 900 символов!" sqref="G15">
      <formula1>900</formula1>
    </dataValidation>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3C035B-A555-CEC6-F8AB-0.B1B11653}"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АО "ДГК"</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114</v>
      </c>
      <c r="E9" s="2128"/>
      <c r="F9" s="2129" t="s">
        <v>115</v>
      </c>
      <c r="G9" s="2130"/>
      <c r="H9" s="2130"/>
      <c r="I9" s="2130"/>
      <c r="J9" s="2133" t="s">
        <v>116</v>
      </c>
      <c r="K9" s="2133"/>
      <c r="L9" s="2133"/>
      <c r="M9" s="2133"/>
      <c r="AM9" s="584">
        <v>18</v>
      </c>
    </row>
    <row customHeight="1" ht="24">
      <c r="A10" s="2127"/>
      <c r="B10" s="593"/>
      <c r="C10" s="526"/>
      <c r="D10" s="524" t="s">
        <v>89</v>
      </c>
      <c r="E10" s="524" t="s">
        <v>90</v>
      </c>
      <c r="F10" s="524" t="s">
        <v>117</v>
      </c>
      <c r="G10" s="2134" t="s">
        <v>89</v>
      </c>
      <c r="H10" s="2135"/>
      <c r="I10" s="524" t="s">
        <v>90</v>
      </c>
      <c r="J10" s="524" t="s">
        <v>117</v>
      </c>
      <c r="K10" s="2134" t="s">
        <v>89</v>
      </c>
      <c r="L10" s="2135"/>
      <c r="M10" s="524" t="s">
        <v>90</v>
      </c>
      <c r="N10" s="1628"/>
      <c r="AM10" s="584">
        <v>23</v>
      </c>
    </row>
    <row s="1854" customFormat="1" customHeight="1" ht="11.25" hidden="1">
      <c r="A11" s="594"/>
      <c r="B11" s="594"/>
      <c r="C11" s="594"/>
      <c r="D11" s="595" t="s">
        <v>118</v>
      </c>
      <c r="E11" s="595" t="s">
        <v>103</v>
      </c>
      <c r="F11" s="595" t="s">
        <v>91</v>
      </c>
      <c r="G11" s="2116" t="s">
        <v>92</v>
      </c>
      <c r="H11" s="2117"/>
      <c r="I11" s="595" t="s">
        <v>119</v>
      </c>
      <c r="J11" s="595" t="s">
        <v>93</v>
      </c>
      <c r="K11" s="2118" t="s">
        <v>94</v>
      </c>
      <c r="L11" s="2119"/>
      <c r="M11" s="595" t="s">
        <v>120</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121</v>
      </c>
      <c r="P12" s="1414" t="s">
        <v>122</v>
      </c>
      <c r="Q12" s="1414" t="s">
        <v>123</v>
      </c>
      <c r="R12" s="1414" t="s">
        <v>124</v>
      </c>
      <c r="AM12" s="584">
        <v>1</v>
      </c>
    </row>
    <row s="1854" customFormat="1" customHeight="1" ht="15.75">
      <c r="A13" s="294"/>
      <c r="B13" s="294"/>
      <c r="C13" s="527"/>
      <c r="D13" s="2109" t="s">
        <v>118</v>
      </c>
      <c r="E13" s="2110"/>
      <c r="F13" s="2113" t="s">
        <v>67</v>
      </c>
      <c r="G13" s="2114"/>
      <c r="H13" s="2115">
        <v>1</v>
      </c>
      <c r="I13" s="2106" t="str">
        <f>IF(U13="","",INDEX(TERRITORY_MR_LIST,MATCH(U13,TERRITORY_LIST_ID,0)))</f>
        <v/>
      </c>
      <c r="J13" s="2108" t="s">
        <v>19</v>
      </c>
      <c r="K13" s="603"/>
      <c r="L13" s="528" t="s">
        <v>118</v>
      </c>
      <c r="M13" s="604" t="s">
        <v>28</v>
      </c>
      <c r="N13" s="813"/>
      <c r="O13" s="1417" t="s">
        <v>125</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126</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127</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128</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129</v>
      </c>
      <c r="F16" s="178"/>
      <c r="G16" s="178"/>
      <c r="H16" s="178"/>
      <c r="I16" s="178"/>
      <c r="J16" s="178"/>
      <c r="K16" s="178" t="s">
        <v>28</v>
      </c>
      <c r="L16" s="178"/>
      <c r="M16" s="609"/>
      <c r="N16" s="1628"/>
      <c r="AM16" s="584">
        <v>15</v>
      </c>
    </row>
    <row customHeight="1" ht="11.25" hidden="1">
      <c r="A17" s="584" t="s">
        <v>83</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6E3EF8-7479-107D-2F74-0.510FF6F3}" mc:Ignorable="x14ac xr xr2 xr3">
  <sheetPr>
    <tabColor rgb="FFCCCCFF"/>
  </sheetPr>
  <dimension ref="A1:AR174"/>
  <sheetViews>
    <sheetView showGridLines="0" zoomScale="90" workbookViewId="0">
      <pane xSplit="6" ySplit="12" topLeftCell="M13" activePane="bottomRight" state="frozen"/>
      <selection pane="bottomLeft" activeCell="A13" sqref="A13"/>
      <selection pane="topRight" activeCell="G1" sqref="G1"/>
      <selection pane="bottomRight" activeCell="R38" sqref="R38:R39"/>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АО "ДГК"</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89</v>
      </c>
      <c r="E9" s="2102" t="s">
        <v>130</v>
      </c>
      <c r="F9" s="2104"/>
      <c r="G9" s="2128" t="s">
        <v>114</v>
      </c>
      <c r="H9" s="2128" t="s">
        <v>89</v>
      </c>
      <c r="I9" s="2128"/>
      <c r="J9" s="2128" t="s">
        <v>131</v>
      </c>
      <c r="K9" s="2156" t="s">
        <v>132</v>
      </c>
      <c r="L9" s="2156"/>
      <c r="M9" s="2156"/>
      <c r="N9" s="2156"/>
      <c r="O9" s="2156" t="s">
        <v>133</v>
      </c>
      <c r="P9" s="2156"/>
      <c r="Q9" s="2156"/>
      <c r="R9" s="2156"/>
      <c r="S9" s="2156" t="s">
        <v>134</v>
      </c>
      <c r="T9" s="2156"/>
      <c r="U9" s="2156"/>
      <c r="V9" s="2156"/>
      <c r="W9" s="2128" t="s">
        <v>135</v>
      </c>
      <c r="AR9" s="105">
        <v>27</v>
      </c>
    </row>
    <row customHeight="1" ht="31.5">
      <c r="D10" s="2128"/>
      <c r="E10" s="1285" t="s">
        <v>90</v>
      </c>
      <c r="F10" s="1285" t="s">
        <v>136</v>
      </c>
      <c r="G10" s="2128"/>
      <c r="H10" s="2128"/>
      <c r="I10" s="2128"/>
      <c r="J10" s="2128"/>
      <c r="K10" s="111" t="s">
        <v>117</v>
      </c>
      <c r="L10" s="2128" t="s">
        <v>89</v>
      </c>
      <c r="M10" s="2128"/>
      <c r="N10" s="111" t="s">
        <v>137</v>
      </c>
      <c r="O10" s="111" t="s">
        <v>117</v>
      </c>
      <c r="P10" s="2128" t="s">
        <v>89</v>
      </c>
      <c r="Q10" s="2128"/>
      <c r="R10" s="111" t="s">
        <v>137</v>
      </c>
      <c r="S10" s="284" t="s">
        <v>117</v>
      </c>
      <c r="T10" s="2128" t="s">
        <v>89</v>
      </c>
      <c r="U10" s="2128"/>
      <c r="V10" s="284" t="s">
        <v>90</v>
      </c>
      <c r="W10" s="2128"/>
      <c r="Z10" s="1260" t="s">
        <v>138</v>
      </c>
      <c r="AA10" s="1260" t="s">
        <v>139</v>
      </c>
      <c r="AB10" s="1260" t="s">
        <v>140</v>
      </c>
      <c r="AC10" s="1260" t="s">
        <v>141</v>
      </c>
      <c r="AD10" s="1260" t="s">
        <v>142</v>
      </c>
      <c r="AE10" s="1260" t="s">
        <v>143</v>
      </c>
      <c r="AF10" s="1260" t="s">
        <v>144</v>
      </c>
      <c r="AG10" s="1260" t="s">
        <v>145</v>
      </c>
      <c r="AH10" s="1260" t="s">
        <v>146</v>
      </c>
      <c r="AI10" s="1260" t="s">
        <v>147</v>
      </c>
      <c r="AJ10" s="1260" t="s">
        <v>148</v>
      </c>
      <c r="AK10" s="1260" t="s">
        <v>149</v>
      </c>
      <c r="AL10" s="1260" t="s">
        <v>150</v>
      </c>
      <c r="AM10" s="1260" t="s">
        <v>151</v>
      </c>
      <c r="AN10" s="1260" t="s">
        <v>152</v>
      </c>
      <c r="AO10" s="1260" t="s">
        <v>153</v>
      </c>
      <c r="AP10" s="1260" t="s">
        <v>154</v>
      </c>
      <c r="AQ10" s="1260" t="s">
        <v>155</v>
      </c>
      <c r="AR10" s="105">
        <v>30</v>
      </c>
    </row>
    <row s="1625" customFormat="1" customHeight="1" ht="12" hidden="1">
      <c r="D11" s="1250" t="s">
        <v>118</v>
      </c>
      <c r="E11" s="1250" t="s">
        <v>103</v>
      </c>
      <c r="F11" s="1250"/>
      <c r="G11" s="1250" t="s">
        <v>91</v>
      </c>
      <c r="H11" s="2157" t="s">
        <v>119</v>
      </c>
      <c r="I11" s="2157"/>
      <c r="J11" s="1250" t="s">
        <v>93</v>
      </c>
      <c r="K11" s="1250" t="s">
        <v>94</v>
      </c>
      <c r="L11" s="2157" t="s">
        <v>120</v>
      </c>
      <c r="M11" s="2157"/>
      <c r="N11" s="1250" t="s">
        <v>156</v>
      </c>
      <c r="O11" s="1250" t="s">
        <v>157</v>
      </c>
      <c r="P11" s="2157" t="s">
        <v>158</v>
      </c>
      <c r="Q11" s="2157"/>
      <c r="R11" s="1250" t="s">
        <v>159</v>
      </c>
      <c r="S11" s="1250" t="s">
        <v>158</v>
      </c>
      <c r="T11" s="2157" t="s">
        <v>159</v>
      </c>
      <c r="U11" s="2157"/>
      <c r="V11" s="1250" t="s">
        <v>160</v>
      </c>
      <c r="W11" s="1250" t="s">
        <v>161</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c r="A13" s="322"/>
      <c r="C13" s="210"/>
      <c r="D13" s="2136">
        <v>1</v>
      </c>
      <c r="E13" s="2144" t="s">
        <v>162</v>
      </c>
      <c r="F13" s="2146" t="s">
        <v>67</v>
      </c>
      <c r="G13" s="2632" t="str">
        <f>INDEX(VD_NAME_LIST,MATCH("4190065",VD_ID_LIST,0))</f>
        <v>Производство тепловой энергии. Комбинированная выработка с уст. мощностью производства электрической энергии менее 25 МВт</v>
      </c>
      <c r="H13" s="2554"/>
      <c r="I13" s="2554">
        <v>1</v>
      </c>
      <c r="J13" s="2502" t="s">
        <v>163</v>
      </c>
      <c r="K13" s="2186" t="s">
        <v>67</v>
      </c>
      <c r="L13" s="2109"/>
      <c r="M13" s="2109" t="s">
        <v>118</v>
      </c>
      <c r="N13" s="2505" t="str">
        <f>IF(Z13="","",INDEX(TERRITORY_MR_LIST,MATCH(Z13,TERRITORY_LIST_ID,0)))</f>
        <v>Территория 1</v>
      </c>
      <c r="O13" s="2186" t="s">
        <v>19</v>
      </c>
      <c r="P13" s="2109"/>
      <c r="Q13" s="2109" t="s">
        <v>118</v>
      </c>
      <c r="R13" s="2633" t="s">
        <v>28</v>
      </c>
      <c r="S13" s="2108" t="s">
        <v>67</v>
      </c>
      <c r="T13" s="2109"/>
      <c r="U13" s="2109" t="s">
        <v>118</v>
      </c>
      <c r="V13" s="2572" t="s">
        <v>164</v>
      </c>
      <c r="W13" s="2502"/>
      <c r="Y13" s="1268"/>
      <c r="Z13" s="1268" t="s">
        <v>99</v>
      </c>
      <c r="AA13" s="1268"/>
      <c r="AB13" s="1268" t="s">
        <v>165</v>
      </c>
      <c r="AC13" s="1268" t="s">
        <v>166</v>
      </c>
      <c r="AD13" s="1268" t="s">
        <v>167</v>
      </c>
      <c r="AE13" s="1268" t="s">
        <v>168</v>
      </c>
      <c r="AF13" s="1268" t="s">
        <v>169</v>
      </c>
      <c r="AG13" s="1268" t="s">
        <v>170</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Производство тепловой энергии. Комбинированная выработка с уст. мощностью производства электрической энергии менее 25 МВт</v>
      </c>
      <c r="AJ13" s="1268" t="str">
        <f>IF($J$13=0,"",$J$13)</f>
        <v>Тариф на тепловую энергию (мощность) на коллекторах источников тепловой энергии на территории Артемовского городского округа Приморского края</v>
      </c>
      <c r="AK13" s="1268" t="str">
        <f>IF($K$13="нет","без дифференциации",IF($N$13=0,"",$N$13))</f>
        <v>Территория 1</v>
      </c>
      <c r="AL13" s="1268" t="str">
        <f>IF($O$13="нет","без дифференциации",IF($R$13=0,"",$R$13))</f>
        <v>без дифференциации</v>
      </c>
      <c r="AM13" s="1268" t="str">
        <f>IF($S$13="нет","без дифференциации",IF($V$13=0,"",$V$13))</f>
        <v>Артемовская ТЭЦ</v>
      </c>
      <c r="AN13" s="1268">
        <f>$I$13</f>
        <v>1</v>
      </c>
      <c r="AO13" s="1268" t="str">
        <f>$I$13&amp;"."&amp;$M$13</f>
        <v>1.1</v>
      </c>
      <c r="AP13" s="1268" t="str">
        <f>$I$13&amp;"."&amp;$M$13&amp;"."&amp;$Q$13</f>
        <v>1.1.1</v>
      </c>
      <c r="AQ13" s="1268" t="str">
        <f>$I$13&amp;"."&amp;$M$13&amp;"."&amp;$Q$13&amp;"."&amp;$U$13</f>
        <v>1.1.1.1</v>
      </c>
      <c r="AR13" s="751">
        <v>0</v>
      </c>
    </row>
    <row s="1854" customFormat="1" customHeight="1" ht="17.25">
      <c r="A14" s="322"/>
      <c r="C14" s="321"/>
      <c r="D14" s="2136"/>
      <c r="E14" s="2144"/>
      <c r="F14" s="2147"/>
      <c r="G14" s="2632"/>
      <c r="H14" s="2554"/>
      <c r="I14" s="2554"/>
      <c r="J14" s="2502"/>
      <c r="K14" s="2187"/>
      <c r="L14" s="2109"/>
      <c r="M14" s="2109"/>
      <c r="N14" s="2505"/>
      <c r="O14" s="2187"/>
      <c r="P14" s="2109"/>
      <c r="Q14" s="2109"/>
      <c r="R14" s="2633" t="s">
        <v>28</v>
      </c>
      <c r="S14" s="2108"/>
      <c r="T14" s="2634"/>
      <c r="U14" s="2635"/>
      <c r="V14" s="2636" t="s">
        <v>171</v>
      </c>
      <c r="W14" s="2637"/>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c r="A15" s="322"/>
      <c r="C15" s="210"/>
      <c r="D15" s="2136"/>
      <c r="E15" s="2144"/>
      <c r="F15" s="2147"/>
      <c r="G15" s="2632"/>
      <c r="H15" s="2504"/>
      <c r="I15" s="2504"/>
      <c r="J15" s="2534"/>
      <c r="K15" s="2187"/>
      <c r="L15" s="2504"/>
      <c r="M15" s="2504"/>
      <c r="N15" s="2506"/>
      <c r="O15" s="2113"/>
      <c r="P15" s="2638"/>
      <c r="Q15" s="2639"/>
      <c r="R15" s="2640" t="s">
        <v>172</v>
      </c>
      <c r="S15" s="2641"/>
      <c r="T15" s="2642"/>
      <c r="U15" s="2643"/>
      <c r="V15" s="2644"/>
      <c r="W15" s="2645"/>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c r="A16" s="322"/>
      <c r="C16" s="321"/>
      <c r="D16" s="2136"/>
      <c r="E16" s="2144"/>
      <c r="F16" s="2147"/>
      <c r="G16" s="2632"/>
      <c r="H16" s="2504"/>
      <c r="I16" s="2504"/>
      <c r="J16" s="2534"/>
      <c r="K16" s="2113"/>
      <c r="L16" s="2646"/>
      <c r="M16" s="2647"/>
      <c r="N16" s="2648" t="s">
        <v>173</v>
      </c>
      <c r="O16" s="2649"/>
      <c r="P16" s="2650"/>
      <c r="Q16" s="2651"/>
      <c r="R16" s="2652"/>
      <c r="S16" s="2653"/>
      <c r="T16" s="2654"/>
      <c r="U16" s="2655"/>
      <c r="V16" s="2656"/>
      <c r="W16" s="2657"/>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customHeight="1" ht="17.25">
      <c r="A17" s="1841"/>
      <c r="B17" s="1854"/>
      <c r="C17" s="1843"/>
      <c r="D17" s="1831"/>
      <c r="E17" s="1848"/>
      <c r="F17" s="1785"/>
      <c r="G17" s="1849"/>
      <c r="H17" s="2530" t="s">
        <v>104</v>
      </c>
      <c r="I17" s="2530" t="s">
        <v>103</v>
      </c>
      <c r="J17" s="2502" t="s">
        <v>174</v>
      </c>
      <c r="K17" s="2186" t="s">
        <v>67</v>
      </c>
      <c r="L17" s="2109"/>
      <c r="M17" s="2109" t="s">
        <v>118</v>
      </c>
      <c r="N17" s="2505" t="str">
        <f>IF(Z17="","",INDEX(TERRITORY_MR_LIST,MATCH(Z17,TERRITORY_LIST_ID,0)))</f>
        <v>Территория 2</v>
      </c>
      <c r="O17" s="2186" t="s">
        <v>19</v>
      </c>
      <c r="P17" s="2109"/>
      <c r="Q17" s="2109" t="s">
        <v>118</v>
      </c>
      <c r="R17" s="2658" t="s">
        <v>28</v>
      </c>
      <c r="S17" s="2108" t="s">
        <v>67</v>
      </c>
      <c r="T17" s="1812"/>
      <c r="U17" s="1812" t="s">
        <v>118</v>
      </c>
      <c r="V17" s="1844" t="s">
        <v>175</v>
      </c>
      <c r="W17" s="1802"/>
      <c r="X17" s="1854"/>
      <c r="Y17" s="1268"/>
      <c r="Z17" s="1268" t="s">
        <v>105</v>
      </c>
      <c r="AA17" s="1268"/>
      <c r="AB17" s="1268"/>
      <c r="AC17" s="1975" t="s">
        <v>166</v>
      </c>
      <c r="AD17" s="1268" t="s">
        <v>176</v>
      </c>
      <c r="AE17" s="1268" t="s">
        <v>177</v>
      </c>
      <c r="AF17" s="1268" t="s">
        <v>178</v>
      </c>
      <c r="AG17" s="1268" t="s">
        <v>179</v>
      </c>
      <c r="AH17"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7" s="1268" t="str">
        <f>IF($G$13=0,"",$G$13)</f>
        <v>Производство тепловой энергии. Комбинированная выработка с уст. мощностью производства электрической энергии менее 25 МВт</v>
      </c>
      <c r="AJ17" s="1268" t="str">
        <f>IF($J$17=0,"",$J$17)</f>
        <v>Тариф на тепловую энергию (мощность) на коллекторах источников тепловой энергии на территории Владивостокского городского округа Приморского края</v>
      </c>
      <c r="AK17" s="1268" t="str">
        <f>IF($K$17="нет","без дифференциации",IF($N$17=0,"",$N$17))</f>
        <v>Территория 2</v>
      </c>
      <c r="AL17" s="1845" t="str">
        <f>IF($O$17="нет","без дифференциации",IF($R$17=0,"",$R$17))</f>
        <v>без дифференциации</v>
      </c>
      <c r="AM17" s="1845" t="str">
        <f>IF($S$17="нет","без дифференциации",IF($V$17=0,"",$V$17))</f>
        <v>ТЭЦ Восточная</v>
      </c>
      <c r="AN17" s="1268" t="str">
        <f>$I$17</f>
        <v>2</v>
      </c>
      <c r="AO17" s="1268" t="str">
        <f>$I$17&amp;"."&amp;$M$17</f>
        <v>2.1</v>
      </c>
      <c r="AP17" s="1268" t="str">
        <f>$I$17&amp;"."&amp;$M$17&amp;"."&amp;$Q$17</f>
        <v>2.1.1</v>
      </c>
      <c r="AQ17" s="1268" t="str">
        <f>$I$17&amp;"."&amp;$M$17&amp;"."&amp;$Q$17&amp;"."&amp;$U$17</f>
        <v>2.1.1.1</v>
      </c>
      <c r="AR17" s="1854"/>
    </row>
    <row customHeight="1" ht="17.25">
      <c r="A18" s="1841"/>
      <c r="B18" s="1854"/>
      <c r="C18" s="1846"/>
      <c r="D18" s="1831"/>
      <c r="E18" s="1848"/>
      <c r="F18" s="1785"/>
      <c r="G18" s="1849"/>
      <c r="H18" s="2530"/>
      <c r="I18" s="2530"/>
      <c r="J18" s="2502"/>
      <c r="K18" s="2187"/>
      <c r="L18" s="2109"/>
      <c r="M18" s="2109"/>
      <c r="N18" s="2505"/>
      <c r="O18" s="2187"/>
      <c r="P18" s="2109"/>
      <c r="Q18" s="2109"/>
      <c r="R18" s="2658" t="s">
        <v>28</v>
      </c>
      <c r="S18" s="2108"/>
      <c r="T18" s="318"/>
      <c r="U18" s="319"/>
      <c r="V18" s="319" t="s">
        <v>171</v>
      </c>
      <c r="W18" s="320"/>
      <c r="X18" s="1854"/>
      <c r="Y18" s="1260"/>
      <c r="Z18" s="1260"/>
      <c r="AA18" s="1260"/>
      <c r="AB18" s="1260"/>
      <c r="AC18" s="1260"/>
      <c r="AD18" s="1260"/>
      <c r="AE18" s="1260"/>
      <c r="AF18" s="1260"/>
      <c r="AG18" s="1260"/>
      <c r="AH18" s="1260"/>
      <c r="AI18" s="1260"/>
      <c r="AJ18" s="1260"/>
      <c r="AK18" s="1260"/>
      <c r="AL18" s="1854"/>
      <c r="AM18" s="1854"/>
      <c r="AN18" s="1854"/>
      <c r="AO18" s="1854"/>
      <c r="AP18" s="1854"/>
      <c r="AQ18" s="1854"/>
      <c r="AR18" s="1854"/>
    </row>
    <row customHeight="1" ht="17.25">
      <c r="A19" s="1841"/>
      <c r="B19" s="1854"/>
      <c r="C19" s="1846"/>
      <c r="D19" s="1831"/>
      <c r="E19" s="1848"/>
      <c r="F19" s="1785"/>
      <c r="G19" s="1849"/>
      <c r="H19" s="2504"/>
      <c r="I19" s="2504"/>
      <c r="J19" s="2534"/>
      <c r="K19" s="2187"/>
      <c r="L19" s="2504"/>
      <c r="M19" s="2504"/>
      <c r="N19" s="2506"/>
      <c r="O19" s="2113"/>
      <c r="P19" s="318"/>
      <c r="Q19" s="319"/>
      <c r="R19" s="319" t="s">
        <v>172</v>
      </c>
      <c r="S19" s="1847"/>
      <c r="T19" s="1847"/>
      <c r="U19" s="1847"/>
      <c r="V19" s="1847"/>
      <c r="W19" s="320"/>
      <c r="X19" s="1854"/>
      <c r="Y19" s="1260"/>
      <c r="Z19" s="1260"/>
      <c r="AA19" s="1260"/>
      <c r="AB19" s="1260"/>
      <c r="AC19" s="1260"/>
      <c r="AD19" s="1260"/>
      <c r="AE19" s="1260"/>
      <c r="AF19" s="1260"/>
      <c r="AG19" s="1260"/>
      <c r="AH19" s="1260"/>
      <c r="AI19" s="1260"/>
      <c r="AJ19" s="1260"/>
      <c r="AK19" s="1260"/>
      <c r="AL19" s="1854"/>
      <c r="AM19" s="1854"/>
      <c r="AN19" s="1854"/>
      <c r="AO19" s="1854"/>
      <c r="AP19" s="1854"/>
      <c r="AQ19" s="1854"/>
      <c r="AR19" s="1854"/>
    </row>
    <row customHeight="1" ht="17.25">
      <c r="A20" s="1841"/>
      <c r="B20" s="1854"/>
      <c r="C20" s="1846"/>
      <c r="D20" s="1831"/>
      <c r="E20" s="1848"/>
      <c r="F20" s="1785"/>
      <c r="G20" s="1849"/>
      <c r="H20" s="2504"/>
      <c r="I20" s="2504"/>
      <c r="J20" s="2534"/>
      <c r="K20" s="2113"/>
      <c r="L20" s="318"/>
      <c r="M20" s="319"/>
      <c r="N20" s="319" t="s">
        <v>173</v>
      </c>
      <c r="O20" s="319"/>
      <c r="P20" s="319"/>
      <c r="Q20" s="319"/>
      <c r="R20" s="319"/>
      <c r="S20" s="1847"/>
      <c r="T20" s="1847"/>
      <c r="U20" s="1847"/>
      <c r="V20" s="1847"/>
      <c r="W20" s="320"/>
      <c r="X20" s="1854"/>
      <c r="Y20" s="1260"/>
      <c r="Z20" s="1260"/>
      <c r="AA20" s="1260"/>
      <c r="AB20" s="1260"/>
      <c r="AC20" s="1260"/>
      <c r="AD20" s="1260"/>
      <c r="AE20" s="1260"/>
      <c r="AF20" s="1260"/>
      <c r="AG20" s="1260"/>
      <c r="AH20" s="1260"/>
      <c r="AI20" s="1260"/>
      <c r="AJ20" s="1260"/>
      <c r="AK20" s="1260"/>
      <c r="AL20" s="1854"/>
      <c r="AM20" s="1854"/>
      <c r="AN20" s="1854"/>
      <c r="AO20" s="1854"/>
      <c r="AP20" s="1854"/>
      <c r="AQ20" s="1854"/>
      <c r="AR20" s="1854"/>
    </row>
    <row customHeight="1" ht="17.25">
      <c r="A21" s="1841"/>
      <c r="B21" s="1854"/>
      <c r="C21" s="1843"/>
      <c r="D21" s="1831"/>
      <c r="E21" s="1848"/>
      <c r="F21" s="1785"/>
      <c r="G21" s="1849"/>
      <c r="H21" s="2530" t="s">
        <v>104</v>
      </c>
      <c r="I21" s="2530" t="s">
        <v>91</v>
      </c>
      <c r="J21" s="2502" t="s">
        <v>180</v>
      </c>
      <c r="K21" s="2186" t="s">
        <v>67</v>
      </c>
      <c r="L21" s="2109"/>
      <c r="M21" s="2109" t="s">
        <v>118</v>
      </c>
      <c r="N21" s="2505" t="str">
        <f>IF(Z21="","",INDEX(TERRITORY_MR_LIST,MATCH(Z21,TERRITORY_LIST_ID,0)))</f>
        <v>Территория 3</v>
      </c>
      <c r="O21" s="2186" t="s">
        <v>19</v>
      </c>
      <c r="P21" s="2109"/>
      <c r="Q21" s="2109" t="s">
        <v>118</v>
      </c>
      <c r="R21" s="2658" t="s">
        <v>28</v>
      </c>
      <c r="S21" s="2108" t="s">
        <v>67</v>
      </c>
      <c r="T21" s="1812"/>
      <c r="U21" s="1812" t="s">
        <v>118</v>
      </c>
      <c r="V21" s="1844" t="s">
        <v>181</v>
      </c>
      <c r="W21" s="1802"/>
      <c r="X21" s="1854"/>
      <c r="Y21" s="1268"/>
      <c r="Z21" s="1268" t="s">
        <v>108</v>
      </c>
      <c r="AA21" s="1268"/>
      <c r="AB21" s="1268"/>
      <c r="AC21" s="1975" t="s">
        <v>166</v>
      </c>
      <c r="AD21" s="1268" t="s">
        <v>182</v>
      </c>
      <c r="AE21" s="1268" t="s">
        <v>183</v>
      </c>
      <c r="AF21" s="1268" t="s">
        <v>184</v>
      </c>
      <c r="AG21" s="1268" t="s">
        <v>185</v>
      </c>
      <c r="AH21"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21" s="1268" t="str">
        <f>IF($G$13=0,"",$G$13)</f>
        <v>Производство тепловой энергии. Комбинированная выработка с уст. мощностью производства электрической энергии менее 25 МВт</v>
      </c>
      <c r="AJ21" s="1268" t="str">
        <f>IF($J$21=0,"",$J$21)</f>
        <v>Тариф на тепловую энергию (мощность) на коллекторах источников тепловой энергии на территории Партизанского городского округа Приморского края</v>
      </c>
      <c r="AK21" s="1268" t="str">
        <f>IF($K$21="нет","без дифференциации",IF($N$21=0,"",$N$21))</f>
        <v>Территория 3</v>
      </c>
      <c r="AL21" s="1845" t="str">
        <f>IF($O$21="нет","без дифференциации",IF($R$21=0,"",$R$21))</f>
        <v>без дифференциации</v>
      </c>
      <c r="AM21" s="1845" t="str">
        <f>IF($S$21="нет","без дифференциации",IF($V$21=0,"",$V$21))</f>
        <v>Партизанская ГРЭС</v>
      </c>
      <c r="AN21" s="1268" t="str">
        <f>$I$21</f>
        <v>3</v>
      </c>
      <c r="AO21" s="1268" t="str">
        <f>$I$21&amp;"."&amp;$M$21</f>
        <v>3.1</v>
      </c>
      <c r="AP21" s="1268" t="str">
        <f>$I$21&amp;"."&amp;$M$21&amp;"."&amp;$Q$21</f>
        <v>3.1.1</v>
      </c>
      <c r="AQ21" s="1268" t="str">
        <f>$I$21&amp;"."&amp;$M$21&amp;"."&amp;$Q$21&amp;"."&amp;$U$21</f>
        <v>3.1.1.1</v>
      </c>
      <c r="AR21" s="1854"/>
    </row>
    <row customHeight="1" ht="17.25">
      <c r="A22" s="1841"/>
      <c r="B22" s="1854"/>
      <c r="C22" s="1846"/>
      <c r="D22" s="1831"/>
      <c r="E22" s="1848"/>
      <c r="F22" s="1785"/>
      <c r="G22" s="1849"/>
      <c r="H22" s="2530"/>
      <c r="I22" s="2530"/>
      <c r="J22" s="2502"/>
      <c r="K22" s="2187"/>
      <c r="L22" s="2109"/>
      <c r="M22" s="2109"/>
      <c r="N22" s="2505"/>
      <c r="O22" s="2187"/>
      <c r="P22" s="2109"/>
      <c r="Q22" s="2109"/>
      <c r="R22" s="2658" t="s">
        <v>28</v>
      </c>
      <c r="S22" s="2108"/>
      <c r="T22" s="318"/>
      <c r="U22" s="319"/>
      <c r="V22" s="319" t="s">
        <v>171</v>
      </c>
      <c r="W22" s="320"/>
      <c r="X22" s="1854"/>
      <c r="Y22" s="1260"/>
      <c r="Z22" s="1260"/>
      <c r="AA22" s="1260"/>
      <c r="AB22" s="1260"/>
      <c r="AC22" s="1260"/>
      <c r="AD22" s="1260"/>
      <c r="AE22" s="1260"/>
      <c r="AF22" s="1260"/>
      <c r="AG22" s="1260"/>
      <c r="AH22" s="1260"/>
      <c r="AI22" s="1260"/>
      <c r="AJ22" s="1260"/>
      <c r="AK22" s="1260"/>
      <c r="AL22" s="1854"/>
      <c r="AM22" s="1854"/>
      <c r="AN22" s="1854"/>
      <c r="AO22" s="1854"/>
      <c r="AP22" s="1854"/>
      <c r="AQ22" s="1854"/>
      <c r="AR22" s="1854"/>
    </row>
    <row customHeight="1" ht="17.25">
      <c r="A23" s="1841"/>
      <c r="B23" s="1854"/>
      <c r="C23" s="1846"/>
      <c r="D23" s="1831"/>
      <c r="E23" s="1848"/>
      <c r="F23" s="1785"/>
      <c r="G23" s="1849"/>
      <c r="H23" s="2504"/>
      <c r="I23" s="2504"/>
      <c r="J23" s="2534"/>
      <c r="K23" s="2187"/>
      <c r="L23" s="2504"/>
      <c r="M23" s="2504"/>
      <c r="N23" s="2506"/>
      <c r="O23" s="2113"/>
      <c r="P23" s="318"/>
      <c r="Q23" s="319"/>
      <c r="R23" s="319" t="s">
        <v>172</v>
      </c>
      <c r="S23" s="1847"/>
      <c r="T23" s="1847"/>
      <c r="U23" s="1847"/>
      <c r="V23" s="1847"/>
      <c r="W23" s="320"/>
      <c r="X23" s="1854"/>
      <c r="Y23" s="1260"/>
      <c r="Z23" s="1260"/>
      <c r="AA23" s="1260"/>
      <c r="AB23" s="1260"/>
      <c r="AC23" s="1260"/>
      <c r="AD23" s="1260"/>
      <c r="AE23" s="1260"/>
      <c r="AF23" s="1260"/>
      <c r="AG23" s="1260"/>
      <c r="AH23" s="1260"/>
      <c r="AI23" s="1260"/>
      <c r="AJ23" s="1260"/>
      <c r="AK23" s="1260"/>
      <c r="AL23" s="1854"/>
      <c r="AM23" s="1854"/>
      <c r="AN23" s="1854"/>
      <c r="AO23" s="1854"/>
      <c r="AP23" s="1854"/>
      <c r="AQ23" s="1854"/>
      <c r="AR23" s="1854"/>
    </row>
    <row customHeight="1" ht="17.25">
      <c r="A24" s="1841"/>
      <c r="B24" s="1854"/>
      <c r="C24" s="1846"/>
      <c r="D24" s="1831"/>
      <c r="E24" s="1848"/>
      <c r="F24" s="1785"/>
      <c r="G24" s="1849"/>
      <c r="H24" s="2504"/>
      <c r="I24" s="2504"/>
      <c r="J24" s="2534"/>
      <c r="K24" s="2113"/>
      <c r="L24" s="318"/>
      <c r="M24" s="319"/>
      <c r="N24" s="319" t="s">
        <v>173</v>
      </c>
      <c r="O24" s="319"/>
      <c r="P24" s="319"/>
      <c r="Q24" s="319"/>
      <c r="R24" s="319"/>
      <c r="S24" s="1847"/>
      <c r="T24" s="1847"/>
      <c r="U24" s="1847"/>
      <c r="V24" s="1847"/>
      <c r="W24" s="320"/>
      <c r="X24" s="1854"/>
      <c r="Y24" s="1260"/>
      <c r="Z24" s="1260"/>
      <c r="AA24" s="1260"/>
      <c r="AB24" s="1260"/>
      <c r="AC24" s="1260"/>
      <c r="AD24" s="1260"/>
      <c r="AE24" s="1260"/>
      <c r="AF24" s="1260"/>
      <c r="AG24" s="1260"/>
      <c r="AH24" s="1260"/>
      <c r="AI24" s="1260"/>
      <c r="AJ24" s="1260"/>
      <c r="AK24" s="1260"/>
      <c r="AL24" s="1854"/>
      <c r="AM24" s="1854"/>
      <c r="AN24" s="1854"/>
      <c r="AO24" s="1854"/>
      <c r="AP24" s="1854"/>
      <c r="AQ24" s="1854"/>
      <c r="AR24" s="1854"/>
    </row>
    <row s="1854" customFormat="1" customHeight="1" ht="17.25">
      <c r="A25" s="322"/>
      <c r="C25" s="321"/>
      <c r="D25" s="2137"/>
      <c r="E25" s="2145"/>
      <c r="F25" s="2148"/>
      <c r="G25" s="2659"/>
      <c r="H25" s="2660"/>
      <c r="I25" s="2661"/>
      <c r="J25" s="2662" t="s">
        <v>186</v>
      </c>
      <c r="K25" s="2663"/>
      <c r="L25" s="2664"/>
      <c r="M25" s="2665"/>
      <c r="N25" s="2666"/>
      <c r="O25" s="2667"/>
      <c r="P25" s="2668"/>
      <c r="Q25" s="2669"/>
      <c r="R25" s="2670"/>
      <c r="S25" s="2671"/>
      <c r="T25" s="2672"/>
      <c r="U25" s="2673"/>
      <c r="V25" s="2674"/>
      <c r="W25" s="2675"/>
      <c r="Y25" s="1260"/>
      <c r="Z25" s="1260"/>
      <c r="AA25" s="1260"/>
      <c r="AB25" s="1260"/>
      <c r="AC25" s="1260"/>
      <c r="AD25" s="1260"/>
      <c r="AE25" s="1260"/>
      <c r="AF25" s="1260"/>
      <c r="AG25" s="1260"/>
      <c r="AH25" s="1260"/>
      <c r="AI25" s="1260"/>
      <c r="AJ25" s="1260"/>
      <c r="AK25" s="1260"/>
      <c r="AL25" s="1260"/>
      <c r="AM25" s="1260"/>
      <c r="AN25" s="1260"/>
      <c r="AO25" s="1260"/>
      <c r="AP25" s="1260"/>
      <c r="AQ25" s="1260"/>
      <c r="AR25" s="751">
        <v>0</v>
      </c>
    </row>
    <row s="1854" customFormat="1" customHeight="1" ht="17.25">
      <c r="A26" s="322"/>
      <c r="C26" s="210"/>
      <c r="D26" s="2136">
        <v>2</v>
      </c>
      <c r="E26" s="2165" t="s">
        <v>187</v>
      </c>
      <c r="F26" s="2146" t="s">
        <v>67</v>
      </c>
      <c r="G26" s="2632" t="str">
        <f>INDEX(VD_NAME_LIST,MATCH("4190064",VD_ID_LIST,0))&amp;"; "&amp;INDEX(VD_NAME_LIST,MATCH("4190065",VD_ID_LIST,0))&amp;"; "&amp;INDEX(VD_NAME_LIST,MATCH("4190068",VD_ID_LIST,0))&amp;"; "&amp;INDEX(VD_NAME_LIST,MATCH("4190070",VD_ID_LIST,0))</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менее 25 МВт; Передача. Тепловая энергия; Сбыт. Тепловая энергия</v>
      </c>
      <c r="H26" s="2554"/>
      <c r="I26" s="2554">
        <v>1</v>
      </c>
      <c r="J26" s="2502" t="s">
        <v>188</v>
      </c>
      <c r="K26" s="2186" t="s">
        <v>67</v>
      </c>
      <c r="L26" s="2109"/>
      <c r="M26" s="2109" t="s">
        <v>118</v>
      </c>
      <c r="N26" s="2505" t="str">
        <f>IF(Z26="","",INDEX(TERRITORY_MR_LIST,MATCH(Z26,TERRITORY_LIST_ID,0)))</f>
        <v>Территория 1</v>
      </c>
      <c r="O26" s="2186" t="s">
        <v>19</v>
      </c>
      <c r="P26" s="2109"/>
      <c r="Q26" s="2109" t="s">
        <v>118</v>
      </c>
      <c r="R26" s="2633" t="s">
        <v>28</v>
      </c>
      <c r="S26" s="2108" t="s">
        <v>19</v>
      </c>
      <c r="T26" s="2109"/>
      <c r="U26" s="2109" t="s">
        <v>118</v>
      </c>
      <c r="V26" s="2633" t="s">
        <v>28</v>
      </c>
      <c r="W26" s="2502"/>
      <c r="X26" s="1268"/>
      <c r="Y26" s="1268"/>
      <c r="Z26" s="1268" t="s">
        <v>99</v>
      </c>
      <c r="AA26" s="1268"/>
      <c r="AB26" s="1268" t="s">
        <v>189</v>
      </c>
      <c r="AC26" s="1268" t="s">
        <v>190</v>
      </c>
      <c r="AD26" s="1268" t="s">
        <v>191</v>
      </c>
      <c r="AE26" s="1268" t="s">
        <v>192</v>
      </c>
      <c r="AF26" s="1268" t="s">
        <v>193</v>
      </c>
      <c r="AG26" s="1268" t="s">
        <v>194</v>
      </c>
      <c r="AH26" s="1268" t="str">
        <f>IF($E$26=0,"",$E$26)</f>
        <v>Тарифы на тепловую энергию (мощность), поставляемую теплоснабжающими организациями потребителям, другим теплоснабжающим организациям</v>
      </c>
      <c r="AI26" s="1268" t="str">
        <f>IF($G$26=0,"",$G$26)</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менее 25 МВт; Передача. Тепловая энергия; Сбыт. Тепловая энергия</v>
      </c>
      <c r="AJ26" s="1268" t="str">
        <f>IF($J$26=0,"",$J$26)</f>
        <v>Тариф на тепловую энергию, поставляемую потребителям АО "ДГК" на территории Артемовского городского округа Приморского края</v>
      </c>
      <c r="AK26" s="1268" t="str">
        <f>IF($K$26="нет","без дифференциации",IF($N$26=0,"",$N$26))</f>
        <v>Территория 1</v>
      </c>
      <c r="AL26" s="1268" t="str">
        <f>IF($O$26="нет","без дифференциации",IF($R$26=0,"",$R$26))</f>
        <v>без дифференциации</v>
      </c>
      <c r="AM26" s="1268" t="str">
        <f>IF($S$26="нет","без дифференциации",IF($V$26=0,"",$V$26))</f>
        <v>без дифференциации</v>
      </c>
      <c r="AN26" s="1773">
        <f>$I$26</f>
        <v>1</v>
      </c>
      <c r="AO26" s="1268" t="str">
        <f>$I$26&amp;"."&amp;$M$26</f>
        <v>1.1</v>
      </c>
      <c r="AP26" s="1260" t="str">
        <f>$I$26&amp;"."&amp;$M$26&amp;"."&amp;$Q$26</f>
        <v>1.1.1</v>
      </c>
      <c r="AQ26" s="1260" t="str">
        <f>$I$26&amp;"."&amp;$M$26&amp;"."&amp;$Q$26&amp;"."&amp;$U$26</f>
        <v>1.1.1.1</v>
      </c>
      <c r="AR26" s="1284">
        <v>0</v>
      </c>
    </row>
    <row s="1854" customFormat="1" customHeight="1" ht="17.25">
      <c r="A27" s="322"/>
      <c r="C27" s="321"/>
      <c r="D27" s="2136"/>
      <c r="E27" s="2165"/>
      <c r="F27" s="2147"/>
      <c r="G27" s="2632"/>
      <c r="H27" s="2554"/>
      <c r="I27" s="2554"/>
      <c r="J27" s="2502"/>
      <c r="K27" s="2187"/>
      <c r="L27" s="2109"/>
      <c r="M27" s="2109"/>
      <c r="N27" s="2505"/>
      <c r="O27" s="2187"/>
      <c r="P27" s="2109"/>
      <c r="Q27" s="2109"/>
      <c r="R27" s="2633" t="s">
        <v>28</v>
      </c>
      <c r="S27" s="2108"/>
      <c r="T27" s="2676"/>
      <c r="U27" s="2677"/>
      <c r="V27" s="2678" t="s">
        <v>171</v>
      </c>
      <c r="W27" s="2679"/>
      <c r="X27" s="1260"/>
      <c r="Y27" s="1260"/>
      <c r="Z27" s="1260"/>
      <c r="AA27" s="1260"/>
      <c r="AB27" s="1260"/>
      <c r="AC27" s="1260"/>
      <c r="AD27" s="1260"/>
      <c r="AE27" s="1260"/>
      <c r="AF27" s="1260"/>
      <c r="AG27" s="1260"/>
      <c r="AH27" s="1260"/>
      <c r="AI27" s="1260"/>
      <c r="AJ27" s="1260"/>
      <c r="AK27" s="1260"/>
      <c r="AL27" s="1260"/>
      <c r="AM27" s="1260"/>
      <c r="AN27" s="1260"/>
      <c r="AO27" s="1260"/>
      <c r="AP27" s="1260"/>
      <c r="AQ27" s="1260"/>
      <c r="AR27" s="1284">
        <v>0</v>
      </c>
    </row>
    <row s="1854" customFormat="1" customHeight="1" ht="17.25">
      <c r="A28" s="322"/>
      <c r="C28" s="321"/>
      <c r="D28" s="2137"/>
      <c r="E28" s="2166"/>
      <c r="F28" s="2147"/>
      <c r="G28" s="2659"/>
      <c r="H28" s="2504"/>
      <c r="I28" s="2504"/>
      <c r="J28" s="2534"/>
      <c r="K28" s="2187"/>
      <c r="L28" s="2504"/>
      <c r="M28" s="2504"/>
      <c r="N28" s="2506"/>
      <c r="O28" s="2113"/>
      <c r="P28" s="2680"/>
      <c r="Q28" s="2681"/>
      <c r="R28" s="2682" t="s">
        <v>172</v>
      </c>
      <c r="S28" s="2683"/>
      <c r="T28" s="2684"/>
      <c r="U28" s="2685"/>
      <c r="V28" s="2686"/>
      <c r="W28" s="2687"/>
      <c r="X28" s="1260"/>
      <c r="Y28" s="1260"/>
      <c r="Z28" s="1260"/>
      <c r="AA28" s="1260"/>
      <c r="AB28" s="1260"/>
      <c r="AC28" s="1260"/>
      <c r="AD28" s="1260"/>
      <c r="AE28" s="1260"/>
      <c r="AF28" s="1260"/>
      <c r="AG28" s="1260"/>
      <c r="AH28" s="1260"/>
      <c r="AI28" s="1260"/>
      <c r="AJ28" s="1260"/>
      <c r="AK28" s="1260"/>
      <c r="AL28" s="1260"/>
      <c r="AM28" s="1260"/>
      <c r="AN28" s="1260"/>
      <c r="AO28" s="1260"/>
      <c r="AP28" s="1260"/>
      <c r="AQ28" s="1260"/>
      <c r="AR28" s="1284">
        <v>0</v>
      </c>
    </row>
    <row s="1854" customFormat="1" customHeight="1" ht="17.25">
      <c r="A29" s="322"/>
      <c r="C29" s="321"/>
      <c r="D29" s="2137"/>
      <c r="E29" s="2166"/>
      <c r="F29" s="2147"/>
      <c r="G29" s="2659"/>
      <c r="H29" s="2504"/>
      <c r="I29" s="2504"/>
      <c r="J29" s="2534"/>
      <c r="K29" s="2113"/>
      <c r="L29" s="2688"/>
      <c r="M29" s="2689"/>
      <c r="N29" s="2690" t="s">
        <v>173</v>
      </c>
      <c r="O29" s="2691"/>
      <c r="P29" s="2692"/>
      <c r="Q29" s="2693"/>
      <c r="R29" s="2694"/>
      <c r="S29" s="2695"/>
      <c r="T29" s="2696"/>
      <c r="U29" s="2697"/>
      <c r="V29" s="2698"/>
      <c r="W29" s="26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customHeight="1" ht="17.25">
      <c r="A30" s="1841"/>
      <c r="B30" s="1854"/>
      <c r="C30" s="1843"/>
      <c r="D30" s="1831"/>
      <c r="E30" s="1848"/>
      <c r="F30" s="1785"/>
      <c r="G30" s="1849"/>
      <c r="H30" s="2530" t="s">
        <v>104</v>
      </c>
      <c r="I30" s="2530" t="s">
        <v>103</v>
      </c>
      <c r="J30" s="2502" t="s">
        <v>195</v>
      </c>
      <c r="K30" s="2186" t="s">
        <v>67</v>
      </c>
      <c r="L30" s="2109"/>
      <c r="M30" s="2109" t="s">
        <v>118</v>
      </c>
      <c r="N30" s="2505" t="str">
        <f>IF(Z30="","",INDEX(TERRITORY_MR_LIST,MATCH(Z30,TERRITORY_LIST_ID,0)))</f>
        <v>Территория 2</v>
      </c>
      <c r="O30" s="2186" t="s">
        <v>19</v>
      </c>
      <c r="P30" s="2109"/>
      <c r="Q30" s="2109" t="s">
        <v>118</v>
      </c>
      <c r="R30" s="2658" t="s">
        <v>28</v>
      </c>
      <c r="S30" s="2108" t="s">
        <v>19</v>
      </c>
      <c r="T30" s="1812"/>
      <c r="U30" s="1812" t="s">
        <v>118</v>
      </c>
      <c r="V30" s="2700" t="s">
        <v>28</v>
      </c>
      <c r="W30" s="1802"/>
      <c r="X30" s="1854"/>
      <c r="Y30" s="1268"/>
      <c r="Z30" s="1268" t="s">
        <v>105</v>
      </c>
      <c r="AA30" s="1268"/>
      <c r="AB30" s="1268"/>
      <c r="AC30" s="1975" t="s">
        <v>190</v>
      </c>
      <c r="AD30" s="1268" t="s">
        <v>196</v>
      </c>
      <c r="AE30" s="1268" t="s">
        <v>197</v>
      </c>
      <c r="AF30" s="1268" t="s">
        <v>198</v>
      </c>
      <c r="AG30" s="1268" t="s">
        <v>199</v>
      </c>
      <c r="AH30" s="1268" t="str">
        <f>IF($E$26=0,"",$E$26)</f>
        <v>Тарифы на тепловую энергию (мощность), поставляемую теплоснабжающими организациями потребителям, другим теплоснабжающим организациям</v>
      </c>
      <c r="AI30" s="1268" t="str">
        <f>IF($G$26=0,"",$G$26)</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менее 25 МВт; Передача. Тепловая энергия; Сбыт. Тепловая энергия</v>
      </c>
      <c r="AJ30" s="1268" t="str">
        <f>IF($J$30=0,"",$J$30)</f>
        <v>Тариф на тепловую энергию, поставляемую потребителям АО "ДГК" на территории Владивостокского городского округа Приморского края</v>
      </c>
      <c r="AK30" s="1268" t="str">
        <f>IF($K$30="нет","без дифференциации",IF($N$30=0,"",$N$30))</f>
        <v>Территория 2</v>
      </c>
      <c r="AL30" s="1845" t="str">
        <f>IF($O$30="нет","без дифференциации",IF($R$30=0,"",$R$30))</f>
        <v>без дифференциации</v>
      </c>
      <c r="AM30" s="1845" t="str">
        <f>IF($S$30="нет","без дифференциации",IF($V$30=0,"",$V$30))</f>
        <v>без дифференциации</v>
      </c>
      <c r="AN30" s="1268" t="str">
        <f>$I$30</f>
        <v>2</v>
      </c>
      <c r="AO30" s="1268" t="str">
        <f>$I$30&amp;"."&amp;$M$30</f>
        <v>2.1</v>
      </c>
      <c r="AP30" s="1268" t="str">
        <f>$I$30&amp;"."&amp;$M$30&amp;"."&amp;$Q$30</f>
        <v>2.1.1</v>
      </c>
      <c r="AQ30" s="1268" t="str">
        <f>$I$30&amp;"."&amp;$M$30&amp;"."&amp;$Q$30&amp;"."&amp;$U$30</f>
        <v>2.1.1.1</v>
      </c>
      <c r="AR30" s="1854"/>
    </row>
    <row customHeight="1" ht="17.25">
      <c r="A31" s="1841"/>
      <c r="B31" s="1854"/>
      <c r="C31" s="1846"/>
      <c r="D31" s="1831"/>
      <c r="E31" s="1848"/>
      <c r="F31" s="1785"/>
      <c r="G31" s="1849"/>
      <c r="H31" s="2530"/>
      <c r="I31" s="2530"/>
      <c r="J31" s="2502"/>
      <c r="K31" s="2187"/>
      <c r="L31" s="2109"/>
      <c r="M31" s="2109"/>
      <c r="N31" s="2505"/>
      <c r="O31" s="2187"/>
      <c r="P31" s="2109"/>
      <c r="Q31" s="2109"/>
      <c r="R31" s="2658" t="s">
        <v>28</v>
      </c>
      <c r="S31" s="2108"/>
      <c r="T31" s="318"/>
      <c r="U31" s="319"/>
      <c r="V31" s="319" t="s">
        <v>171</v>
      </c>
      <c r="W31" s="320"/>
      <c r="X31" s="1854"/>
      <c r="Y31" s="1260"/>
      <c r="Z31" s="1260"/>
      <c r="AA31" s="1260"/>
      <c r="AB31" s="1260"/>
      <c r="AC31" s="1260"/>
      <c r="AD31" s="1260"/>
      <c r="AE31" s="1260"/>
      <c r="AF31" s="1260"/>
      <c r="AG31" s="1260"/>
      <c r="AH31" s="1260"/>
      <c r="AI31" s="1260"/>
      <c r="AJ31" s="1260"/>
      <c r="AK31" s="1260"/>
      <c r="AL31" s="1854"/>
      <c r="AM31" s="1854"/>
      <c r="AN31" s="1854"/>
      <c r="AO31" s="1854"/>
      <c r="AP31" s="1854"/>
      <c r="AQ31" s="1854"/>
      <c r="AR31" s="1854"/>
    </row>
    <row customHeight="1" ht="17.25">
      <c r="A32" s="1841"/>
      <c r="B32" s="1854"/>
      <c r="C32" s="1846"/>
      <c r="D32" s="1831"/>
      <c r="E32" s="1848"/>
      <c r="F32" s="1785"/>
      <c r="G32" s="1849"/>
      <c r="H32" s="2504"/>
      <c r="I32" s="2504"/>
      <c r="J32" s="2534"/>
      <c r="K32" s="2187"/>
      <c r="L32" s="2504"/>
      <c r="M32" s="2504"/>
      <c r="N32" s="2506"/>
      <c r="O32" s="2113"/>
      <c r="P32" s="318"/>
      <c r="Q32" s="319"/>
      <c r="R32" s="319" t="s">
        <v>172</v>
      </c>
      <c r="S32" s="1847"/>
      <c r="T32" s="1847"/>
      <c r="U32" s="1847"/>
      <c r="V32" s="1847"/>
      <c r="W32" s="320"/>
      <c r="X32" s="1854"/>
      <c r="Y32" s="1260"/>
      <c r="Z32" s="1260"/>
      <c r="AA32" s="1260"/>
      <c r="AB32" s="1260"/>
      <c r="AC32" s="1260"/>
      <c r="AD32" s="1260"/>
      <c r="AE32" s="1260"/>
      <c r="AF32" s="1260"/>
      <c r="AG32" s="1260"/>
      <c r="AH32" s="1260"/>
      <c r="AI32" s="1260"/>
      <c r="AJ32" s="1260"/>
      <c r="AK32" s="1260"/>
      <c r="AL32" s="1854"/>
      <c r="AM32" s="1854"/>
      <c r="AN32" s="1854"/>
      <c r="AO32" s="1854"/>
      <c r="AP32" s="1854"/>
      <c r="AQ32" s="1854"/>
      <c r="AR32" s="1854"/>
    </row>
    <row customHeight="1" ht="17.25">
      <c r="A33" s="1841"/>
      <c r="B33" s="1854"/>
      <c r="C33" s="1846"/>
      <c r="D33" s="1831"/>
      <c r="E33" s="1848"/>
      <c r="F33" s="1785"/>
      <c r="G33" s="1849"/>
      <c r="H33" s="2504"/>
      <c r="I33" s="2504"/>
      <c r="J33" s="2534"/>
      <c r="K33" s="2113"/>
      <c r="L33" s="318"/>
      <c r="M33" s="319"/>
      <c r="N33" s="319" t="s">
        <v>173</v>
      </c>
      <c r="O33" s="319"/>
      <c r="P33" s="319"/>
      <c r="Q33" s="319"/>
      <c r="R33" s="319"/>
      <c r="S33" s="1847"/>
      <c r="T33" s="1847"/>
      <c r="U33" s="1847"/>
      <c r="V33" s="1847"/>
      <c r="W33" s="320"/>
      <c r="X33" s="1854"/>
      <c r="Y33" s="1260"/>
      <c r="Z33" s="1260"/>
      <c r="AA33" s="1260"/>
      <c r="AB33" s="1260"/>
      <c r="AC33" s="1260"/>
      <c r="AD33" s="1260"/>
      <c r="AE33" s="1260"/>
      <c r="AF33" s="1260"/>
      <c r="AG33" s="1260"/>
      <c r="AH33" s="1260"/>
      <c r="AI33" s="1260"/>
      <c r="AJ33" s="1260"/>
      <c r="AK33" s="1260"/>
      <c r="AL33" s="1854"/>
      <c r="AM33" s="1854"/>
      <c r="AN33" s="1854"/>
      <c r="AO33" s="1854"/>
      <c r="AP33" s="1854"/>
      <c r="AQ33" s="1854"/>
      <c r="AR33" s="1854"/>
    </row>
    <row customHeight="1" ht="17.25">
      <c r="A34" s="1841"/>
      <c r="B34" s="1854"/>
      <c r="C34" s="1843"/>
      <c r="D34" s="1831"/>
      <c r="E34" s="1848"/>
      <c r="F34" s="1785"/>
      <c r="G34" s="1849"/>
      <c r="H34" s="2530" t="s">
        <v>104</v>
      </c>
      <c r="I34" s="2530" t="s">
        <v>91</v>
      </c>
      <c r="J34" s="2502" t="s">
        <v>200</v>
      </c>
      <c r="K34" s="2186" t="s">
        <v>67</v>
      </c>
      <c r="L34" s="2109"/>
      <c r="M34" s="2109" t="s">
        <v>118</v>
      </c>
      <c r="N34" s="2505" t="str">
        <f>IF(Z34="","",INDEX(TERRITORY_MR_LIST,MATCH(Z34,TERRITORY_LIST_ID,0)))</f>
        <v>Территория 3</v>
      </c>
      <c r="O34" s="2186" t="s">
        <v>19</v>
      </c>
      <c r="P34" s="2109"/>
      <c r="Q34" s="2109" t="s">
        <v>118</v>
      </c>
      <c r="R34" s="2658" t="s">
        <v>28</v>
      </c>
      <c r="S34" s="2108" t="s">
        <v>19</v>
      </c>
      <c r="T34" s="1812"/>
      <c r="U34" s="1812" t="s">
        <v>118</v>
      </c>
      <c r="V34" s="2700" t="s">
        <v>28</v>
      </c>
      <c r="W34" s="1802"/>
      <c r="X34" s="1854"/>
      <c r="Y34" s="1268"/>
      <c r="Z34" s="1268" t="s">
        <v>108</v>
      </c>
      <c r="AA34" s="1268"/>
      <c r="AB34" s="1268"/>
      <c r="AC34" s="1975" t="s">
        <v>190</v>
      </c>
      <c r="AD34" s="1268" t="s">
        <v>201</v>
      </c>
      <c r="AE34" s="1268" t="s">
        <v>202</v>
      </c>
      <c r="AF34" s="1268" t="s">
        <v>203</v>
      </c>
      <c r="AG34" s="1268" t="s">
        <v>204</v>
      </c>
      <c r="AH34" s="1268" t="str">
        <f>IF($E$26=0,"",$E$26)</f>
        <v>Тарифы на тепловую энергию (мощность), поставляемую теплоснабжающими организациями потребителям, другим теплоснабжающим организациям</v>
      </c>
      <c r="AI34" s="1268" t="str">
        <f>IF($G$26=0,"",$G$26)</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менее 25 МВт; Передача. Тепловая энергия; Сбыт. Тепловая энергия</v>
      </c>
      <c r="AJ34" s="1268" t="str">
        <f>IF($J$34=0,"",$J$34)</f>
        <v>Тариф на тепловую энергию, поставляемую потребителям АО "ДГК" на территории Партизанского городского округа Приморского края</v>
      </c>
      <c r="AK34" s="1268" t="str">
        <f>IF($K$34="нет","без дифференциации",IF($N$34=0,"",$N$34))</f>
        <v>Территория 3</v>
      </c>
      <c r="AL34" s="1845" t="str">
        <f>IF($O$34="нет","без дифференциации",IF($R$34=0,"",$R$34))</f>
        <v>без дифференциации</v>
      </c>
      <c r="AM34" s="1845" t="str">
        <f>IF($S$34="нет","без дифференциации",IF($V$34=0,"",$V$34))</f>
        <v>без дифференциации</v>
      </c>
      <c r="AN34" s="1268" t="str">
        <f>$I$34</f>
        <v>3</v>
      </c>
      <c r="AO34" s="1268" t="str">
        <f>$I$34&amp;"."&amp;$M$34</f>
        <v>3.1</v>
      </c>
      <c r="AP34" s="1268" t="str">
        <f>$I$34&amp;"."&amp;$M$34&amp;"."&amp;$Q$34</f>
        <v>3.1.1</v>
      </c>
      <c r="AQ34" s="1268" t="str">
        <f>$I$34&amp;"."&amp;$M$34&amp;"."&amp;$Q$34&amp;"."&amp;$U$34</f>
        <v>3.1.1.1</v>
      </c>
      <c r="AR34" s="1854"/>
    </row>
    <row customHeight="1" ht="17.25">
      <c r="A35" s="1841"/>
      <c r="B35" s="1854"/>
      <c r="C35" s="1846"/>
      <c r="D35" s="1831"/>
      <c r="E35" s="1848"/>
      <c r="F35" s="1785"/>
      <c r="G35" s="1849"/>
      <c r="H35" s="2530"/>
      <c r="I35" s="2530"/>
      <c r="J35" s="2502"/>
      <c r="K35" s="2187"/>
      <c r="L35" s="2109"/>
      <c r="M35" s="2109"/>
      <c r="N35" s="2505"/>
      <c r="O35" s="2187"/>
      <c r="P35" s="2109"/>
      <c r="Q35" s="2109"/>
      <c r="R35" s="2658" t="s">
        <v>28</v>
      </c>
      <c r="S35" s="2108"/>
      <c r="T35" s="318"/>
      <c r="U35" s="319"/>
      <c r="V35" s="319" t="s">
        <v>171</v>
      </c>
      <c r="W35" s="320"/>
      <c r="X35" s="1854"/>
      <c r="Y35" s="1260"/>
      <c r="Z35" s="1260"/>
      <c r="AA35" s="1260"/>
      <c r="AB35" s="1260"/>
      <c r="AC35" s="1260"/>
      <c r="AD35" s="1260"/>
      <c r="AE35" s="1260"/>
      <c r="AF35" s="1260"/>
      <c r="AG35" s="1260"/>
      <c r="AH35" s="1260"/>
      <c r="AI35" s="1260"/>
      <c r="AJ35" s="1260"/>
      <c r="AK35" s="1260"/>
      <c r="AL35" s="1854"/>
      <c r="AM35" s="1854"/>
      <c r="AN35" s="1854"/>
      <c r="AO35" s="1854"/>
      <c r="AP35" s="1854"/>
      <c r="AQ35" s="1854"/>
      <c r="AR35" s="1854"/>
    </row>
    <row customHeight="1" ht="17.25">
      <c r="A36" s="1841"/>
      <c r="B36" s="1854"/>
      <c r="C36" s="1846"/>
      <c r="D36" s="1831"/>
      <c r="E36" s="1848"/>
      <c r="F36" s="1785"/>
      <c r="G36" s="1849"/>
      <c r="H36" s="2504"/>
      <c r="I36" s="2504"/>
      <c r="J36" s="2534"/>
      <c r="K36" s="2187"/>
      <c r="L36" s="2504"/>
      <c r="M36" s="2504"/>
      <c r="N36" s="2506"/>
      <c r="O36" s="2113"/>
      <c r="P36" s="318"/>
      <c r="Q36" s="319"/>
      <c r="R36" s="319" t="s">
        <v>172</v>
      </c>
      <c r="S36" s="1847"/>
      <c r="T36" s="1847"/>
      <c r="U36" s="1847"/>
      <c r="V36" s="1847"/>
      <c r="W36" s="320"/>
      <c r="X36" s="1854"/>
      <c r="Y36" s="1260"/>
      <c r="Z36" s="1260"/>
      <c r="AA36" s="1260"/>
      <c r="AB36" s="1260"/>
      <c r="AC36" s="1260"/>
      <c r="AD36" s="1260"/>
      <c r="AE36" s="1260"/>
      <c r="AF36" s="1260"/>
      <c r="AG36" s="1260"/>
      <c r="AH36" s="1260"/>
      <c r="AI36" s="1260"/>
      <c r="AJ36" s="1260"/>
      <c r="AK36" s="1260"/>
      <c r="AL36" s="1854"/>
      <c r="AM36" s="1854"/>
      <c r="AN36" s="1854"/>
      <c r="AO36" s="1854"/>
      <c r="AP36" s="1854"/>
      <c r="AQ36" s="1854"/>
      <c r="AR36" s="1854"/>
    </row>
    <row customHeight="1" ht="17.25">
      <c r="A37" s="1841"/>
      <c r="B37" s="1854"/>
      <c r="C37" s="1846"/>
      <c r="D37" s="1831"/>
      <c r="E37" s="1848"/>
      <c r="F37" s="1785"/>
      <c r="G37" s="1849"/>
      <c r="H37" s="2504"/>
      <c r="I37" s="2504"/>
      <c r="J37" s="2534"/>
      <c r="K37" s="2113"/>
      <c r="L37" s="318"/>
      <c r="M37" s="319"/>
      <c r="N37" s="319" t="s">
        <v>173</v>
      </c>
      <c r="O37" s="319"/>
      <c r="P37" s="319"/>
      <c r="Q37" s="319"/>
      <c r="R37" s="319"/>
      <c r="S37" s="1847"/>
      <c r="T37" s="1847"/>
      <c r="U37" s="1847"/>
      <c r="V37" s="1847"/>
      <c r="W37" s="320"/>
      <c r="X37" s="1854"/>
      <c r="Y37" s="1260"/>
      <c r="Z37" s="1260"/>
      <c r="AA37" s="1260"/>
      <c r="AB37" s="1260"/>
      <c r="AC37" s="1260"/>
      <c r="AD37" s="1260"/>
      <c r="AE37" s="1260"/>
      <c r="AF37" s="1260"/>
      <c r="AG37" s="1260"/>
      <c r="AH37" s="1260"/>
      <c r="AI37" s="1260"/>
      <c r="AJ37" s="1260"/>
      <c r="AK37" s="1260"/>
      <c r="AL37" s="1854"/>
      <c r="AM37" s="1854"/>
      <c r="AN37" s="1854"/>
      <c r="AO37" s="1854"/>
      <c r="AP37" s="1854"/>
      <c r="AQ37" s="1854"/>
      <c r="AR37" s="1854"/>
    </row>
    <row customHeight="1" ht="17.25">
      <c r="A38" s="1841"/>
      <c r="B38" s="1854"/>
      <c r="C38" s="1843"/>
      <c r="D38" s="1831"/>
      <c r="E38" s="1848"/>
      <c r="F38" s="1785"/>
      <c r="G38" s="1849"/>
      <c r="H38" s="2530" t="s">
        <v>104</v>
      </c>
      <c r="I38" s="2530" t="s">
        <v>92</v>
      </c>
      <c r="J38" s="2502" t="s">
        <v>205</v>
      </c>
      <c r="K38" s="2186" t="s">
        <v>67</v>
      </c>
      <c r="L38" s="2109"/>
      <c r="M38" s="2109" t="s">
        <v>118</v>
      </c>
      <c r="N38" s="2505" t="str">
        <f>IF(Z38="","",INDEX(TERRITORY_MR_LIST,MATCH(Z38,TERRITORY_LIST_ID,0)))</f>
        <v>Территория 1</v>
      </c>
      <c r="O38" s="2186" t="s">
        <v>19</v>
      </c>
      <c r="P38" s="2109"/>
      <c r="Q38" s="2109" t="s">
        <v>118</v>
      </c>
      <c r="R38" s="2658" t="s">
        <v>28</v>
      </c>
      <c r="S38" s="2108" t="s">
        <v>19</v>
      </c>
      <c r="T38" s="1812"/>
      <c r="U38" s="1812" t="s">
        <v>118</v>
      </c>
      <c r="V38" s="2700" t="s">
        <v>28</v>
      </c>
      <c r="W38" s="1802"/>
      <c r="X38" s="1854"/>
      <c r="Y38" s="1268"/>
      <c r="Z38" s="1268" t="s">
        <v>99</v>
      </c>
      <c r="AA38" s="1268"/>
      <c r="AB38" s="1268"/>
      <c r="AC38" s="1975" t="s">
        <v>190</v>
      </c>
      <c r="AD38" s="1268" t="s">
        <v>206</v>
      </c>
      <c r="AE38" s="1268" t="s">
        <v>207</v>
      </c>
      <c r="AF38" s="1268" t="s">
        <v>208</v>
      </c>
      <c r="AG38" s="1268" t="s">
        <v>209</v>
      </c>
      <c r="AH38" s="1268" t="str">
        <f>IF($E$26=0,"",$E$26)</f>
        <v>Тарифы на тепловую энергию (мощность), поставляемую теплоснабжающими организациями потребителям, другим теплоснабжающим организациям</v>
      </c>
      <c r="AI38" s="1268" t="str">
        <f>IF($G$26=0,"",$G$26)</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менее 25 МВт; Передача. Тепловая энергия; Сбыт. Тепловая энергия</v>
      </c>
      <c r="AJ38" s="1268" t="str">
        <f>IF($J$38=0,"",$J$38)</f>
        <v>Тариф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на территории Артемовского городского округа</v>
      </c>
      <c r="AK38" s="1268" t="str">
        <f>IF($K$38="нет","без дифференциации",IF($N$38=0,"",$N$38))</f>
        <v>Территория 1</v>
      </c>
      <c r="AL38" s="1845" t="str">
        <f>IF($O$38="нет","без дифференциации",IF($R$38=0,"",$R$38))</f>
        <v>без дифференциации</v>
      </c>
      <c r="AM38" s="1845" t="str">
        <f>IF($S$38="нет","без дифференциации",IF($V$38=0,"",$V$38))</f>
        <v>без дифференциации</v>
      </c>
      <c r="AN38" s="1268" t="str">
        <f>$I$38</f>
        <v>4</v>
      </c>
      <c r="AO38" s="1268" t="str">
        <f>$I$38&amp;"."&amp;$M$38</f>
        <v>4.1</v>
      </c>
      <c r="AP38" s="1268" t="str">
        <f>$I$38&amp;"."&amp;$M$38&amp;"."&amp;$Q$38</f>
        <v>4.1.1</v>
      </c>
      <c r="AQ38" s="1268" t="str">
        <f>$I$38&amp;"."&amp;$M$38&amp;"."&amp;$Q$38&amp;"."&amp;$U$38</f>
        <v>4.1.1.1</v>
      </c>
      <c r="AR38" s="1854"/>
    </row>
    <row customHeight="1" ht="17.25">
      <c r="A39" s="1841"/>
      <c r="B39" s="1854"/>
      <c r="C39" s="1846"/>
      <c r="D39" s="1831"/>
      <c r="E39" s="1848"/>
      <c r="F39" s="1785"/>
      <c r="G39" s="1849"/>
      <c r="H39" s="2530"/>
      <c r="I39" s="2530"/>
      <c r="J39" s="2502"/>
      <c r="K39" s="2187"/>
      <c r="L39" s="2109"/>
      <c r="M39" s="2109"/>
      <c r="N39" s="2505"/>
      <c r="O39" s="2187"/>
      <c r="P39" s="2109"/>
      <c r="Q39" s="2109"/>
      <c r="R39" s="2658" t="s">
        <v>28</v>
      </c>
      <c r="S39" s="2108"/>
      <c r="T39" s="318"/>
      <c r="U39" s="319"/>
      <c r="V39" s="319" t="s">
        <v>171</v>
      </c>
      <c r="W39" s="320"/>
      <c r="X39" s="1854"/>
      <c r="Y39" s="1260"/>
      <c r="Z39" s="1260"/>
      <c r="AA39" s="1260"/>
      <c r="AB39" s="1260"/>
      <c r="AC39" s="1260"/>
      <c r="AD39" s="1260"/>
      <c r="AE39" s="1260"/>
      <c r="AF39" s="1260"/>
      <c r="AG39" s="1260"/>
      <c r="AH39" s="1260"/>
      <c r="AI39" s="1260"/>
      <c r="AJ39" s="1260"/>
      <c r="AK39" s="1260"/>
      <c r="AL39" s="1854"/>
      <c r="AM39" s="1854"/>
      <c r="AN39" s="1854"/>
      <c r="AO39" s="1854"/>
      <c r="AP39" s="1854"/>
      <c r="AQ39" s="1854"/>
      <c r="AR39" s="1854"/>
    </row>
    <row customHeight="1" ht="17.25">
      <c r="A40" s="1841"/>
      <c r="B40" s="1854"/>
      <c r="C40" s="1846"/>
      <c r="D40" s="1831"/>
      <c r="E40" s="1848"/>
      <c r="F40" s="1785"/>
      <c r="G40" s="1849"/>
      <c r="H40" s="2504"/>
      <c r="I40" s="2504"/>
      <c r="J40" s="2534"/>
      <c r="K40" s="2187"/>
      <c r="L40" s="2504"/>
      <c r="M40" s="2504"/>
      <c r="N40" s="2506"/>
      <c r="O40" s="2113"/>
      <c r="P40" s="318"/>
      <c r="Q40" s="319"/>
      <c r="R40" s="319" t="s">
        <v>172</v>
      </c>
      <c r="S40" s="1847"/>
      <c r="T40" s="1847"/>
      <c r="U40" s="1847"/>
      <c r="V40" s="1847"/>
      <c r="W40" s="320"/>
      <c r="X40" s="1854"/>
      <c r="Y40" s="1260"/>
      <c r="Z40" s="1260"/>
      <c r="AA40" s="1260"/>
      <c r="AB40" s="1260"/>
      <c r="AC40" s="1260"/>
      <c r="AD40" s="1260"/>
      <c r="AE40" s="1260"/>
      <c r="AF40" s="1260"/>
      <c r="AG40" s="1260"/>
      <c r="AH40" s="1260"/>
      <c r="AI40" s="1260"/>
      <c r="AJ40" s="1260"/>
      <c r="AK40" s="1260"/>
      <c r="AL40" s="1854"/>
      <c r="AM40" s="1854"/>
      <c r="AN40" s="1854"/>
      <c r="AO40" s="1854"/>
      <c r="AP40" s="1854"/>
      <c r="AQ40" s="1854"/>
      <c r="AR40" s="1854"/>
    </row>
    <row customHeight="1" ht="17.25">
      <c r="A41" s="1841"/>
      <c r="B41" s="1854"/>
      <c r="C41" s="1846"/>
      <c r="D41" s="1831"/>
      <c r="E41" s="1848"/>
      <c r="F41" s="1785"/>
      <c r="G41" s="1849"/>
      <c r="H41" s="2504"/>
      <c r="I41" s="2504"/>
      <c r="J41" s="2534"/>
      <c r="K41" s="2113"/>
      <c r="L41" s="318"/>
      <c r="M41" s="319"/>
      <c r="N41" s="319" t="s">
        <v>173</v>
      </c>
      <c r="O41" s="319"/>
      <c r="P41" s="319"/>
      <c r="Q41" s="319"/>
      <c r="R41" s="319"/>
      <c r="S41" s="1847"/>
      <c r="T41" s="1847"/>
      <c r="U41" s="1847"/>
      <c r="V41" s="1847"/>
      <c r="W41" s="320"/>
      <c r="X41" s="1854"/>
      <c r="Y41" s="1260"/>
      <c r="Z41" s="1260"/>
      <c r="AA41" s="1260"/>
      <c r="AB41" s="1260"/>
      <c r="AC41" s="1260"/>
      <c r="AD41" s="1260"/>
      <c r="AE41" s="1260"/>
      <c r="AF41" s="1260"/>
      <c r="AG41" s="1260"/>
      <c r="AH41" s="1260"/>
      <c r="AI41" s="1260"/>
      <c r="AJ41" s="1260"/>
      <c r="AK41" s="1260"/>
      <c r="AL41" s="1854"/>
      <c r="AM41" s="1854"/>
      <c r="AN41" s="1854"/>
      <c r="AO41" s="1854"/>
      <c r="AP41" s="1854"/>
      <c r="AQ41" s="1854"/>
      <c r="AR41" s="1854"/>
    </row>
    <row customHeight="1" ht="17.25">
      <c r="A42" s="1841"/>
      <c r="B42" s="1854"/>
      <c r="C42" s="1843"/>
      <c r="D42" s="1831"/>
      <c r="E42" s="1848"/>
      <c r="F42" s="1785"/>
      <c r="G42" s="1849"/>
      <c r="H42" s="2530" t="s">
        <v>104</v>
      </c>
      <c r="I42" s="2530" t="s">
        <v>119</v>
      </c>
      <c r="J42" s="2502" t="s">
        <v>210</v>
      </c>
      <c r="K42" s="2186" t="s">
        <v>67</v>
      </c>
      <c r="L42" s="2109"/>
      <c r="M42" s="2109" t="s">
        <v>118</v>
      </c>
      <c r="N42" s="2505" t="str">
        <f>IF(Z42="","",INDEX(TERRITORY_MR_LIST,MATCH(Z42,TERRITORY_LIST_ID,0)))</f>
        <v>Территория 2</v>
      </c>
      <c r="O42" s="2186" t="s">
        <v>19</v>
      </c>
      <c r="P42" s="2109"/>
      <c r="Q42" s="2109" t="s">
        <v>118</v>
      </c>
      <c r="R42" s="2658" t="s">
        <v>28</v>
      </c>
      <c r="S42" s="2108" t="s">
        <v>19</v>
      </c>
      <c r="T42" s="1812"/>
      <c r="U42" s="1812" t="s">
        <v>118</v>
      </c>
      <c r="V42" s="2700" t="s">
        <v>28</v>
      </c>
      <c r="W42" s="1802"/>
      <c r="X42" s="1854"/>
      <c r="Y42" s="1268"/>
      <c r="Z42" s="1268" t="s">
        <v>105</v>
      </c>
      <c r="AA42" s="1268"/>
      <c r="AB42" s="1268"/>
      <c r="AC42" s="1975" t="s">
        <v>190</v>
      </c>
      <c r="AD42" s="1268" t="s">
        <v>211</v>
      </c>
      <c r="AE42" s="1268" t="s">
        <v>212</v>
      </c>
      <c r="AF42" s="1268" t="s">
        <v>213</v>
      </c>
      <c r="AG42" s="1268" t="s">
        <v>214</v>
      </c>
      <c r="AH42" s="1268" t="str">
        <f>IF($E$26=0,"",$E$26)</f>
        <v>Тарифы на тепловую энергию (мощность), поставляемую теплоснабжающими организациями потребителям, другим теплоснабжающим организациям</v>
      </c>
      <c r="AI42" s="1268" t="str">
        <f>IF($G$26=0,"",$G$26)</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менее 25 МВт; Передача. Тепловая энергия; Сбыт. Тепловая энергия</v>
      </c>
      <c r="AJ42" s="1268" t="str">
        <f>IF($J$42=0,"",$J$42)</f>
        <v>Тариф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на территории Владивостокского городского округа</v>
      </c>
      <c r="AK42" s="1268" t="str">
        <f>IF($K$42="нет","без дифференциации",IF($N$42=0,"",$N$42))</f>
        <v>Территория 2</v>
      </c>
      <c r="AL42" s="1845" t="str">
        <f>IF($O$42="нет","без дифференциации",IF($R$42=0,"",$R$42))</f>
        <v>без дифференциации</v>
      </c>
      <c r="AM42" s="1845" t="str">
        <f>IF($S$42="нет","без дифференциации",IF($V$42=0,"",$V$42))</f>
        <v>без дифференциации</v>
      </c>
      <c r="AN42" s="1268" t="str">
        <f>$I$42</f>
        <v>5</v>
      </c>
      <c r="AO42" s="1268" t="str">
        <f>$I$42&amp;"."&amp;$M$42</f>
        <v>5.1</v>
      </c>
      <c r="AP42" s="1268" t="str">
        <f>$I$42&amp;"."&amp;$M$42&amp;"."&amp;$Q$42</f>
        <v>5.1.1</v>
      </c>
      <c r="AQ42" s="1268" t="str">
        <f>$I$42&amp;"."&amp;$M$42&amp;"."&amp;$Q$42&amp;"."&amp;$U$42</f>
        <v>5.1.1.1</v>
      </c>
      <c r="AR42" s="1854"/>
    </row>
    <row customHeight="1" ht="17.25">
      <c r="A43" s="1841"/>
      <c r="B43" s="1854"/>
      <c r="C43" s="1846"/>
      <c r="D43" s="1831"/>
      <c r="E43" s="1848"/>
      <c r="F43" s="1785"/>
      <c r="G43" s="1849"/>
      <c r="H43" s="2530"/>
      <c r="I43" s="2530"/>
      <c r="J43" s="2502"/>
      <c r="K43" s="2187"/>
      <c r="L43" s="2109"/>
      <c r="M43" s="2109"/>
      <c r="N43" s="2505"/>
      <c r="O43" s="2187"/>
      <c r="P43" s="2109"/>
      <c r="Q43" s="2109"/>
      <c r="R43" s="2658" t="s">
        <v>28</v>
      </c>
      <c r="S43" s="2108"/>
      <c r="T43" s="318"/>
      <c r="U43" s="319"/>
      <c r="V43" s="319" t="s">
        <v>171</v>
      </c>
      <c r="W43" s="320"/>
      <c r="X43" s="1854"/>
      <c r="Y43" s="1260"/>
      <c r="Z43" s="1260"/>
      <c r="AA43" s="1260"/>
      <c r="AB43" s="1260"/>
      <c r="AC43" s="1260"/>
      <c r="AD43" s="1260"/>
      <c r="AE43" s="1260"/>
      <c r="AF43" s="1260"/>
      <c r="AG43" s="1260"/>
      <c r="AH43" s="1260"/>
      <c r="AI43" s="1260"/>
      <c r="AJ43" s="1260"/>
      <c r="AK43" s="1260"/>
      <c r="AL43" s="1854"/>
      <c r="AM43" s="1854"/>
      <c r="AN43" s="1854"/>
      <c r="AO43" s="1854"/>
      <c r="AP43" s="1854"/>
      <c r="AQ43" s="1854"/>
      <c r="AR43" s="1854"/>
    </row>
    <row customHeight="1" ht="17.25">
      <c r="A44" s="1841"/>
      <c r="B44" s="1854"/>
      <c r="C44" s="1846"/>
      <c r="D44" s="1831"/>
      <c r="E44" s="1848"/>
      <c r="F44" s="1785"/>
      <c r="G44" s="1849"/>
      <c r="H44" s="2504"/>
      <c r="I44" s="2504"/>
      <c r="J44" s="2534"/>
      <c r="K44" s="2187"/>
      <c r="L44" s="2504"/>
      <c r="M44" s="2504"/>
      <c r="N44" s="2506"/>
      <c r="O44" s="2113"/>
      <c r="P44" s="318"/>
      <c r="Q44" s="319"/>
      <c r="R44" s="319" t="s">
        <v>172</v>
      </c>
      <c r="S44" s="1847"/>
      <c r="T44" s="1847"/>
      <c r="U44" s="1847"/>
      <c r="V44" s="1847"/>
      <c r="W44" s="320"/>
      <c r="X44" s="1854"/>
      <c r="Y44" s="1260"/>
      <c r="Z44" s="1260"/>
      <c r="AA44" s="1260"/>
      <c r="AB44" s="1260"/>
      <c r="AC44" s="1260"/>
      <c r="AD44" s="1260"/>
      <c r="AE44" s="1260"/>
      <c r="AF44" s="1260"/>
      <c r="AG44" s="1260"/>
      <c r="AH44" s="1260"/>
      <c r="AI44" s="1260"/>
      <c r="AJ44" s="1260"/>
      <c r="AK44" s="1260"/>
      <c r="AL44" s="1854"/>
      <c r="AM44" s="1854"/>
      <c r="AN44" s="1854"/>
      <c r="AO44" s="1854"/>
      <c r="AP44" s="1854"/>
      <c r="AQ44" s="1854"/>
      <c r="AR44" s="1854"/>
    </row>
    <row customHeight="1" ht="17.25">
      <c r="A45" s="1841"/>
      <c r="B45" s="1854"/>
      <c r="C45" s="1846"/>
      <c r="D45" s="1831"/>
      <c r="E45" s="1848"/>
      <c r="F45" s="1785"/>
      <c r="G45" s="1849"/>
      <c r="H45" s="2504"/>
      <c r="I45" s="2504"/>
      <c r="J45" s="2534"/>
      <c r="K45" s="2113"/>
      <c r="L45" s="318"/>
      <c r="M45" s="319"/>
      <c r="N45" s="319" t="s">
        <v>173</v>
      </c>
      <c r="O45" s="319"/>
      <c r="P45" s="319"/>
      <c r="Q45" s="319"/>
      <c r="R45" s="319"/>
      <c r="S45" s="1847"/>
      <c r="T45" s="1847"/>
      <c r="U45" s="1847"/>
      <c r="V45" s="1847"/>
      <c r="W45" s="320"/>
      <c r="X45" s="1854"/>
      <c r="Y45" s="1260"/>
      <c r="Z45" s="1260"/>
      <c r="AA45" s="1260"/>
      <c r="AB45" s="1260"/>
      <c r="AC45" s="1260"/>
      <c r="AD45" s="1260"/>
      <c r="AE45" s="1260"/>
      <c r="AF45" s="1260"/>
      <c r="AG45" s="1260"/>
      <c r="AH45" s="1260"/>
      <c r="AI45" s="1260"/>
      <c r="AJ45" s="1260"/>
      <c r="AK45" s="1260"/>
      <c r="AL45" s="1854"/>
      <c r="AM45" s="1854"/>
      <c r="AN45" s="1854"/>
      <c r="AO45" s="1854"/>
      <c r="AP45" s="1854"/>
      <c r="AQ45" s="1854"/>
      <c r="AR45" s="1854"/>
    </row>
    <row customHeight="1" ht="17.25">
      <c r="A46" s="1841"/>
      <c r="B46" s="1854"/>
      <c r="C46" s="1843"/>
      <c r="D46" s="1831"/>
      <c r="E46" s="1848"/>
      <c r="F46" s="1785"/>
      <c r="G46" s="1849"/>
      <c r="H46" s="2530" t="s">
        <v>104</v>
      </c>
      <c r="I46" s="2530" t="s">
        <v>93</v>
      </c>
      <c r="J46" s="2502" t="s">
        <v>215</v>
      </c>
      <c r="K46" s="2186" t="s">
        <v>67</v>
      </c>
      <c r="L46" s="2109"/>
      <c r="M46" s="2109" t="s">
        <v>118</v>
      </c>
      <c r="N46" s="2505" t="str">
        <f>IF(Z46="","",INDEX(TERRITORY_MR_LIST,MATCH(Z46,TERRITORY_LIST_ID,0)))</f>
        <v>Территория 3</v>
      </c>
      <c r="O46" s="2186" t="s">
        <v>19</v>
      </c>
      <c r="P46" s="2109"/>
      <c r="Q46" s="2109" t="s">
        <v>118</v>
      </c>
      <c r="R46" s="2658" t="s">
        <v>28</v>
      </c>
      <c r="S46" s="2108" t="s">
        <v>19</v>
      </c>
      <c r="T46" s="1812"/>
      <c r="U46" s="1812" t="s">
        <v>118</v>
      </c>
      <c r="V46" s="2700" t="s">
        <v>28</v>
      </c>
      <c r="W46" s="1802"/>
      <c r="X46" s="1854"/>
      <c r="Y46" s="1268"/>
      <c r="Z46" s="1268" t="s">
        <v>108</v>
      </c>
      <c r="AA46" s="1268"/>
      <c r="AB46" s="1268"/>
      <c r="AC46" s="1975" t="s">
        <v>190</v>
      </c>
      <c r="AD46" s="1268" t="s">
        <v>216</v>
      </c>
      <c r="AE46" s="1268" t="s">
        <v>217</v>
      </c>
      <c r="AF46" s="1268" t="s">
        <v>218</v>
      </c>
      <c r="AG46" s="1268" t="s">
        <v>219</v>
      </c>
      <c r="AH46" s="1268" t="str">
        <f>IF($E$26=0,"",$E$26)</f>
        <v>Тарифы на тепловую энергию (мощность), поставляемую теплоснабжающими организациями потребителям, другим теплоснабжающим организациям</v>
      </c>
      <c r="AI46" s="1268" t="str">
        <f>IF($G$26=0,"",$G$26)</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менее 25 МВт; Передача. Тепловая энергия; Сбыт. Тепловая энергия</v>
      </c>
      <c r="AJ46" s="1268" t="str">
        <f>IF($J$46=0,"",$J$46)</f>
        <v>Тариф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на территории Партизанского городского округа</v>
      </c>
      <c r="AK46" s="1268" t="str">
        <f>IF($K$46="нет","без дифференциации",IF($N$46=0,"",$N$46))</f>
        <v>Территория 3</v>
      </c>
      <c r="AL46" s="1845" t="str">
        <f>IF($O$46="нет","без дифференциации",IF($R$46=0,"",$R$46))</f>
        <v>без дифференциации</v>
      </c>
      <c r="AM46" s="1845" t="str">
        <f>IF($S$46="нет","без дифференциации",IF($V$46=0,"",$V$46))</f>
        <v>без дифференциации</v>
      </c>
      <c r="AN46" s="1268" t="str">
        <f>$I$46</f>
        <v>6</v>
      </c>
      <c r="AO46" s="1268" t="str">
        <f>$I$46&amp;"."&amp;$M$46</f>
        <v>6.1</v>
      </c>
      <c r="AP46" s="1268" t="str">
        <f>$I$46&amp;"."&amp;$M$46&amp;"."&amp;$Q$46</f>
        <v>6.1.1</v>
      </c>
      <c r="AQ46" s="1268" t="str">
        <f>$I$46&amp;"."&amp;$M$46&amp;"."&amp;$Q$46&amp;"."&amp;$U$46</f>
        <v>6.1.1.1</v>
      </c>
      <c r="AR46" s="1854"/>
    </row>
    <row customHeight="1" ht="17.25">
      <c r="A47" s="1841"/>
      <c r="B47" s="1854"/>
      <c r="C47" s="1846"/>
      <c r="D47" s="1831"/>
      <c r="E47" s="1848"/>
      <c r="F47" s="1785"/>
      <c r="G47" s="1849"/>
      <c r="H47" s="2530"/>
      <c r="I47" s="2530"/>
      <c r="J47" s="2502"/>
      <c r="K47" s="2187"/>
      <c r="L47" s="2109"/>
      <c r="M47" s="2109"/>
      <c r="N47" s="2505"/>
      <c r="O47" s="2187"/>
      <c r="P47" s="2109"/>
      <c r="Q47" s="2109"/>
      <c r="R47" s="2658" t="s">
        <v>28</v>
      </c>
      <c r="S47" s="2108"/>
      <c r="T47" s="318"/>
      <c r="U47" s="319"/>
      <c r="V47" s="319" t="s">
        <v>171</v>
      </c>
      <c r="W47" s="320"/>
      <c r="X47" s="1854"/>
      <c r="Y47" s="1260"/>
      <c r="Z47" s="1260"/>
      <c r="AA47" s="1260"/>
      <c r="AB47" s="1260"/>
      <c r="AC47" s="1260"/>
      <c r="AD47" s="1260"/>
      <c r="AE47" s="1260"/>
      <c r="AF47" s="1260"/>
      <c r="AG47" s="1260"/>
      <c r="AH47" s="1260"/>
      <c r="AI47" s="1260"/>
      <c r="AJ47" s="1260"/>
      <c r="AK47" s="1260"/>
      <c r="AL47" s="1854"/>
      <c r="AM47" s="1854"/>
      <c r="AN47" s="1854"/>
      <c r="AO47" s="1854"/>
      <c r="AP47" s="1854"/>
      <c r="AQ47" s="1854"/>
      <c r="AR47" s="1854"/>
    </row>
    <row customHeight="1" ht="17.25">
      <c r="A48" s="1841"/>
      <c r="B48" s="1854"/>
      <c r="C48" s="1846"/>
      <c r="D48" s="1831"/>
      <c r="E48" s="1848"/>
      <c r="F48" s="1785"/>
      <c r="G48" s="1849"/>
      <c r="H48" s="2504"/>
      <c r="I48" s="2504"/>
      <c r="J48" s="2534"/>
      <c r="K48" s="2187"/>
      <c r="L48" s="2504"/>
      <c r="M48" s="2504"/>
      <c r="N48" s="2506"/>
      <c r="O48" s="2113"/>
      <c r="P48" s="318"/>
      <c r="Q48" s="319"/>
      <c r="R48" s="319" t="s">
        <v>172</v>
      </c>
      <c r="S48" s="1847"/>
      <c r="T48" s="1847"/>
      <c r="U48" s="1847"/>
      <c r="V48" s="1847"/>
      <c r="W48" s="320"/>
      <c r="X48" s="1854"/>
      <c r="Y48" s="1260"/>
      <c r="Z48" s="1260"/>
      <c r="AA48" s="1260"/>
      <c r="AB48" s="1260"/>
      <c r="AC48" s="1260"/>
      <c r="AD48" s="1260"/>
      <c r="AE48" s="1260"/>
      <c r="AF48" s="1260"/>
      <c r="AG48" s="1260"/>
      <c r="AH48" s="1260"/>
      <c r="AI48" s="1260"/>
      <c r="AJ48" s="1260"/>
      <c r="AK48" s="1260"/>
      <c r="AL48" s="1854"/>
      <c r="AM48" s="1854"/>
      <c r="AN48" s="1854"/>
      <c r="AO48" s="1854"/>
      <c r="AP48" s="1854"/>
      <c r="AQ48" s="1854"/>
      <c r="AR48" s="1854"/>
    </row>
    <row customHeight="1" ht="17.25">
      <c r="A49" s="1841"/>
      <c r="B49" s="1854"/>
      <c r="C49" s="1846"/>
      <c r="D49" s="1831"/>
      <c r="E49" s="1848"/>
      <c r="F49" s="1785"/>
      <c r="G49" s="1849"/>
      <c r="H49" s="2504"/>
      <c r="I49" s="2504"/>
      <c r="J49" s="2534"/>
      <c r="K49" s="2113"/>
      <c r="L49" s="318"/>
      <c r="M49" s="319"/>
      <c r="N49" s="319" t="s">
        <v>173</v>
      </c>
      <c r="O49" s="319"/>
      <c r="P49" s="319"/>
      <c r="Q49" s="319"/>
      <c r="R49" s="319"/>
      <c r="S49" s="1847"/>
      <c r="T49" s="1847"/>
      <c r="U49" s="1847"/>
      <c r="V49" s="1847"/>
      <c r="W49" s="320"/>
      <c r="X49" s="1854"/>
      <c r="Y49" s="1260"/>
      <c r="Z49" s="1260"/>
      <c r="AA49" s="1260"/>
      <c r="AB49" s="1260"/>
      <c r="AC49" s="1260"/>
      <c r="AD49" s="1260"/>
      <c r="AE49" s="1260"/>
      <c r="AF49" s="1260"/>
      <c r="AG49" s="1260"/>
      <c r="AH49" s="1260"/>
      <c r="AI49" s="1260"/>
      <c r="AJ49" s="1260"/>
      <c r="AK49" s="1260"/>
      <c r="AL49" s="1854"/>
      <c r="AM49" s="1854"/>
      <c r="AN49" s="1854"/>
      <c r="AO49" s="1854"/>
      <c r="AP49" s="1854"/>
      <c r="AQ49" s="1854"/>
      <c r="AR49" s="1854"/>
    </row>
    <row s="1854" customFormat="1" customHeight="1" ht="17.25">
      <c r="A50" s="322"/>
      <c r="C50" s="321"/>
      <c r="D50" s="2137"/>
      <c r="E50" s="2166"/>
      <c r="F50" s="2148"/>
      <c r="G50" s="2659"/>
      <c r="H50" s="2701"/>
      <c r="I50" s="2702"/>
      <c r="J50" s="2703" t="s">
        <v>186</v>
      </c>
      <c r="K50" s="2704"/>
      <c r="L50" s="2705"/>
      <c r="M50" s="2706"/>
      <c r="N50" s="2707"/>
      <c r="O50" s="2708"/>
      <c r="P50" s="2709"/>
      <c r="Q50" s="2710"/>
      <c r="R50" s="2711"/>
      <c r="S50" s="2712"/>
      <c r="T50" s="2713"/>
      <c r="U50" s="2714"/>
      <c r="V50" s="2715"/>
      <c r="W50" s="2716"/>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284">
        <v>0</v>
      </c>
    </row>
    <row s="1854" customFormat="1" customHeight="1" ht="17.25" hidden="1">
      <c r="A51" s="322"/>
      <c r="C51" s="210"/>
      <c r="D51" s="2136">
        <v>2</v>
      </c>
      <c r="E51" s="2144" t="s">
        <v>187</v>
      </c>
      <c r="F51" s="2146" t="s">
        <v>19</v>
      </c>
      <c r="G51" s="2144"/>
      <c r="H51" s="2149"/>
      <c r="I51" s="2151"/>
      <c r="J51" s="2153"/>
      <c r="K51" s="2138"/>
      <c r="L51" s="2138"/>
      <c r="M51" s="2138"/>
      <c r="N51" s="2140"/>
      <c r="O51" s="2138"/>
      <c r="P51" s="2138"/>
      <c r="Q51" s="2138"/>
      <c r="R51" s="2143"/>
      <c r="S51" s="2138"/>
      <c r="T51" s="1999"/>
      <c r="U51" s="1999"/>
      <c r="V51" s="2001"/>
      <c r="W51" s="1297"/>
      <c r="X51" s="1268"/>
      <c r="Y51" s="1268"/>
      <c r="Z51" s="1268" t="s">
        <v>28</v>
      </c>
      <c r="AA51" s="1268" t="s">
        <v>28</v>
      </c>
      <c r="AB51" s="1268" t="s">
        <v>28</v>
      </c>
      <c r="AC51" s="1268" t="s">
        <v>28</v>
      </c>
      <c r="AD51" s="1268" t="s">
        <v>28</v>
      </c>
      <c r="AE51" s="1268" t="s">
        <v>28</v>
      </c>
      <c r="AF51" s="1268" t="s">
        <v>28</v>
      </c>
      <c r="AG51" s="1268" t="s">
        <v>28</v>
      </c>
      <c r="AH51" s="1268" t="s">
        <v>28</v>
      </c>
      <c r="AI51" s="1268" t="s">
        <v>28</v>
      </c>
      <c r="AJ51" s="1268" t="s">
        <v>28</v>
      </c>
      <c r="AK51" s="1268" t="s">
        <v>28</v>
      </c>
      <c r="AL51" s="1268" t="s">
        <v>28</v>
      </c>
      <c r="AM51" s="1268" t="s">
        <v>28</v>
      </c>
      <c r="AN51" s="1773" t="s">
        <v>28</v>
      </c>
      <c r="AO51" s="1268" t="s">
        <v>28</v>
      </c>
      <c r="AP51" s="1267" t="s">
        <v>28</v>
      </c>
      <c r="AQ51" s="1267" t="s">
        <v>28</v>
      </c>
      <c r="AR51" s="1468">
        <v>0</v>
      </c>
    </row>
    <row s="1854" customFormat="1" customHeight="1" ht="17.25" hidden="1">
      <c r="A52" s="322"/>
      <c r="C52" s="321"/>
      <c r="D52" s="2136"/>
      <c r="E52" s="2144"/>
      <c r="F52" s="2147"/>
      <c r="G52" s="2144"/>
      <c r="H52" s="2150"/>
      <c r="I52" s="2152"/>
      <c r="J52" s="2154"/>
      <c r="K52" s="2139"/>
      <c r="L52" s="2139"/>
      <c r="M52" s="2139"/>
      <c r="N52" s="2141"/>
      <c r="O52" s="2139"/>
      <c r="P52" s="2139"/>
      <c r="Q52" s="2139"/>
      <c r="R52" s="2142"/>
      <c r="S52" s="2139"/>
      <c r="T52" s="2004"/>
      <c r="U52" s="2004"/>
      <c r="V52" s="2004"/>
      <c r="W52" s="2005"/>
      <c r="X52" s="1267"/>
      <c r="Y52" s="1267"/>
      <c r="Z52" s="1267"/>
      <c r="AA52" s="1267"/>
      <c r="AB52" s="1267"/>
      <c r="AC52" s="1267"/>
      <c r="AD52" s="1267"/>
      <c r="AE52" s="1267"/>
      <c r="AF52" s="1267"/>
      <c r="AG52" s="1267"/>
      <c r="AH52" s="1267"/>
      <c r="AI52" s="1267"/>
      <c r="AJ52" s="1267"/>
      <c r="AK52" s="1267"/>
      <c r="AL52" s="1267"/>
      <c r="AM52" s="1267"/>
      <c r="AN52" s="1267"/>
      <c r="AO52" s="1267"/>
      <c r="AP52" s="1267"/>
      <c r="AQ52" s="1267"/>
      <c r="AR52" s="1468">
        <v>0</v>
      </c>
    </row>
    <row s="1854" customFormat="1" customHeight="1" ht="17.25" hidden="1">
      <c r="A53" s="322"/>
      <c r="C53" s="321"/>
      <c r="D53" s="2137"/>
      <c r="E53" s="2145"/>
      <c r="F53" s="2147"/>
      <c r="G53" s="2145"/>
      <c r="H53" s="2150"/>
      <c r="I53" s="2152"/>
      <c r="J53" s="2155"/>
      <c r="K53" s="2139"/>
      <c r="L53" s="2139"/>
      <c r="M53" s="2139"/>
      <c r="N53" s="2142"/>
      <c r="O53" s="2139"/>
      <c r="P53" s="2000"/>
      <c r="Q53" s="2004"/>
      <c r="R53" s="2004"/>
      <c r="S53" s="330"/>
      <c r="T53" s="330"/>
      <c r="U53" s="330"/>
      <c r="V53" s="330"/>
      <c r="W53" s="2005"/>
      <c r="X53" s="1267"/>
      <c r="Y53" s="1267"/>
      <c r="Z53" s="1267"/>
      <c r="AA53" s="1267"/>
      <c r="AB53" s="1267"/>
      <c r="AC53" s="1267"/>
      <c r="AD53" s="1267"/>
      <c r="AE53" s="1267"/>
      <c r="AF53" s="1267"/>
      <c r="AG53" s="1267"/>
      <c r="AH53" s="1267"/>
      <c r="AI53" s="1267"/>
      <c r="AJ53" s="1267"/>
      <c r="AK53" s="1267"/>
      <c r="AL53" s="1267"/>
      <c r="AM53" s="1267"/>
      <c r="AN53" s="1267"/>
      <c r="AO53" s="1267"/>
      <c r="AP53" s="1267"/>
      <c r="AQ53" s="1267"/>
      <c r="AR53" s="1468">
        <v>0</v>
      </c>
    </row>
    <row s="1854" customFormat="1" customHeight="1" ht="17.25" hidden="1">
      <c r="A54" s="322"/>
      <c r="C54" s="321"/>
      <c r="D54" s="2137"/>
      <c r="E54" s="2145"/>
      <c r="F54" s="2147"/>
      <c r="G54" s="2145"/>
      <c r="H54" s="2150"/>
      <c r="I54" s="2152"/>
      <c r="J54" s="2155"/>
      <c r="K54" s="2139"/>
      <c r="L54" s="2004"/>
      <c r="M54" s="2004"/>
      <c r="N54" s="2004"/>
      <c r="O54" s="2004"/>
      <c r="P54" s="2004"/>
      <c r="Q54" s="2004"/>
      <c r="R54" s="2004"/>
      <c r="S54" s="330"/>
      <c r="T54" s="330"/>
      <c r="U54" s="330"/>
      <c r="V54" s="330"/>
      <c r="W54" s="2005"/>
      <c r="X54" s="1267"/>
      <c r="Y54" s="1267"/>
      <c r="Z54" s="1267"/>
      <c r="AA54" s="1267"/>
      <c r="AB54" s="1267"/>
      <c r="AC54" s="1267"/>
      <c r="AD54" s="1267"/>
      <c r="AE54" s="1267"/>
      <c r="AF54" s="1267"/>
      <c r="AG54" s="1267"/>
      <c r="AH54" s="1267"/>
      <c r="AI54" s="1267"/>
      <c r="AJ54" s="1267"/>
      <c r="AK54" s="1267"/>
      <c r="AL54" s="1267"/>
      <c r="AM54" s="1267"/>
      <c r="AN54" s="1267"/>
      <c r="AO54" s="1267"/>
      <c r="AP54" s="1267"/>
      <c r="AQ54" s="1267"/>
      <c r="AR54" s="1468">
        <v>0</v>
      </c>
    </row>
    <row s="1854" customFormat="1" customHeight="1" ht="17.25" hidden="1">
      <c r="A55" s="322"/>
      <c r="C55" s="321"/>
      <c r="D55" s="2137"/>
      <c r="E55" s="2145"/>
      <c r="F55" s="2148"/>
      <c r="G55" s="2145"/>
      <c r="H55" s="1300"/>
      <c r="I55" s="2002"/>
      <c r="J55" s="2002"/>
      <c r="K55" s="2002"/>
      <c r="L55" s="2002"/>
      <c r="M55" s="2002"/>
      <c r="N55" s="2002"/>
      <c r="O55" s="2002"/>
      <c r="P55" s="2002"/>
      <c r="Q55" s="2002"/>
      <c r="R55" s="2002"/>
      <c r="S55" s="1302"/>
      <c r="T55" s="1302"/>
      <c r="U55" s="1302"/>
      <c r="V55" s="1302"/>
      <c r="W55" s="2003"/>
      <c r="X55" s="1267"/>
      <c r="Y55" s="1267"/>
      <c r="Z55" s="1267"/>
      <c r="AA55" s="1267"/>
      <c r="AB55" s="1267"/>
      <c r="AC55" s="1267"/>
      <c r="AD55" s="1267"/>
      <c r="AE55" s="1267"/>
      <c r="AF55" s="1267"/>
      <c r="AG55" s="1267"/>
      <c r="AH55" s="1267"/>
      <c r="AI55" s="1267"/>
      <c r="AJ55" s="1267"/>
      <c r="AK55" s="1267"/>
      <c r="AL55" s="1267"/>
      <c r="AM55" s="1267"/>
      <c r="AN55" s="1267"/>
      <c r="AO55" s="1267"/>
      <c r="AP55" s="1267"/>
      <c r="AQ55" s="1267"/>
      <c r="AR55" s="1468">
        <v>0</v>
      </c>
    </row>
    <row s="1854" customFormat="1" customHeight="1" ht="17.25">
      <c r="A56" s="322"/>
      <c r="C56" s="210"/>
      <c r="D56" s="2136">
        <v>3</v>
      </c>
      <c r="E56" s="2144" t="s">
        <v>220</v>
      </c>
      <c r="F56" s="2146" t="s">
        <v>19</v>
      </c>
      <c r="G56" s="2144"/>
      <c r="H56" s="2149"/>
      <c r="I56" s="2151"/>
      <c r="J56" s="2153"/>
      <c r="K56" s="2138"/>
      <c r="L56" s="2138"/>
      <c r="M56" s="2138"/>
      <c r="N56" s="2140"/>
      <c r="O56" s="2138"/>
      <c r="P56" s="2138"/>
      <c r="Q56" s="2138"/>
      <c r="R56" s="2143"/>
      <c r="S56" s="2138"/>
      <c r="T56" s="1421"/>
      <c r="U56" s="1421"/>
      <c r="V56" s="1420"/>
      <c r="W56" s="1297"/>
      <c r="X56" s="1268"/>
      <c r="Y56" s="1268"/>
      <c r="Z56" s="1268"/>
      <c r="AA56" s="1268"/>
      <c r="AB56" s="1268"/>
      <c r="AC56" s="1268" t="s">
        <v>221</v>
      </c>
      <c r="AD56" s="1268" t="s">
        <v>222</v>
      </c>
      <c r="AE56" s="1268" t="s">
        <v>223</v>
      </c>
      <c r="AF56" s="1268" t="s">
        <v>224</v>
      </c>
      <c r="AG56" s="1268" t="s">
        <v>225</v>
      </c>
      <c r="AH56" s="1268" t="str">
        <f>IF($E$56=0,"",$E$56)</f>
        <v>Тарифы на теплоноситель, поставляемый теплоснабжающими организациями потребителям, другим теплоснабжающим организациям</v>
      </c>
      <c r="AI56" s="1268" t="str">
        <f>IF($G$56=0,"",$G$56)</f>
        <v/>
      </c>
      <c r="AJ56" s="1268" t="str">
        <f>IF($J$56=0,"",$J$56)</f>
        <v/>
      </c>
      <c r="AK56" s="1268" t="str">
        <f>IF($K$56="нет","без дифференциации",IF($N$56=0,"",$N$56))</f>
        <v/>
      </c>
      <c r="AL56" s="1268" t="str">
        <f>IF($O$56="нет","без дифференциации",IF($R$56=0,"",$R$56))</f>
        <v/>
      </c>
      <c r="AM56" s="1268" t="str">
        <f>IF($S$56="нет","без дифференциации",IF($V$56=0,"",$V$56))</f>
        <v/>
      </c>
      <c r="AN56" s="1773">
        <f>$I$56</f>
        <v>0</v>
      </c>
      <c r="AO56" s="1268" t="str">
        <f>$I$56&amp;"."&amp;$M$56</f>
        <v>.</v>
      </c>
      <c r="AP56" s="1260" t="str">
        <f>$I$56&amp;"."&amp;$M$56&amp;"."&amp;$Q$56</f>
        <v>..</v>
      </c>
      <c r="AQ56" s="1260" t="str">
        <f>$I$56&amp;"."&amp;$M$56&amp;"."&amp;$Q$56&amp;"."&amp;$U$56</f>
        <v>...</v>
      </c>
      <c r="AR56" s="1284">
        <v>0</v>
      </c>
    </row>
    <row s="1854" customFormat="1" customHeight="1" ht="17.25">
      <c r="A57" s="322"/>
      <c r="C57" s="321"/>
      <c r="D57" s="2136"/>
      <c r="E57" s="2144"/>
      <c r="F57" s="2147"/>
      <c r="G57" s="2144"/>
      <c r="H57" s="2150"/>
      <c r="I57" s="2152"/>
      <c r="J57" s="2154"/>
      <c r="K57" s="2139"/>
      <c r="L57" s="2139"/>
      <c r="M57" s="2139"/>
      <c r="N57" s="2141"/>
      <c r="O57" s="2139"/>
      <c r="P57" s="2139"/>
      <c r="Q57" s="2139"/>
      <c r="R57" s="2142"/>
      <c r="S57" s="2139"/>
      <c r="T57" s="1298"/>
      <c r="U57" s="1298"/>
      <c r="V57" s="1298"/>
      <c r="W57" s="1299"/>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284">
        <v>0</v>
      </c>
    </row>
    <row s="1854" customFormat="1" customHeight="1" ht="17.25">
      <c r="A58" s="322"/>
      <c r="C58" s="321"/>
      <c r="D58" s="2137"/>
      <c r="E58" s="2145"/>
      <c r="F58" s="2147"/>
      <c r="G58" s="2145"/>
      <c r="H58" s="2150"/>
      <c r="I58" s="2152"/>
      <c r="J58" s="2155"/>
      <c r="K58" s="2139"/>
      <c r="L58" s="2139"/>
      <c r="M58" s="2139"/>
      <c r="N58" s="2142"/>
      <c r="O58" s="2139"/>
      <c r="P58" s="1419"/>
      <c r="Q58" s="1298"/>
      <c r="R58" s="1298"/>
      <c r="S58" s="330"/>
      <c r="T58" s="330"/>
      <c r="U58" s="330"/>
      <c r="V58" s="330"/>
      <c r="W58" s="1299"/>
      <c r="X58" s="1260"/>
      <c r="Y58" s="1260"/>
      <c r="Z58" s="1260"/>
      <c r="AA58" s="1260"/>
      <c r="AB58" s="1260"/>
      <c r="AC58" s="1260"/>
      <c r="AD58" s="1260"/>
      <c r="AE58" s="1260"/>
      <c r="AF58" s="1260"/>
      <c r="AG58" s="1260"/>
      <c r="AH58" s="1260"/>
      <c r="AI58" s="1260"/>
      <c r="AJ58" s="1260"/>
      <c r="AK58" s="1260"/>
      <c r="AL58" s="1260"/>
      <c r="AM58" s="1260"/>
      <c r="AN58" s="1260"/>
      <c r="AO58" s="1260"/>
      <c r="AP58" s="1260"/>
      <c r="AQ58" s="1260"/>
      <c r="AR58" s="1284">
        <v>0</v>
      </c>
    </row>
    <row s="1854" customFormat="1" customHeight="1" ht="17.25">
      <c r="A59" s="322"/>
      <c r="C59" s="321"/>
      <c r="D59" s="2137"/>
      <c r="E59" s="2145"/>
      <c r="F59" s="2147"/>
      <c r="G59" s="2145"/>
      <c r="H59" s="2150"/>
      <c r="I59" s="2152"/>
      <c r="J59" s="2155"/>
      <c r="K59" s="2139"/>
      <c r="L59" s="1298"/>
      <c r="M59" s="1298"/>
      <c r="N59" s="1298"/>
      <c r="O59" s="1298"/>
      <c r="P59" s="1298"/>
      <c r="Q59" s="1298"/>
      <c r="R59" s="1298"/>
      <c r="S59" s="330"/>
      <c r="T59" s="330"/>
      <c r="U59" s="330"/>
      <c r="V59" s="330"/>
      <c r="W59" s="1299"/>
      <c r="X59" s="1260"/>
      <c r="Y59" s="1260"/>
      <c r="Z59" s="1260"/>
      <c r="AA59" s="1260"/>
      <c r="AB59" s="1260"/>
      <c r="AC59" s="1260"/>
      <c r="AD59" s="1260"/>
      <c r="AE59" s="1260"/>
      <c r="AF59" s="1260"/>
      <c r="AG59" s="1260"/>
      <c r="AH59" s="1260"/>
      <c r="AI59" s="1260"/>
      <c r="AJ59" s="1260"/>
      <c r="AK59" s="1260"/>
      <c r="AL59" s="1260"/>
      <c r="AM59" s="1260"/>
      <c r="AN59" s="1260"/>
      <c r="AO59" s="1260"/>
      <c r="AP59" s="1260"/>
      <c r="AQ59" s="1260"/>
      <c r="AR59" s="1284">
        <v>0</v>
      </c>
    </row>
    <row s="1854" customFormat="1" customHeight="1" ht="17.25">
      <c r="A60" s="322"/>
      <c r="C60" s="321"/>
      <c r="D60" s="2137"/>
      <c r="E60" s="2145"/>
      <c r="F60" s="2148"/>
      <c r="G60" s="2145"/>
      <c r="H60" s="1300"/>
      <c r="I60" s="1301"/>
      <c r="J60" s="1301"/>
      <c r="K60" s="1301"/>
      <c r="L60" s="1301"/>
      <c r="M60" s="1301"/>
      <c r="N60" s="1301"/>
      <c r="O60" s="1301"/>
      <c r="P60" s="1301"/>
      <c r="Q60" s="1301"/>
      <c r="R60" s="1301"/>
      <c r="S60" s="1302"/>
      <c r="T60" s="1302"/>
      <c r="U60" s="1302"/>
      <c r="V60" s="1302"/>
      <c r="W60" s="1303"/>
      <c r="X60" s="1260"/>
      <c r="Y60" s="1260"/>
      <c r="Z60" s="1260"/>
      <c r="AA60" s="1260"/>
      <c r="AB60" s="1260"/>
      <c r="AC60" s="1260"/>
      <c r="AD60" s="1260"/>
      <c r="AE60" s="1260"/>
      <c r="AF60" s="1260"/>
      <c r="AG60" s="1260"/>
      <c r="AH60" s="1260"/>
      <c r="AI60" s="1260"/>
      <c r="AJ60" s="1260"/>
      <c r="AK60" s="1260"/>
      <c r="AL60" s="1260"/>
      <c r="AM60" s="1260"/>
      <c r="AN60" s="1260"/>
      <c r="AO60" s="1260"/>
      <c r="AP60" s="1260"/>
      <c r="AQ60" s="1260"/>
      <c r="AR60" s="1284">
        <v>0</v>
      </c>
    </row>
    <row s="1854" customFormat="1" customHeight="1" ht="17.25">
      <c r="A61" s="322"/>
      <c r="C61" s="210"/>
      <c r="D61" s="2136">
        <v>4</v>
      </c>
      <c r="E61" s="2144" t="s">
        <v>226</v>
      </c>
      <c r="F61" s="2146" t="s">
        <v>19</v>
      </c>
      <c r="G61" s="2144"/>
      <c r="H61" s="2149"/>
      <c r="I61" s="2151"/>
      <c r="J61" s="2153"/>
      <c r="K61" s="2138"/>
      <c r="L61" s="2138"/>
      <c r="M61" s="2138"/>
      <c r="N61" s="2140"/>
      <c r="O61" s="2138"/>
      <c r="P61" s="2138"/>
      <c r="Q61" s="2138"/>
      <c r="R61" s="2143"/>
      <c r="S61" s="2138"/>
      <c r="T61" s="1421"/>
      <c r="U61" s="1421"/>
      <c r="V61" s="1420"/>
      <c r="W61" s="1297"/>
      <c r="X61" s="1268"/>
      <c r="Y61" s="1268"/>
      <c r="Z61" s="1268"/>
      <c r="AA61" s="1268"/>
      <c r="AB61" s="1268"/>
      <c r="AC61" s="1268" t="s">
        <v>227</v>
      </c>
      <c r="AD61" s="1268" t="s">
        <v>228</v>
      </c>
      <c r="AE61" s="1268" t="s">
        <v>229</v>
      </c>
      <c r="AF61" s="1268" t="s">
        <v>230</v>
      </c>
      <c r="AG61" s="1268" t="s">
        <v>231</v>
      </c>
      <c r="AH61" s="1268" t="str">
        <f>IF($E$61=0,"",$E$61)</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61" s="1268" t="str">
        <f>IF($G$61=0,"",$G$61)</f>
        <v/>
      </c>
      <c r="AJ61" s="1268" t="str">
        <f>IF($J$61=0,"",$J$61)</f>
        <v/>
      </c>
      <c r="AK61" s="1268" t="str">
        <f>IF($K$61="нет","без дифференциации",IF($N$61=0,"",$N$61))</f>
        <v/>
      </c>
      <c r="AL61" s="1268" t="str">
        <f>IF($O$61="нет","без дифференциации",IF($R$61=0,"",$R$61))</f>
        <v/>
      </c>
      <c r="AM61" s="1268" t="str">
        <f>IF($S$61="нет","без дифференциации",IF($V$61=0,"",$V$61))</f>
        <v/>
      </c>
      <c r="AN61" s="1773">
        <f>$I$61</f>
        <v>0</v>
      </c>
      <c r="AO61" s="1268" t="str">
        <f>$I$61&amp;"."&amp;$M$61</f>
        <v>.</v>
      </c>
      <c r="AP61" s="1260" t="str">
        <f>$I$61&amp;"."&amp;$M$61&amp;"."&amp;$Q$61</f>
        <v>..</v>
      </c>
      <c r="AQ61" s="1260" t="str">
        <f>$I$61&amp;"."&amp;$M$61&amp;"."&amp;$Q$61&amp;"."&amp;$U$61</f>
        <v>...</v>
      </c>
      <c r="AR61" s="1284">
        <v>0</v>
      </c>
    </row>
    <row s="1854" customFormat="1" customHeight="1" ht="17.25">
      <c r="A62" s="322"/>
      <c r="C62" s="321"/>
      <c r="D62" s="2136"/>
      <c r="E62" s="2144"/>
      <c r="F62" s="2147"/>
      <c r="G62" s="2144"/>
      <c r="H62" s="2150"/>
      <c r="I62" s="2152"/>
      <c r="J62" s="2154"/>
      <c r="K62" s="2139"/>
      <c r="L62" s="2139"/>
      <c r="M62" s="2139"/>
      <c r="N62" s="2141"/>
      <c r="O62" s="2139"/>
      <c r="P62" s="2139"/>
      <c r="Q62" s="2139"/>
      <c r="R62" s="2142"/>
      <c r="S62" s="2139"/>
      <c r="T62" s="1298"/>
      <c r="U62" s="1298"/>
      <c r="V62" s="1298"/>
      <c r="W62" s="1299"/>
      <c r="X62" s="1260"/>
      <c r="Y62" s="1260"/>
      <c r="Z62" s="1260"/>
      <c r="AA62" s="1260"/>
      <c r="AB62" s="1260"/>
      <c r="AC62" s="1260"/>
      <c r="AD62" s="1260"/>
      <c r="AE62" s="1260"/>
      <c r="AF62" s="1260"/>
      <c r="AG62" s="1260"/>
      <c r="AH62" s="1260"/>
      <c r="AI62" s="1260"/>
      <c r="AJ62" s="1260"/>
      <c r="AK62" s="1260"/>
      <c r="AL62" s="1260"/>
      <c r="AM62" s="1260"/>
      <c r="AN62" s="1260"/>
      <c r="AO62" s="1260"/>
      <c r="AP62" s="1260"/>
      <c r="AQ62" s="1260"/>
      <c r="AR62" s="1284">
        <v>0</v>
      </c>
    </row>
    <row s="1854" customFormat="1" customHeight="1" ht="17.25">
      <c r="A63" s="322"/>
      <c r="C63" s="321"/>
      <c r="D63" s="2137"/>
      <c r="E63" s="2145"/>
      <c r="F63" s="2147"/>
      <c r="G63" s="2145"/>
      <c r="H63" s="2150"/>
      <c r="I63" s="2152"/>
      <c r="J63" s="2155"/>
      <c r="K63" s="2139"/>
      <c r="L63" s="2139"/>
      <c r="M63" s="2139"/>
      <c r="N63" s="2142"/>
      <c r="O63" s="2139"/>
      <c r="P63" s="1419"/>
      <c r="Q63" s="1298"/>
      <c r="R63" s="1298"/>
      <c r="S63" s="330"/>
      <c r="T63" s="330"/>
      <c r="U63" s="330"/>
      <c r="V63" s="330"/>
      <c r="W63" s="1299"/>
      <c r="X63" s="1260"/>
      <c r="Y63" s="1260"/>
      <c r="Z63" s="1260"/>
      <c r="AA63" s="1260"/>
      <c r="AB63" s="1260"/>
      <c r="AC63" s="1260"/>
      <c r="AD63" s="1260"/>
      <c r="AE63" s="1260"/>
      <c r="AF63" s="1260"/>
      <c r="AG63" s="1260"/>
      <c r="AH63" s="1260"/>
      <c r="AI63" s="1260"/>
      <c r="AJ63" s="1260"/>
      <c r="AK63" s="1260"/>
      <c r="AL63" s="1260"/>
      <c r="AM63" s="1260"/>
      <c r="AN63" s="1260"/>
      <c r="AO63" s="1260"/>
      <c r="AP63" s="1260"/>
      <c r="AQ63" s="1260"/>
      <c r="AR63" s="1284">
        <v>0</v>
      </c>
    </row>
    <row s="1854" customFormat="1" customHeight="1" ht="17.25">
      <c r="A64" s="322"/>
      <c r="C64" s="321"/>
      <c r="D64" s="2137"/>
      <c r="E64" s="2145"/>
      <c r="F64" s="2147"/>
      <c r="G64" s="2145"/>
      <c r="H64" s="2150"/>
      <c r="I64" s="2152"/>
      <c r="J64" s="2155"/>
      <c r="K64" s="2139"/>
      <c r="L64" s="1298"/>
      <c r="M64" s="1298"/>
      <c r="N64" s="1298"/>
      <c r="O64" s="1298"/>
      <c r="P64" s="1298"/>
      <c r="Q64" s="1298"/>
      <c r="R64" s="1298"/>
      <c r="S64" s="330"/>
      <c r="T64" s="330"/>
      <c r="U64" s="330"/>
      <c r="V64" s="330"/>
      <c r="W64" s="1299"/>
      <c r="X64" s="1260"/>
      <c r="Y64" s="1260"/>
      <c r="Z64" s="1260"/>
      <c r="AA64" s="1260"/>
      <c r="AB64" s="1260"/>
      <c r="AC64" s="1260"/>
      <c r="AD64" s="1260"/>
      <c r="AE64" s="1260"/>
      <c r="AF64" s="1260"/>
      <c r="AG64" s="1260"/>
      <c r="AH64" s="1260"/>
      <c r="AI64" s="1260"/>
      <c r="AJ64" s="1260"/>
      <c r="AK64" s="1260"/>
      <c r="AL64" s="1260"/>
      <c r="AM64" s="1260"/>
      <c r="AN64" s="1260"/>
      <c r="AO64" s="1260"/>
      <c r="AP64" s="1260"/>
      <c r="AQ64" s="1260"/>
      <c r="AR64" s="1284">
        <v>0</v>
      </c>
    </row>
    <row s="1854" customFormat="1" customHeight="1" ht="17.25">
      <c r="A65" s="322"/>
      <c r="C65" s="321"/>
      <c r="D65" s="2137"/>
      <c r="E65" s="2145"/>
      <c r="F65" s="2148"/>
      <c r="G65" s="2145"/>
      <c r="H65" s="1300"/>
      <c r="I65" s="1301"/>
      <c r="J65" s="1301"/>
      <c r="K65" s="1301"/>
      <c r="L65" s="1301"/>
      <c r="M65" s="1301"/>
      <c r="N65" s="1301"/>
      <c r="O65" s="1301"/>
      <c r="P65" s="1301"/>
      <c r="Q65" s="1301"/>
      <c r="R65" s="1301"/>
      <c r="S65" s="1302"/>
      <c r="T65" s="1302"/>
      <c r="U65" s="1302"/>
      <c r="V65" s="1302"/>
      <c r="W65" s="1303"/>
      <c r="X65" s="1260"/>
      <c r="Y65" s="1260"/>
      <c r="Z65" s="1260"/>
      <c r="AA65" s="1260"/>
      <c r="AB65" s="1260"/>
      <c r="AC65" s="1260"/>
      <c r="AD65" s="1260"/>
      <c r="AE65" s="1260"/>
      <c r="AF65" s="1260"/>
      <c r="AG65" s="1260"/>
      <c r="AH65" s="1260"/>
      <c r="AI65" s="1260"/>
      <c r="AJ65" s="1260"/>
      <c r="AK65" s="1260"/>
      <c r="AL65" s="1260"/>
      <c r="AM65" s="1260"/>
      <c r="AN65" s="1260"/>
      <c r="AO65" s="1260"/>
      <c r="AP65" s="1260"/>
      <c r="AQ65" s="1260"/>
      <c r="AR65" s="1284">
        <v>0</v>
      </c>
    </row>
    <row s="1854" customFormat="1" customHeight="1" ht="17.25">
      <c r="A66" s="322"/>
      <c r="C66" s="210"/>
      <c r="D66" s="2136">
        <v>5</v>
      </c>
      <c r="E66" s="2144" t="s">
        <v>232</v>
      </c>
      <c r="F66" s="2146" t="s">
        <v>19</v>
      </c>
      <c r="G66" s="2144"/>
      <c r="H66" s="2149"/>
      <c r="I66" s="2151"/>
      <c r="J66" s="2153"/>
      <c r="K66" s="2138"/>
      <c r="L66" s="2138"/>
      <c r="M66" s="2138"/>
      <c r="N66" s="2140"/>
      <c r="O66" s="2138"/>
      <c r="P66" s="2138"/>
      <c r="Q66" s="2138"/>
      <c r="R66" s="2143"/>
      <c r="S66" s="2138"/>
      <c r="T66" s="1421"/>
      <c r="U66" s="1421"/>
      <c r="V66" s="1420"/>
      <c r="W66" s="1297"/>
      <c r="X66" s="1268"/>
      <c r="Y66" s="1268"/>
      <c r="Z66" s="1268"/>
      <c r="AA66" s="1268"/>
      <c r="AB66" s="1268"/>
      <c r="AC66" s="1268" t="s">
        <v>233</v>
      </c>
      <c r="AD66" s="1268" t="s">
        <v>234</v>
      </c>
      <c r="AE66" s="1268" t="s">
        <v>235</v>
      </c>
      <c r="AF66" s="1268" t="s">
        <v>236</v>
      </c>
      <c r="AG66" s="1268" t="s">
        <v>237</v>
      </c>
      <c r="AH66" s="1268" t="str">
        <f>IF($E$66=0,"",$E$66)</f>
        <v>Тарифы на услуги по передаче тепловой энергии</v>
      </c>
      <c r="AI66" s="1268" t="str">
        <f>IF($G$66=0,"",$G$66)</f>
        <v/>
      </c>
      <c r="AJ66" s="1268" t="str">
        <f>IF($J$66=0,"",$J$66)</f>
        <v/>
      </c>
      <c r="AK66" s="1268" t="str">
        <f>IF($K$66="нет","без дифференциации",IF($N$66=0,"",$N$66))</f>
        <v/>
      </c>
      <c r="AL66" s="1268" t="str">
        <f>IF($O$66="нет","без дифференциации",IF($R$66=0,"",$R$66))</f>
        <v/>
      </c>
      <c r="AM66" s="1268" t="str">
        <f>IF($S$66="нет","без дифференциации",IF($V$66=0,"",$V$66))</f>
        <v/>
      </c>
      <c r="AN66" s="1773">
        <f>$I$66</f>
        <v>0</v>
      </c>
      <c r="AO66" s="1268" t="str">
        <f>$I$66&amp;"."&amp;$M$66</f>
        <v>.</v>
      </c>
      <c r="AP66" s="1260" t="str">
        <f>$I$66&amp;"."&amp;$M$66&amp;"."&amp;$Q$66</f>
        <v>..</v>
      </c>
      <c r="AQ66" s="1260" t="str">
        <f>$I$66&amp;"."&amp;$M$66&amp;"."&amp;$Q$66&amp;"."&amp;$U$66</f>
        <v>...</v>
      </c>
      <c r="AR66" s="1284">
        <v>0</v>
      </c>
    </row>
    <row s="1854" customFormat="1" customHeight="1" ht="17.25">
      <c r="A67" s="322"/>
      <c r="C67" s="321"/>
      <c r="D67" s="2136"/>
      <c r="E67" s="2144"/>
      <c r="F67" s="2147"/>
      <c r="G67" s="2144"/>
      <c r="H67" s="2150"/>
      <c r="I67" s="2152"/>
      <c r="J67" s="2154"/>
      <c r="K67" s="2139"/>
      <c r="L67" s="2139"/>
      <c r="M67" s="2139"/>
      <c r="N67" s="2141"/>
      <c r="O67" s="2139"/>
      <c r="P67" s="2139"/>
      <c r="Q67" s="2139"/>
      <c r="R67" s="2142"/>
      <c r="S67" s="2139"/>
      <c r="T67" s="1298"/>
      <c r="U67" s="1298"/>
      <c r="V67" s="1298"/>
      <c r="W67" s="1299"/>
      <c r="X67" s="1260"/>
      <c r="Y67" s="1260"/>
      <c r="Z67" s="1260"/>
      <c r="AA67" s="1260"/>
      <c r="AB67" s="1260"/>
      <c r="AC67" s="1260"/>
      <c r="AD67" s="1260"/>
      <c r="AE67" s="1260"/>
      <c r="AF67" s="1260"/>
      <c r="AG67" s="1260"/>
      <c r="AH67" s="1260"/>
      <c r="AI67" s="1260"/>
      <c r="AJ67" s="1260"/>
      <c r="AK67" s="1260"/>
      <c r="AL67" s="1260"/>
      <c r="AM67" s="1260"/>
      <c r="AN67" s="1260"/>
      <c r="AO67" s="1260"/>
      <c r="AP67" s="1260"/>
      <c r="AQ67" s="1260"/>
      <c r="AR67" s="1284">
        <v>0</v>
      </c>
    </row>
    <row s="1854" customFormat="1" customHeight="1" ht="17.25">
      <c r="A68" s="322"/>
      <c r="C68" s="321"/>
      <c r="D68" s="2137"/>
      <c r="E68" s="2145"/>
      <c r="F68" s="2147"/>
      <c r="G68" s="2145"/>
      <c r="H68" s="2150"/>
      <c r="I68" s="2152"/>
      <c r="J68" s="2155"/>
      <c r="K68" s="2139"/>
      <c r="L68" s="2139"/>
      <c r="M68" s="2139"/>
      <c r="N68" s="2142"/>
      <c r="O68" s="2139"/>
      <c r="P68" s="1419"/>
      <c r="Q68" s="1298"/>
      <c r="R68" s="1298"/>
      <c r="S68" s="330"/>
      <c r="T68" s="330"/>
      <c r="U68" s="330"/>
      <c r="V68" s="330"/>
      <c r="W68" s="1299"/>
      <c r="X68" s="1260"/>
      <c r="Y68" s="1260"/>
      <c r="Z68" s="1260"/>
      <c r="AA68" s="1260"/>
      <c r="AB68" s="1260"/>
      <c r="AC68" s="1260"/>
      <c r="AD68" s="1260"/>
      <c r="AE68" s="1260"/>
      <c r="AF68" s="1260"/>
      <c r="AG68" s="1260"/>
      <c r="AH68" s="1260"/>
      <c r="AI68" s="1260"/>
      <c r="AJ68" s="1260"/>
      <c r="AK68" s="1260"/>
      <c r="AL68" s="1260"/>
      <c r="AM68" s="1260"/>
      <c r="AN68" s="1260"/>
      <c r="AO68" s="1260"/>
      <c r="AP68" s="1260"/>
      <c r="AQ68" s="1260"/>
      <c r="AR68" s="1284">
        <v>0</v>
      </c>
    </row>
    <row s="1854" customFormat="1" customHeight="1" ht="17.25">
      <c r="A69" s="322"/>
      <c r="C69" s="321"/>
      <c r="D69" s="2137"/>
      <c r="E69" s="2145"/>
      <c r="F69" s="2147"/>
      <c r="G69" s="2145"/>
      <c r="H69" s="2150"/>
      <c r="I69" s="2152"/>
      <c r="J69" s="2155"/>
      <c r="K69" s="2139"/>
      <c r="L69" s="1298"/>
      <c r="M69" s="1298"/>
      <c r="N69" s="1298"/>
      <c r="O69" s="1298"/>
      <c r="P69" s="1298"/>
      <c r="Q69" s="1298"/>
      <c r="R69" s="1298"/>
      <c r="S69" s="330"/>
      <c r="T69" s="330"/>
      <c r="U69" s="330"/>
      <c r="V69" s="330"/>
      <c r="W69" s="1299"/>
      <c r="X69" s="1260"/>
      <c r="Y69" s="1260"/>
      <c r="Z69" s="1260"/>
      <c r="AA69" s="1260"/>
      <c r="AB69" s="1260"/>
      <c r="AC69" s="1260"/>
      <c r="AD69" s="1260"/>
      <c r="AE69" s="1260"/>
      <c r="AF69" s="1260"/>
      <c r="AG69" s="1260"/>
      <c r="AH69" s="1260"/>
      <c r="AI69" s="1260"/>
      <c r="AJ69" s="1260"/>
      <c r="AK69" s="1260"/>
      <c r="AL69" s="1260"/>
      <c r="AM69" s="1260"/>
      <c r="AN69" s="1260"/>
      <c r="AO69" s="1260"/>
      <c r="AP69" s="1260"/>
      <c r="AQ69" s="1260"/>
      <c r="AR69" s="1284">
        <v>0</v>
      </c>
    </row>
    <row s="1854" customFormat="1" customHeight="1" ht="17.25">
      <c r="A70" s="322"/>
      <c r="C70" s="321"/>
      <c r="D70" s="2137"/>
      <c r="E70" s="2145"/>
      <c r="F70" s="2148"/>
      <c r="G70" s="2145"/>
      <c r="H70" s="1300"/>
      <c r="I70" s="1301"/>
      <c r="J70" s="1301"/>
      <c r="K70" s="1301"/>
      <c r="L70" s="1301"/>
      <c r="M70" s="1301"/>
      <c r="N70" s="1301"/>
      <c r="O70" s="1301"/>
      <c r="P70" s="1301"/>
      <c r="Q70" s="1301"/>
      <c r="R70" s="1301"/>
      <c r="S70" s="1302"/>
      <c r="T70" s="1302"/>
      <c r="U70" s="1302"/>
      <c r="V70" s="1302"/>
      <c r="W70" s="1303"/>
      <c r="X70" s="1260"/>
      <c r="Y70" s="1260"/>
      <c r="Z70" s="1260"/>
      <c r="AA70" s="1260"/>
      <c r="AB70" s="1260"/>
      <c r="AC70" s="1260"/>
      <c r="AD70" s="1260"/>
      <c r="AE70" s="1260"/>
      <c r="AF70" s="1260"/>
      <c r="AG70" s="1260"/>
      <c r="AH70" s="1260"/>
      <c r="AI70" s="1260"/>
      <c r="AJ70" s="1260"/>
      <c r="AK70" s="1260"/>
      <c r="AL70" s="1260"/>
      <c r="AM70" s="1260"/>
      <c r="AN70" s="1260"/>
      <c r="AO70" s="1260"/>
      <c r="AP70" s="1260"/>
      <c r="AQ70" s="1260"/>
      <c r="AR70" s="1284">
        <v>0</v>
      </c>
    </row>
    <row s="1854" customFormat="1" customHeight="1" ht="17.25">
      <c r="A71" s="322"/>
      <c r="C71" s="210"/>
      <c r="D71" s="2136">
        <v>6</v>
      </c>
      <c r="E71" s="2144" t="s">
        <v>238</v>
      </c>
      <c r="F71" s="2146" t="s">
        <v>19</v>
      </c>
      <c r="G71" s="2144"/>
      <c r="H71" s="2149"/>
      <c r="I71" s="2151"/>
      <c r="J71" s="2153"/>
      <c r="K71" s="2138"/>
      <c r="L71" s="2138"/>
      <c r="M71" s="2138"/>
      <c r="N71" s="2140"/>
      <c r="O71" s="2138"/>
      <c r="P71" s="2138"/>
      <c r="Q71" s="2138"/>
      <c r="R71" s="2143"/>
      <c r="S71" s="2138"/>
      <c r="T71" s="1421"/>
      <c r="U71" s="1421"/>
      <c r="V71" s="1420"/>
      <c r="W71" s="1297"/>
      <c r="X71" s="1268"/>
      <c r="Y71" s="1268"/>
      <c r="Z71" s="1268"/>
      <c r="AA71" s="1268"/>
      <c r="AB71" s="1268"/>
      <c r="AC71" s="1268" t="s">
        <v>239</v>
      </c>
      <c r="AD71" s="1268" t="s">
        <v>240</v>
      </c>
      <c r="AE71" s="1268" t="s">
        <v>241</v>
      </c>
      <c r="AF71" s="1268" t="s">
        <v>242</v>
      </c>
      <c r="AG71" s="1268" t="s">
        <v>243</v>
      </c>
      <c r="AH71" s="1268" t="str">
        <f>IF($E$71=0,"",$E$71)</f>
        <v>Тарифы на услуги по передаче теплоносителя</v>
      </c>
      <c r="AI71" s="1268" t="str">
        <f>IF($G$71=0,"",$G$71)</f>
        <v/>
      </c>
      <c r="AJ71" s="1268" t="str">
        <f>IF($J$71=0,"",$J$71)</f>
        <v/>
      </c>
      <c r="AK71" s="1268" t="str">
        <f>IF($K$71="нет","без дифференциации",IF($N$71=0,"",$N$71))</f>
        <v/>
      </c>
      <c r="AL71" s="1268" t="str">
        <f>IF($O$71="нет","без дифференциации",IF($R$71=0,"",$R$71))</f>
        <v/>
      </c>
      <c r="AM71" s="1268" t="str">
        <f>IF($S$71="нет","без дифференциации",IF($V$71=0,"",$V$71))</f>
        <v/>
      </c>
      <c r="AN71" s="1773">
        <f>$I$71</f>
        <v>0</v>
      </c>
      <c r="AO71" s="1268" t="str">
        <f>$I$71&amp;"."&amp;$M$71</f>
        <v>.</v>
      </c>
      <c r="AP71" s="1260" t="str">
        <f>$I$71&amp;"."&amp;$M$71&amp;"."&amp;$Q$71</f>
        <v>..</v>
      </c>
      <c r="AQ71" s="1260" t="str">
        <f>$I$71&amp;"."&amp;$M$71&amp;"."&amp;$Q$71&amp;"."&amp;$U$71</f>
        <v>...</v>
      </c>
      <c r="AR71" s="1284">
        <v>0</v>
      </c>
    </row>
    <row s="1854" customFormat="1" customHeight="1" ht="17.25">
      <c r="A72" s="322"/>
      <c r="C72" s="321"/>
      <c r="D72" s="2136"/>
      <c r="E72" s="2144"/>
      <c r="F72" s="2147"/>
      <c r="G72" s="2144"/>
      <c r="H72" s="2150"/>
      <c r="I72" s="2152"/>
      <c r="J72" s="2154"/>
      <c r="K72" s="2139"/>
      <c r="L72" s="2139"/>
      <c r="M72" s="2139"/>
      <c r="N72" s="2141"/>
      <c r="O72" s="2139"/>
      <c r="P72" s="2139"/>
      <c r="Q72" s="2139"/>
      <c r="R72" s="2142"/>
      <c r="S72" s="2139"/>
      <c r="T72" s="1298"/>
      <c r="U72" s="1298"/>
      <c r="V72" s="1298"/>
      <c r="W72" s="1299"/>
      <c r="X72" s="1260"/>
      <c r="Y72" s="1260"/>
      <c r="Z72" s="1260"/>
      <c r="AA72" s="1260"/>
      <c r="AB72" s="1260"/>
      <c r="AC72" s="1260"/>
      <c r="AD72" s="1260"/>
      <c r="AE72" s="1260"/>
      <c r="AF72" s="1260"/>
      <c r="AG72" s="1260"/>
      <c r="AH72" s="1260"/>
      <c r="AI72" s="1260"/>
      <c r="AJ72" s="1260"/>
      <c r="AK72" s="1260"/>
      <c r="AL72" s="1260"/>
      <c r="AM72" s="1260"/>
      <c r="AN72" s="1260"/>
      <c r="AO72" s="1260"/>
      <c r="AP72" s="1260"/>
      <c r="AQ72" s="1260"/>
      <c r="AR72" s="1284">
        <v>0</v>
      </c>
    </row>
    <row s="1854" customFormat="1" customHeight="1" ht="17.25">
      <c r="A73" s="322"/>
      <c r="C73" s="321"/>
      <c r="D73" s="2137"/>
      <c r="E73" s="2145"/>
      <c r="F73" s="2147"/>
      <c r="G73" s="2145"/>
      <c r="H73" s="2150"/>
      <c r="I73" s="2152"/>
      <c r="J73" s="2155"/>
      <c r="K73" s="2139"/>
      <c r="L73" s="2139"/>
      <c r="M73" s="2139"/>
      <c r="N73" s="2142"/>
      <c r="O73" s="2139"/>
      <c r="P73" s="1419"/>
      <c r="Q73" s="1298"/>
      <c r="R73" s="1298"/>
      <c r="S73" s="330"/>
      <c r="T73" s="330"/>
      <c r="U73" s="330"/>
      <c r="V73" s="330"/>
      <c r="W73" s="1299"/>
      <c r="X73" s="1260"/>
      <c r="Y73" s="1260"/>
      <c r="Z73" s="1260"/>
      <c r="AA73" s="1260"/>
      <c r="AB73" s="1260"/>
      <c r="AC73" s="1260"/>
      <c r="AD73" s="1260"/>
      <c r="AE73" s="1260"/>
      <c r="AF73" s="1260"/>
      <c r="AG73" s="1260"/>
      <c r="AH73" s="1260"/>
      <c r="AI73" s="1260"/>
      <c r="AJ73" s="1260"/>
      <c r="AK73" s="1260"/>
      <c r="AL73" s="1260"/>
      <c r="AM73" s="1260"/>
      <c r="AN73" s="1260"/>
      <c r="AO73" s="1260"/>
      <c r="AP73" s="1260"/>
      <c r="AQ73" s="1260"/>
      <c r="AR73" s="1284">
        <v>0</v>
      </c>
    </row>
    <row s="1854" customFormat="1" customHeight="1" ht="17.25">
      <c r="A74" s="322"/>
      <c r="C74" s="210"/>
      <c r="D74" s="2137"/>
      <c r="E74" s="2145"/>
      <c r="F74" s="2147"/>
      <c r="G74" s="2145"/>
      <c r="H74" s="2150"/>
      <c r="I74" s="2152"/>
      <c r="J74" s="2155"/>
      <c r="K74" s="2139"/>
      <c r="L74" s="1298"/>
      <c r="M74" s="1298"/>
      <c r="N74" s="1298"/>
      <c r="O74" s="1298"/>
      <c r="P74" s="1298"/>
      <c r="Q74" s="1298"/>
      <c r="R74" s="1298"/>
      <c r="S74" s="330"/>
      <c r="T74" s="330"/>
      <c r="U74" s="330"/>
      <c r="V74" s="330"/>
      <c r="W74" s="1299"/>
      <c r="Y74" s="1268"/>
      <c r="Z74" s="1268"/>
      <c r="AA74" s="1268"/>
      <c r="AB74" s="1268"/>
      <c r="AC74" s="1268"/>
      <c r="AD74" s="1268"/>
      <c r="AE74" s="1268"/>
      <c r="AF74" s="1268"/>
      <c r="AG74" s="1268"/>
      <c r="AH74" s="1268"/>
      <c r="AI74" s="1268"/>
      <c r="AJ74" s="1268"/>
      <c r="AK74" s="1268"/>
      <c r="AL74" s="1268"/>
      <c r="AM74" s="1268"/>
      <c r="AN74" s="1268"/>
      <c r="AO74" s="1268"/>
      <c r="AP74" s="1268"/>
      <c r="AQ74" s="1268"/>
      <c r="AR74" s="1327">
        <v>0</v>
      </c>
    </row>
    <row s="1854" customFormat="1" customHeight="1" ht="17.25">
      <c r="A75" s="322"/>
      <c r="C75" s="321"/>
      <c r="D75" s="2137"/>
      <c r="E75" s="2145"/>
      <c r="F75" s="2148"/>
      <c r="G75" s="2145"/>
      <c r="H75" s="1300"/>
      <c r="I75" s="1301"/>
      <c r="J75" s="1301"/>
      <c r="K75" s="1301"/>
      <c r="L75" s="1301"/>
      <c r="M75" s="1301"/>
      <c r="N75" s="1301"/>
      <c r="O75" s="1301"/>
      <c r="P75" s="1301"/>
      <c r="Q75" s="1301"/>
      <c r="R75" s="1301"/>
      <c r="S75" s="1302"/>
      <c r="T75" s="1302"/>
      <c r="U75" s="1302"/>
      <c r="V75" s="1302"/>
      <c r="W75" s="1303"/>
      <c r="X75" s="1260"/>
      <c r="Y75" s="1260"/>
      <c r="Z75" s="1260"/>
      <c r="AA75" s="1260"/>
      <c r="AB75" s="1260"/>
      <c r="AC75" s="1260"/>
      <c r="AD75" s="1260"/>
      <c r="AE75" s="1260"/>
      <c r="AF75" s="1260"/>
      <c r="AG75" s="1260"/>
      <c r="AH75" s="1260"/>
      <c r="AI75" s="1260"/>
      <c r="AJ75" s="1260"/>
      <c r="AK75" s="1260"/>
      <c r="AL75" s="1260"/>
      <c r="AM75" s="1260"/>
      <c r="AN75" s="1260"/>
      <c r="AO75" s="1260"/>
      <c r="AP75" s="1260"/>
      <c r="AQ75" s="1260"/>
      <c r="AR75" s="1284">
        <v>0</v>
      </c>
    </row>
    <row s="1854" customFormat="1" customHeight="1" ht="17.25">
      <c r="A76" s="322"/>
      <c r="C76" s="210"/>
      <c r="D76" s="2167">
        <v>7</v>
      </c>
      <c r="E76" s="2170" t="s">
        <v>244</v>
      </c>
      <c r="F76" s="2146" t="s">
        <v>19</v>
      </c>
      <c r="G76" s="2170"/>
      <c r="H76" s="2149"/>
      <c r="I76" s="2151"/>
      <c r="J76" s="2153"/>
      <c r="K76" s="2138"/>
      <c r="L76" s="2138"/>
      <c r="M76" s="2138"/>
      <c r="N76" s="2140"/>
      <c r="O76" s="2138"/>
      <c r="P76" s="2138"/>
      <c r="Q76" s="2138"/>
      <c r="R76" s="2143"/>
      <c r="S76" s="2138"/>
      <c r="T76" s="1421"/>
      <c r="U76" s="1421"/>
      <c r="V76" s="1420"/>
      <c r="W76" s="1297"/>
      <c r="X76" s="1268"/>
      <c r="Y76" s="1268"/>
      <c r="Z76" s="1268"/>
      <c r="AA76" s="1268"/>
      <c r="AB76" s="1268"/>
      <c r="AC76" s="1268" t="s">
        <v>245</v>
      </c>
      <c r="AD76" s="1268" t="s">
        <v>246</v>
      </c>
      <c r="AE76" s="1268" t="s">
        <v>247</v>
      </c>
      <c r="AF76" s="1268" t="s">
        <v>248</v>
      </c>
      <c r="AG76" s="1268" t="s">
        <v>249</v>
      </c>
      <c r="AH76" s="1268" t="str">
        <f>IF($E$76=0,"",$E$76)</f>
        <v>Плата за услуги по поддержанию резервной тепловой мощности при отсутствии потребления тепловой энергии</v>
      </c>
      <c r="AI76" s="1268" t="str">
        <f>IF($G$76=0,"",$G$76)</f>
        <v/>
      </c>
      <c r="AJ76" s="1268" t="str">
        <f>IF($J$76=0,"",$J$76)</f>
        <v/>
      </c>
      <c r="AK76" s="1268" t="str">
        <f>IF($K$76="нет","без дифференциации",IF($N$76=0,"",$N$76))</f>
        <v/>
      </c>
      <c r="AL76" s="1268" t="str">
        <f>IF($O$76="нет","без дифференциации",IF($R$76=0,"",$R$76))</f>
        <v/>
      </c>
      <c r="AM76" s="1268" t="str">
        <f>IF($S$76="нет","без дифференциации",IF($V$76=0,"",$V$76))</f>
        <v/>
      </c>
      <c r="AN76" s="1773">
        <f>$I$76</f>
        <v>0</v>
      </c>
      <c r="AO76" s="1268" t="str">
        <f>$I$76&amp;"."&amp;$M$76</f>
        <v>.</v>
      </c>
      <c r="AP76" s="1260" t="str">
        <f>$I$76&amp;"."&amp;$M$76&amp;"."&amp;$Q$76</f>
        <v>..</v>
      </c>
      <c r="AQ76" s="1260" t="str">
        <f>$I$76&amp;"."&amp;$M$76&amp;"."&amp;$Q$76&amp;"."&amp;$U$76</f>
        <v>...</v>
      </c>
      <c r="AR76" s="1309">
        <v>0</v>
      </c>
    </row>
    <row s="1854" customFormat="1" customHeight="1" ht="17.25">
      <c r="A77" s="322"/>
      <c r="C77" s="321"/>
      <c r="D77" s="2168"/>
      <c r="E77" s="2171"/>
      <c r="F77" s="2147"/>
      <c r="G77" s="2171"/>
      <c r="H77" s="2150"/>
      <c r="I77" s="2152"/>
      <c r="J77" s="2154"/>
      <c r="K77" s="2139"/>
      <c r="L77" s="2139"/>
      <c r="M77" s="2139"/>
      <c r="N77" s="2141"/>
      <c r="O77" s="2139"/>
      <c r="P77" s="2139"/>
      <c r="Q77" s="2139"/>
      <c r="R77" s="2142"/>
      <c r="S77" s="2139"/>
      <c r="T77" s="1298"/>
      <c r="U77" s="1298"/>
      <c r="V77" s="1298"/>
      <c r="W77" s="1299"/>
      <c r="X77" s="1260"/>
      <c r="Y77" s="1260"/>
      <c r="Z77" s="1260"/>
      <c r="AA77" s="1260"/>
      <c r="AB77" s="1260"/>
      <c r="AC77" s="1260"/>
      <c r="AD77" s="1260"/>
      <c r="AE77" s="1260"/>
      <c r="AF77" s="1260"/>
      <c r="AG77" s="1260"/>
      <c r="AH77" s="1260"/>
      <c r="AI77" s="1260"/>
      <c r="AJ77" s="1260"/>
      <c r="AK77" s="1260"/>
      <c r="AL77" s="1260"/>
      <c r="AM77" s="1260"/>
      <c r="AN77" s="1260"/>
      <c r="AO77" s="1260"/>
      <c r="AP77" s="1260"/>
      <c r="AQ77" s="1260"/>
      <c r="AR77" s="1309">
        <v>0</v>
      </c>
    </row>
    <row s="1854" customFormat="1" customHeight="1" ht="17.25">
      <c r="A78" s="322"/>
      <c r="C78" s="321"/>
      <c r="D78" s="2168"/>
      <c r="E78" s="2171"/>
      <c r="F78" s="2147"/>
      <c r="G78" s="2171"/>
      <c r="H78" s="2150"/>
      <c r="I78" s="2152"/>
      <c r="J78" s="2155"/>
      <c r="K78" s="2139"/>
      <c r="L78" s="2139"/>
      <c r="M78" s="2139"/>
      <c r="N78" s="2142"/>
      <c r="O78" s="2139"/>
      <c r="P78" s="1419"/>
      <c r="Q78" s="1298"/>
      <c r="R78" s="1298"/>
      <c r="S78" s="330"/>
      <c r="T78" s="330"/>
      <c r="U78" s="330"/>
      <c r="V78" s="330"/>
      <c r="W78" s="1299"/>
      <c r="X78" s="1260"/>
      <c r="Y78" s="1260"/>
      <c r="Z78" s="1260"/>
      <c r="AA78" s="1260"/>
      <c r="AB78" s="1260"/>
      <c r="AC78" s="1260"/>
      <c r="AD78" s="1260"/>
      <c r="AE78" s="1260"/>
      <c r="AF78" s="1260"/>
      <c r="AG78" s="1260"/>
      <c r="AH78" s="1260"/>
      <c r="AI78" s="1260"/>
      <c r="AJ78" s="1260"/>
      <c r="AK78" s="1260"/>
      <c r="AL78" s="1260"/>
      <c r="AM78" s="1260"/>
      <c r="AN78" s="1260"/>
      <c r="AO78" s="1260"/>
      <c r="AP78" s="1260"/>
      <c r="AQ78" s="1260"/>
      <c r="AR78" s="1309">
        <v>0</v>
      </c>
    </row>
    <row s="1854" customFormat="1" customHeight="1" ht="17.25">
      <c r="A79" s="322"/>
      <c r="C79" s="210"/>
      <c r="D79" s="2168"/>
      <c r="E79" s="2171"/>
      <c r="F79" s="2147"/>
      <c r="G79" s="2171"/>
      <c r="H79" s="2150"/>
      <c r="I79" s="2152"/>
      <c r="J79" s="2155"/>
      <c r="K79" s="2139"/>
      <c r="L79" s="1298"/>
      <c r="M79" s="1298"/>
      <c r="N79" s="1298"/>
      <c r="O79" s="1298"/>
      <c r="P79" s="1298"/>
      <c r="Q79" s="1298"/>
      <c r="R79" s="1298"/>
      <c r="S79" s="330"/>
      <c r="T79" s="330"/>
      <c r="U79" s="330"/>
      <c r="V79" s="330"/>
      <c r="W79" s="1299"/>
      <c r="Y79" s="1268"/>
      <c r="Z79" s="1268"/>
      <c r="AA79" s="1268"/>
      <c r="AB79" s="1268"/>
      <c r="AC79" s="1268"/>
      <c r="AD79" s="1268"/>
      <c r="AE79" s="1268"/>
      <c r="AF79" s="1268"/>
      <c r="AG79" s="1268"/>
      <c r="AH79" s="1268"/>
      <c r="AI79" s="1268"/>
      <c r="AJ79" s="1268"/>
      <c r="AK79" s="1268"/>
      <c r="AL79" s="1268"/>
      <c r="AM79" s="1268"/>
      <c r="AN79" s="1268"/>
      <c r="AO79" s="1268"/>
      <c r="AP79" s="1268"/>
      <c r="AQ79" s="1268"/>
      <c r="AR79" s="1327">
        <v>0</v>
      </c>
    </row>
    <row s="1854" customFormat="1" customHeight="1" ht="17.25">
      <c r="A80" s="322"/>
      <c r="C80" s="321"/>
      <c r="D80" s="2169"/>
      <c r="E80" s="2172"/>
      <c r="F80" s="2148"/>
      <c r="G80" s="2172"/>
      <c r="H80" s="1300"/>
      <c r="I80" s="1301"/>
      <c r="J80" s="1301"/>
      <c r="K80" s="1301"/>
      <c r="L80" s="1301"/>
      <c r="M80" s="1301"/>
      <c r="N80" s="1301"/>
      <c r="O80" s="1301"/>
      <c r="P80" s="1301"/>
      <c r="Q80" s="1301"/>
      <c r="R80" s="1301"/>
      <c r="S80" s="1302"/>
      <c r="T80" s="1302"/>
      <c r="U80" s="1302"/>
      <c r="V80" s="1302"/>
      <c r="W80" s="1303"/>
      <c r="X80" s="1260"/>
      <c r="Y80" s="1260"/>
      <c r="Z80" s="1260"/>
      <c r="AA80" s="1260"/>
      <c r="AB80" s="1260"/>
      <c r="AC80" s="1260"/>
      <c r="AD80" s="1260"/>
      <c r="AE80" s="1260"/>
      <c r="AF80" s="1260"/>
      <c r="AG80" s="1260"/>
      <c r="AH80" s="1260"/>
      <c r="AI80" s="1260"/>
      <c r="AJ80" s="1260"/>
      <c r="AK80" s="1260"/>
      <c r="AL80" s="1260"/>
      <c r="AM80" s="1260"/>
      <c r="AN80" s="1260"/>
      <c r="AO80" s="1260"/>
      <c r="AP80" s="1260"/>
      <c r="AQ80" s="1260"/>
      <c r="AR80" s="1309">
        <v>0</v>
      </c>
    </row>
    <row s="1854" customFormat="1" customHeight="1" ht="17.25">
      <c r="A81" s="322"/>
      <c r="C81" s="210"/>
      <c r="D81" s="2136">
        <v>8</v>
      </c>
      <c r="E81" s="2144" t="s">
        <v>250</v>
      </c>
      <c r="F81" s="2146" t="s">
        <v>19</v>
      </c>
      <c r="G81" s="2144"/>
      <c r="H81" s="2149"/>
      <c r="I81" s="2151"/>
      <c r="J81" s="2153"/>
      <c r="K81" s="2138"/>
      <c r="L81" s="2138"/>
      <c r="M81" s="2138"/>
      <c r="N81" s="2140"/>
      <c r="O81" s="2138"/>
      <c r="P81" s="2138"/>
      <c r="Q81" s="2138"/>
      <c r="R81" s="2143"/>
      <c r="S81" s="2138"/>
      <c r="T81" s="1471"/>
      <c r="U81" s="1471"/>
      <c r="V81" s="1473"/>
      <c r="W81" s="1297"/>
      <c r="X81" s="1268"/>
      <c r="Y81" s="1268"/>
      <c r="Z81" s="1268"/>
      <c r="AA81" s="1268"/>
      <c r="AB81" s="1268"/>
      <c r="AC81" s="1268" t="s">
        <v>251</v>
      </c>
      <c r="AD81" s="1268" t="s">
        <v>252</v>
      </c>
      <c r="AE81" s="1268" t="s">
        <v>253</v>
      </c>
      <c r="AF81" s="1268" t="s">
        <v>254</v>
      </c>
      <c r="AG81" s="1268" t="s">
        <v>255</v>
      </c>
      <c r="AH81" s="1268" t="str">
        <f>IF($E$81=0,"",$E$81)</f>
        <v>Плата за подключение (технологическое присоединение) к системе теплоснабжения</v>
      </c>
      <c r="AI81" s="1268" t="str">
        <f>IF($G$81=0,"",$G$81)</f>
        <v/>
      </c>
      <c r="AJ81" s="1268" t="str">
        <f>IF($J$81=0,"",$J$81)</f>
        <v/>
      </c>
      <c r="AK81" s="1268" t="str">
        <f>IF($K$81="нет","без дифференциации",IF($N$81=0,"",$N$81))</f>
        <v/>
      </c>
      <c r="AL81" s="1268" t="str">
        <f>IF($O$81="нет","без дифференциации",IF($R$81=0,"",$R$81))</f>
        <v/>
      </c>
      <c r="AM81" s="1268" t="str">
        <f>IF($S$81="нет","без дифференциации",IF($V$81=0,"",$V$81))</f>
        <v/>
      </c>
      <c r="AN81" s="1773">
        <f>$I$81</f>
        <v>0</v>
      </c>
      <c r="AO81" s="1268" t="str">
        <f>$I$81&amp;"."&amp;$M$81</f>
        <v>.</v>
      </c>
      <c r="AP81" s="1260" t="str">
        <f>$I$81&amp;"."&amp;$M$81&amp;"."&amp;$Q$81</f>
        <v>..</v>
      </c>
      <c r="AQ81" s="1260" t="str">
        <f>$I$81&amp;"."&amp;$M$81&amp;"."&amp;$Q$81&amp;"."&amp;$U$81</f>
        <v>...</v>
      </c>
      <c r="AR81" s="1309">
        <v>0</v>
      </c>
    </row>
    <row s="1854" customFormat="1" customHeight="1" ht="17.25">
      <c r="A82" s="322"/>
      <c r="C82" s="321"/>
      <c r="D82" s="2136"/>
      <c r="E82" s="2144"/>
      <c r="F82" s="2147"/>
      <c r="G82" s="2144"/>
      <c r="H82" s="2150"/>
      <c r="I82" s="2152"/>
      <c r="J82" s="2154"/>
      <c r="K82" s="2139"/>
      <c r="L82" s="2139"/>
      <c r="M82" s="2139"/>
      <c r="N82" s="2141"/>
      <c r="O82" s="2139"/>
      <c r="P82" s="2139"/>
      <c r="Q82" s="2139"/>
      <c r="R82" s="2142"/>
      <c r="S82" s="2139"/>
      <c r="T82" s="1298"/>
      <c r="U82" s="1298"/>
      <c r="V82" s="1298"/>
      <c r="W82" s="1299"/>
      <c r="X82" s="1260"/>
      <c r="Y82" s="1260"/>
      <c r="Z82" s="1260"/>
      <c r="AA82" s="1260"/>
      <c r="AB82" s="1260"/>
      <c r="AC82" s="1260"/>
      <c r="AD82" s="1260"/>
      <c r="AE82" s="1260"/>
      <c r="AF82" s="1260"/>
      <c r="AG82" s="1260"/>
      <c r="AH82" s="1260"/>
      <c r="AI82" s="1260"/>
      <c r="AJ82" s="1260"/>
      <c r="AK82" s="1260"/>
      <c r="AL82" s="1260"/>
      <c r="AM82" s="1260"/>
      <c r="AN82" s="1260"/>
      <c r="AO82" s="1260"/>
      <c r="AP82" s="1260"/>
      <c r="AQ82" s="1260"/>
      <c r="AR82" s="1309">
        <v>0</v>
      </c>
    </row>
    <row s="1854" customFormat="1" customHeight="1" ht="17.25">
      <c r="A83" s="322"/>
      <c r="C83" s="321"/>
      <c r="D83" s="2137"/>
      <c r="E83" s="2145"/>
      <c r="F83" s="2147"/>
      <c r="G83" s="2145"/>
      <c r="H83" s="2150"/>
      <c r="I83" s="2152"/>
      <c r="J83" s="2155"/>
      <c r="K83" s="2139"/>
      <c r="L83" s="2139"/>
      <c r="M83" s="2139"/>
      <c r="N83" s="2142"/>
      <c r="O83" s="2139"/>
      <c r="P83" s="1472"/>
      <c r="Q83" s="1298"/>
      <c r="R83" s="1298"/>
      <c r="S83" s="330"/>
      <c r="T83" s="330"/>
      <c r="U83" s="330"/>
      <c r="V83" s="330"/>
      <c r="W83" s="1299"/>
      <c r="X83" s="1260"/>
      <c r="Y83" s="1260"/>
      <c r="Z83" s="1260"/>
      <c r="AA83" s="1260"/>
      <c r="AB83" s="1260"/>
      <c r="AC83" s="1260"/>
      <c r="AD83" s="1260"/>
      <c r="AE83" s="1260"/>
      <c r="AF83" s="1260"/>
      <c r="AG83" s="1260"/>
      <c r="AH83" s="1260"/>
      <c r="AI83" s="1260"/>
      <c r="AJ83" s="1260"/>
      <c r="AK83" s="1260"/>
      <c r="AL83" s="1260"/>
      <c r="AM83" s="1260"/>
      <c r="AN83" s="1260"/>
      <c r="AO83" s="1260"/>
      <c r="AP83" s="1260"/>
      <c r="AQ83" s="1260"/>
      <c r="AR83" s="1309">
        <v>0</v>
      </c>
    </row>
    <row s="1854" customFormat="1" customHeight="1" ht="17.25">
      <c r="A84" s="322"/>
      <c r="C84" s="210"/>
      <c r="D84" s="2137"/>
      <c r="E84" s="2145"/>
      <c r="F84" s="2147"/>
      <c r="G84" s="2145"/>
      <c r="H84" s="2150"/>
      <c r="I84" s="2152"/>
      <c r="J84" s="2155"/>
      <c r="K84" s="2139"/>
      <c r="L84" s="1298"/>
      <c r="M84" s="1298"/>
      <c r="N84" s="1298"/>
      <c r="O84" s="1298"/>
      <c r="P84" s="1298"/>
      <c r="Q84" s="1298"/>
      <c r="R84" s="1298"/>
      <c r="S84" s="330"/>
      <c r="T84" s="330"/>
      <c r="U84" s="330"/>
      <c r="V84" s="330"/>
      <c r="W84" s="1299"/>
      <c r="Y84" s="1268"/>
      <c r="Z84" s="1268"/>
      <c r="AA84" s="1268"/>
      <c r="AB84" s="1268"/>
      <c r="AC84" s="1268"/>
      <c r="AD84" s="1268"/>
      <c r="AE84" s="1268"/>
      <c r="AF84" s="1268"/>
      <c r="AG84" s="1268"/>
      <c r="AH84" s="1268"/>
      <c r="AI84" s="1268"/>
      <c r="AJ84" s="1268"/>
      <c r="AK84" s="1268"/>
      <c r="AL84" s="1268"/>
      <c r="AM84" s="1268"/>
      <c r="AN84" s="1268"/>
      <c r="AO84" s="1268"/>
      <c r="AP84" s="1268"/>
      <c r="AQ84" s="1268"/>
      <c r="AR84" s="1327">
        <v>0</v>
      </c>
    </row>
    <row s="1854" customFormat="1" customHeight="1" ht="17.25">
      <c r="A85" s="322"/>
      <c r="C85" s="321"/>
      <c r="D85" s="2137"/>
      <c r="E85" s="2145"/>
      <c r="F85" s="2148"/>
      <c r="G85" s="2145"/>
      <c r="H85" s="1300"/>
      <c r="I85" s="1301"/>
      <c r="J85" s="1301"/>
      <c r="K85" s="1301"/>
      <c r="L85" s="1301"/>
      <c r="M85" s="1301"/>
      <c r="N85" s="1301"/>
      <c r="O85" s="1301"/>
      <c r="P85" s="1301"/>
      <c r="Q85" s="1301"/>
      <c r="R85" s="1301"/>
      <c r="S85" s="1302"/>
      <c r="T85" s="1302"/>
      <c r="U85" s="1302"/>
      <c r="V85" s="1302"/>
      <c r="W85" s="1303"/>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09">
        <v>0</v>
      </c>
    </row>
    <row s="1854" customFormat="1" customHeight="1" ht="17.25">
      <c r="A86" s="322"/>
      <c r="C86" s="210"/>
      <c r="D86" s="2136">
        <v>9</v>
      </c>
      <c r="E86" s="2144" t="s">
        <v>256</v>
      </c>
      <c r="F86" s="2146" t="s">
        <v>19</v>
      </c>
      <c r="G86" s="2144"/>
      <c r="H86" s="2149"/>
      <c r="I86" s="2151"/>
      <c r="J86" s="2153"/>
      <c r="K86" s="2138"/>
      <c r="L86" s="2138"/>
      <c r="M86" s="2138"/>
      <c r="N86" s="2140"/>
      <c r="O86" s="2138"/>
      <c r="P86" s="2138"/>
      <c r="Q86" s="2138"/>
      <c r="R86" s="2143"/>
      <c r="S86" s="2138"/>
      <c r="T86" s="1932"/>
      <c r="U86" s="1932"/>
      <c r="V86" s="1934"/>
      <c r="W86" s="1297"/>
      <c r="X86" s="1268"/>
      <c r="Y86" s="1268"/>
      <c r="Z86" s="1268"/>
      <c r="AA86" s="1268"/>
      <c r="AB86" s="1268"/>
      <c r="AC86" s="1268" t="s">
        <v>257</v>
      </c>
      <c r="AD86" s="1268" t="s">
        <v>258</v>
      </c>
      <c r="AE86" s="1268" t="s">
        <v>259</v>
      </c>
      <c r="AF86" s="1268" t="s">
        <v>260</v>
      </c>
      <c r="AG86" s="1268" t="s">
        <v>261</v>
      </c>
      <c r="AH86" s="1268" t="str">
        <f>IF($E$86=0,"",$E$86)</f>
        <v>Плата за подключение (технологическое присоединение) к системе теплоснабжения (индивидуальная)</v>
      </c>
      <c r="AI86" s="1268" t="str">
        <f>IF($G$86=0,"",$G$86)</f>
        <v/>
      </c>
      <c r="AJ86" s="1268" t="str">
        <f>IF($J$86=0,"",$J$86)</f>
        <v/>
      </c>
      <c r="AK86" s="1268" t="str">
        <f>IF($K$86="нет","без дифференциации",IF($N$86=0,"",$N$86))</f>
        <v/>
      </c>
      <c r="AL86" s="1268" t="str">
        <f>IF($O$86="нет","без дифференциации",IF($R$86=0,"",$R$86))</f>
        <v/>
      </c>
      <c r="AM86" s="1268" t="str">
        <f>IF($S$86="нет","без дифференциации",IF($V$86=0,"",$V$86))</f>
        <v/>
      </c>
      <c r="AN86" s="1773">
        <f>$I$86</f>
        <v>0</v>
      </c>
      <c r="AO86" s="1268" t="str">
        <f>$I$86&amp;"."&amp;$M$86</f>
        <v>.</v>
      </c>
      <c r="AP86" s="1267" t="str">
        <f>$I$86&amp;"."&amp;$M$86&amp;"."&amp;$Q$86</f>
        <v>..</v>
      </c>
      <c r="AQ86" s="1267" t="str">
        <f>$I$86&amp;"."&amp;$M$86&amp;"."&amp;$Q$86&amp;"."&amp;$U$86</f>
        <v>...</v>
      </c>
      <c r="AR86" s="1468">
        <v>0</v>
      </c>
    </row>
    <row s="1854" customFormat="1" customHeight="1" ht="17.25">
      <c r="A87" s="322"/>
      <c r="C87" s="321"/>
      <c r="D87" s="2136"/>
      <c r="E87" s="2144"/>
      <c r="F87" s="2147"/>
      <c r="G87" s="2144"/>
      <c r="H87" s="2150"/>
      <c r="I87" s="2152"/>
      <c r="J87" s="2154"/>
      <c r="K87" s="2139"/>
      <c r="L87" s="2139"/>
      <c r="M87" s="2139"/>
      <c r="N87" s="2141"/>
      <c r="O87" s="2139"/>
      <c r="P87" s="2139"/>
      <c r="Q87" s="2139"/>
      <c r="R87" s="2142"/>
      <c r="S87" s="2139"/>
      <c r="T87" s="1935"/>
      <c r="U87" s="1935"/>
      <c r="V87" s="1935"/>
      <c r="W87" s="1936"/>
      <c r="X87" s="1267"/>
      <c r="Y87" s="1267"/>
      <c r="Z87" s="1267"/>
      <c r="AA87" s="1267"/>
      <c r="AB87" s="1267"/>
      <c r="AC87" s="1267"/>
      <c r="AD87" s="1267"/>
      <c r="AE87" s="1267"/>
      <c r="AF87" s="1267"/>
      <c r="AG87" s="1267"/>
      <c r="AH87" s="1267"/>
      <c r="AI87" s="1267"/>
      <c r="AJ87" s="1267"/>
      <c r="AK87" s="1267"/>
      <c r="AL87" s="1267"/>
      <c r="AM87" s="1267"/>
      <c r="AN87" s="1267"/>
      <c r="AO87" s="1267"/>
      <c r="AP87" s="1267"/>
      <c r="AQ87" s="1267"/>
      <c r="AR87" s="1468">
        <v>0</v>
      </c>
    </row>
    <row s="1854" customFormat="1" customHeight="1" ht="17.25">
      <c r="A88" s="322"/>
      <c r="C88" s="321"/>
      <c r="D88" s="2137"/>
      <c r="E88" s="2145"/>
      <c r="F88" s="2147"/>
      <c r="G88" s="2145"/>
      <c r="H88" s="2150"/>
      <c r="I88" s="2152"/>
      <c r="J88" s="2155"/>
      <c r="K88" s="2139"/>
      <c r="L88" s="2139"/>
      <c r="M88" s="2139"/>
      <c r="N88" s="2142"/>
      <c r="O88" s="2139"/>
      <c r="P88" s="1933"/>
      <c r="Q88" s="1935"/>
      <c r="R88" s="1935"/>
      <c r="S88" s="330"/>
      <c r="T88" s="330"/>
      <c r="U88" s="330"/>
      <c r="V88" s="330"/>
      <c r="W88" s="1936"/>
      <c r="X88" s="1267"/>
      <c r="Y88" s="1267"/>
      <c r="Z88" s="1267"/>
      <c r="AA88" s="1267"/>
      <c r="AB88" s="1267"/>
      <c r="AC88" s="1267"/>
      <c r="AD88" s="1267"/>
      <c r="AE88" s="1267"/>
      <c r="AF88" s="1267"/>
      <c r="AG88" s="1267"/>
      <c r="AH88" s="1267"/>
      <c r="AI88" s="1267"/>
      <c r="AJ88" s="1267"/>
      <c r="AK88" s="1267"/>
      <c r="AL88" s="1267"/>
      <c r="AM88" s="1267"/>
      <c r="AN88" s="1267"/>
      <c r="AO88" s="1267"/>
      <c r="AP88" s="1267"/>
      <c r="AQ88" s="1267"/>
      <c r="AR88" s="1468">
        <v>0</v>
      </c>
    </row>
    <row s="1854" customFormat="1" customHeight="1" ht="17.25">
      <c r="A89" s="322"/>
      <c r="C89" s="210"/>
      <c r="D89" s="2137"/>
      <c r="E89" s="2145"/>
      <c r="F89" s="2147"/>
      <c r="G89" s="2145"/>
      <c r="H89" s="2150"/>
      <c r="I89" s="2152"/>
      <c r="J89" s="2155"/>
      <c r="K89" s="2139"/>
      <c r="L89" s="1935"/>
      <c r="M89" s="1935"/>
      <c r="N89" s="1935"/>
      <c r="O89" s="1935"/>
      <c r="P89" s="1935"/>
      <c r="Q89" s="1935"/>
      <c r="R89" s="1935"/>
      <c r="S89" s="330"/>
      <c r="T89" s="330"/>
      <c r="U89" s="330"/>
      <c r="V89" s="330"/>
      <c r="W89" s="1936"/>
      <c r="Y89" s="1268"/>
      <c r="Z89" s="1268"/>
      <c r="AA89" s="1268"/>
      <c r="AB89" s="1268"/>
      <c r="AC89" s="1268"/>
      <c r="AD89" s="1268"/>
      <c r="AE89" s="1268"/>
      <c r="AF89" s="1268"/>
      <c r="AG89" s="1268"/>
      <c r="AH89" s="1268"/>
      <c r="AI89" s="1268"/>
      <c r="AJ89" s="1268"/>
      <c r="AK89" s="1268"/>
      <c r="AL89" s="1268"/>
      <c r="AM89" s="1268"/>
      <c r="AN89" s="1268"/>
      <c r="AO89" s="1268"/>
      <c r="AP89" s="1268"/>
      <c r="AQ89" s="1268"/>
      <c r="AR89" s="1468">
        <v>0</v>
      </c>
    </row>
    <row s="1854" customFormat="1" customHeight="1" ht="17.25">
      <c r="A90" s="322"/>
      <c r="C90" s="321"/>
      <c r="D90" s="2137"/>
      <c r="E90" s="2145"/>
      <c r="F90" s="2148"/>
      <c r="G90" s="2145"/>
      <c r="H90" s="1300"/>
      <c r="I90" s="1937"/>
      <c r="J90" s="1937"/>
      <c r="K90" s="1937"/>
      <c r="L90" s="1937"/>
      <c r="M90" s="1937"/>
      <c r="N90" s="1937"/>
      <c r="O90" s="1937"/>
      <c r="P90" s="1937"/>
      <c r="Q90" s="1937"/>
      <c r="R90" s="1937"/>
      <c r="S90" s="1302"/>
      <c r="T90" s="1302"/>
      <c r="U90" s="1302"/>
      <c r="V90" s="1302"/>
      <c r="W90" s="1938"/>
      <c r="X90" s="1267"/>
      <c r="Y90" s="1267"/>
      <c r="Z90" s="1267"/>
      <c r="AA90" s="1267"/>
      <c r="AB90" s="1267"/>
      <c r="AC90" s="1267"/>
      <c r="AD90" s="1267"/>
      <c r="AE90" s="1267"/>
      <c r="AF90" s="1267"/>
      <c r="AG90" s="1267"/>
      <c r="AH90" s="1267"/>
      <c r="AI90" s="1267"/>
      <c r="AJ90" s="1267"/>
      <c r="AK90" s="1267"/>
      <c r="AL90" s="1267"/>
      <c r="AM90" s="1267"/>
      <c r="AN90" s="1267"/>
      <c r="AO90" s="1267"/>
      <c r="AP90" s="1267"/>
      <c r="AQ90" s="1267"/>
      <c r="AR90" s="1468">
        <v>0</v>
      </c>
    </row>
    <row s="1854" customFormat="1" customHeight="1" ht="17.25" hidden="1">
      <c r="A91" s="322"/>
      <c r="C91" s="210"/>
      <c r="D91" s="2136">
        <v>10</v>
      </c>
      <c r="E91" s="2144" t="s">
        <v>262</v>
      </c>
      <c r="F91" s="2146" t="s">
        <v>19</v>
      </c>
      <c r="G91" s="2144"/>
      <c r="H91" s="2149"/>
      <c r="I91" s="2151"/>
      <c r="J91" s="2153"/>
      <c r="K91" s="2138"/>
      <c r="L91" s="2138"/>
      <c r="M91" s="2138"/>
      <c r="N91" s="2140"/>
      <c r="O91" s="2138"/>
      <c r="P91" s="2138"/>
      <c r="Q91" s="2138"/>
      <c r="R91" s="2143"/>
      <c r="S91" s="2138"/>
      <c r="T91" s="1932"/>
      <c r="U91" s="1932"/>
      <c r="V91" s="1934"/>
      <c r="W91" s="1297"/>
      <c r="X91" s="1268"/>
      <c r="Y91" s="1268"/>
      <c r="Z91" s="1268"/>
      <c r="AA91" s="1268"/>
      <c r="AB91" s="1268"/>
      <c r="AC91" s="1268" t="s">
        <v>263</v>
      </c>
      <c r="AD91" s="1268" t="s">
        <v>264</v>
      </c>
      <c r="AE91" s="1268" t="s">
        <v>265</v>
      </c>
      <c r="AF91" s="1268" t="s">
        <v>266</v>
      </c>
      <c r="AG91" s="1268" t="s">
        <v>267</v>
      </c>
      <c r="AH91" s="1268" t="str">
        <f>IF($E$91=0,"",$E$91)</f>
        <v>Предельный уровень цены на тепловую энергию (мощность), поставляемую теплоснабжающими организациями потребителям</v>
      </c>
      <c r="AI91" s="1268" t="str">
        <f>IF($G$91=0,"",$G$91)</f>
        <v/>
      </c>
      <c r="AJ91" s="1268" t="str">
        <f>IF($J$91=0,"",$J$91)</f>
        <v/>
      </c>
      <c r="AK91" s="1268" t="str">
        <f>IF($K$91="нет","без дифференциации",IF($N$91=0,"",$N$91))</f>
        <v/>
      </c>
      <c r="AL91" s="1268" t="str">
        <f>IF($O$91="нет","без дифференциации",IF($R$91=0,"",$R$91))</f>
        <v/>
      </c>
      <c r="AM91" s="1268" t="str">
        <f>IF($S$91="нет","без дифференциации",IF($V$91=0,"",$V$91))</f>
        <v/>
      </c>
      <c r="AN91" s="1773">
        <f>$I$91</f>
        <v>0</v>
      </c>
      <c r="AO91" s="1268" t="str">
        <f>$I$91&amp;"."&amp;$M$91</f>
        <v>.</v>
      </c>
      <c r="AP91" s="1267" t="str">
        <f>$I$91&amp;"."&amp;$M$91&amp;"."&amp;$Q$91</f>
        <v>..</v>
      </c>
      <c r="AQ91" s="1267" t="str">
        <f>$I$91&amp;"."&amp;$M$91&amp;"."&amp;$Q$91&amp;"."&amp;$U$91</f>
        <v>...</v>
      </c>
      <c r="AR91" s="1468">
        <v>0</v>
      </c>
    </row>
    <row s="1854" customFormat="1" customHeight="1" ht="17.25" hidden="1">
      <c r="A92" s="322"/>
      <c r="C92" s="321"/>
      <c r="D92" s="2136"/>
      <c r="E92" s="2144"/>
      <c r="F92" s="2147"/>
      <c r="G92" s="2144"/>
      <c r="H92" s="2150"/>
      <c r="I92" s="2152"/>
      <c r="J92" s="2154"/>
      <c r="K92" s="2139"/>
      <c r="L92" s="2139"/>
      <c r="M92" s="2139"/>
      <c r="N92" s="2141"/>
      <c r="O92" s="2139"/>
      <c r="P92" s="2139"/>
      <c r="Q92" s="2139"/>
      <c r="R92" s="2142"/>
      <c r="S92" s="2139"/>
      <c r="T92" s="1935"/>
      <c r="U92" s="1935"/>
      <c r="V92" s="1935"/>
      <c r="W92" s="1936"/>
      <c r="X92" s="1267"/>
      <c r="Y92" s="1267"/>
      <c r="Z92" s="1267"/>
      <c r="AA92" s="1267"/>
      <c r="AB92" s="1267"/>
      <c r="AC92" s="1267"/>
      <c r="AD92" s="1267"/>
      <c r="AE92" s="1267"/>
      <c r="AF92" s="1267"/>
      <c r="AG92" s="1267"/>
      <c r="AH92" s="1267"/>
      <c r="AI92" s="1267"/>
      <c r="AJ92" s="1267"/>
      <c r="AK92" s="1267"/>
      <c r="AL92" s="1267"/>
      <c r="AM92" s="1267"/>
      <c r="AN92" s="1267"/>
      <c r="AO92" s="1267"/>
      <c r="AP92" s="1267"/>
      <c r="AQ92" s="1267"/>
      <c r="AR92" s="1468">
        <v>0</v>
      </c>
    </row>
    <row s="1854" customFormat="1" customHeight="1" ht="17.25" hidden="1">
      <c r="A93" s="322"/>
      <c r="C93" s="321"/>
      <c r="D93" s="2137"/>
      <c r="E93" s="2145"/>
      <c r="F93" s="2147"/>
      <c r="G93" s="2145"/>
      <c r="H93" s="2150"/>
      <c r="I93" s="2152"/>
      <c r="J93" s="2155"/>
      <c r="K93" s="2139"/>
      <c r="L93" s="2139"/>
      <c r="M93" s="2139"/>
      <c r="N93" s="2142"/>
      <c r="O93" s="2139"/>
      <c r="P93" s="1933"/>
      <c r="Q93" s="1935"/>
      <c r="R93" s="1935"/>
      <c r="S93" s="330"/>
      <c r="T93" s="330"/>
      <c r="U93" s="330"/>
      <c r="V93" s="330"/>
      <c r="W93" s="1936"/>
      <c r="X93" s="1267"/>
      <c r="Y93" s="1267"/>
      <c r="Z93" s="1267"/>
      <c r="AA93" s="1267"/>
      <c r="AB93" s="1267"/>
      <c r="AC93" s="1267"/>
      <c r="AD93" s="1267"/>
      <c r="AE93" s="1267"/>
      <c r="AF93" s="1267"/>
      <c r="AG93" s="1267"/>
      <c r="AH93" s="1267"/>
      <c r="AI93" s="1267"/>
      <c r="AJ93" s="1267"/>
      <c r="AK93" s="1267"/>
      <c r="AL93" s="1267"/>
      <c r="AM93" s="1267"/>
      <c r="AN93" s="1267"/>
      <c r="AO93" s="1267"/>
      <c r="AP93" s="1267"/>
      <c r="AQ93" s="1267"/>
      <c r="AR93" s="1468">
        <v>0</v>
      </c>
    </row>
    <row s="1854" customFormat="1" customHeight="1" ht="17.25" hidden="1">
      <c r="A94" s="322"/>
      <c r="C94" s="210"/>
      <c r="D94" s="2137"/>
      <c r="E94" s="2145"/>
      <c r="F94" s="2147"/>
      <c r="G94" s="2145"/>
      <c r="H94" s="2150"/>
      <c r="I94" s="2152"/>
      <c r="J94" s="2155"/>
      <c r="K94" s="2139"/>
      <c r="L94" s="1935"/>
      <c r="M94" s="1935"/>
      <c r="N94" s="1935"/>
      <c r="O94" s="1935"/>
      <c r="P94" s="1935"/>
      <c r="Q94" s="1935"/>
      <c r="R94" s="1935"/>
      <c r="S94" s="330"/>
      <c r="T94" s="330"/>
      <c r="U94" s="330"/>
      <c r="V94" s="330"/>
      <c r="W94" s="1936"/>
      <c r="Y94" s="1268"/>
      <c r="Z94" s="1268"/>
      <c r="AA94" s="1268"/>
      <c r="AB94" s="1268"/>
      <c r="AC94" s="1268"/>
      <c r="AD94" s="1268"/>
      <c r="AE94" s="1268"/>
      <c r="AF94" s="1268"/>
      <c r="AG94" s="1268"/>
      <c r="AH94" s="1268"/>
      <c r="AI94" s="1268"/>
      <c r="AJ94" s="1268"/>
      <c r="AK94" s="1268"/>
      <c r="AL94" s="1268"/>
      <c r="AM94" s="1268"/>
      <c r="AN94" s="1268"/>
      <c r="AO94" s="1268"/>
      <c r="AP94" s="1268"/>
      <c r="AQ94" s="1268"/>
      <c r="AR94" s="1468">
        <v>0</v>
      </c>
    </row>
    <row s="1854" customFormat="1" customHeight="1" ht="17.25" hidden="1">
      <c r="A95" s="322"/>
      <c r="C95" s="321"/>
      <c r="D95" s="2137"/>
      <c r="E95" s="2145"/>
      <c r="F95" s="2148"/>
      <c r="G95" s="2145"/>
      <c r="H95" s="1300"/>
      <c r="I95" s="1937"/>
      <c r="J95" s="1937"/>
      <c r="K95" s="1937"/>
      <c r="L95" s="1937"/>
      <c r="M95" s="1937"/>
      <c r="N95" s="1937"/>
      <c r="O95" s="1937"/>
      <c r="P95" s="1937"/>
      <c r="Q95" s="1937"/>
      <c r="R95" s="1937"/>
      <c r="S95" s="1302"/>
      <c r="T95" s="1302"/>
      <c r="U95" s="1302"/>
      <c r="V95" s="1302"/>
      <c r="W95" s="1938"/>
      <c r="X95" s="1267"/>
      <c r="Y95" s="1267"/>
      <c r="Z95" s="1267"/>
      <c r="AA95" s="1267"/>
      <c r="AB95" s="1267"/>
      <c r="AC95" s="1267"/>
      <c r="AD95" s="1267"/>
      <c r="AE95" s="1267"/>
      <c r="AF95" s="1267"/>
      <c r="AG95" s="1267"/>
      <c r="AH95" s="1267"/>
      <c r="AI95" s="1267"/>
      <c r="AJ95" s="1267"/>
      <c r="AK95" s="1267"/>
      <c r="AL95" s="1267"/>
      <c r="AM95" s="1267"/>
      <c r="AN95" s="1267"/>
      <c r="AO95" s="1267"/>
      <c r="AP95" s="1267"/>
      <c r="AQ95" s="1267"/>
      <c r="AR95" s="1468">
        <v>0</v>
      </c>
    </row>
    <row customHeight="1" ht="11.25">
      <c r="AR96" s="105">
        <v>0</v>
      </c>
    </row>
    <row customHeight="1" ht="11.25">
      <c r="E97" s="2175" t="s">
        <v>268</v>
      </c>
      <c r="F97" s="2175"/>
      <c r="G97" s="2175"/>
      <c r="H97" s="2175"/>
      <c r="I97" s="2175"/>
      <c r="J97" s="2175"/>
      <c r="K97" s="2175"/>
      <c r="L97" s="2175"/>
      <c r="M97" s="2175"/>
      <c r="N97" s="2175"/>
      <c r="O97" s="2175"/>
      <c r="P97" s="2175"/>
      <c r="Q97" s="2175"/>
      <c r="R97" s="2175"/>
      <c r="S97" s="2175"/>
      <c r="T97" s="2175"/>
      <c r="U97" s="2175"/>
      <c r="V97" s="2175"/>
      <c r="W97" s="2175"/>
      <c r="AR97" s="105">
        <v>0</v>
      </c>
    </row>
    <row customHeight="1" ht="36.75">
      <c r="E98" s="2173" t="s">
        <v>269</v>
      </c>
      <c r="F98" s="2173"/>
      <c r="G98" s="2174"/>
      <c r="H98" s="2174"/>
      <c r="I98" s="2174"/>
      <c r="J98" s="2174"/>
      <c r="K98" s="2174"/>
      <c r="L98" s="2174"/>
      <c r="M98" s="2174"/>
      <c r="N98" s="2174"/>
      <c r="O98" s="2174"/>
      <c r="P98" s="2174"/>
      <c r="Q98" s="2174"/>
      <c r="R98" s="2174"/>
      <c r="S98" s="2174"/>
      <c r="T98" s="2174"/>
      <c r="U98" s="2174"/>
      <c r="V98" s="2174"/>
      <c r="W98" s="2174"/>
      <c r="AR98" s="105">
        <v>0</v>
      </c>
    </row>
    <row customHeight="1" ht="28.5">
      <c r="E99" s="2173" t="s">
        <v>270</v>
      </c>
      <c r="F99" s="2173"/>
      <c r="G99" s="2174"/>
      <c r="H99" s="2174"/>
      <c r="I99" s="2174"/>
      <c r="J99" s="2174"/>
      <c r="K99" s="2174"/>
      <c r="L99" s="2174"/>
      <c r="M99" s="2174"/>
      <c r="N99" s="2174"/>
      <c r="O99" s="2174"/>
      <c r="P99" s="2174"/>
      <c r="Q99" s="2174"/>
      <c r="R99" s="2174"/>
      <c r="S99" s="2174"/>
      <c r="T99" s="2174"/>
      <c r="U99" s="2174"/>
      <c r="V99" s="2174"/>
      <c r="W99" s="2174"/>
      <c r="AR99" s="105">
        <v>0</v>
      </c>
    </row>
    <row customHeight="1" ht="27">
      <c r="E100" s="2173" t="s">
        <v>271</v>
      </c>
      <c r="F100" s="2173"/>
      <c r="G100" s="2174"/>
      <c r="H100" s="2174"/>
      <c r="I100" s="2174"/>
      <c r="J100" s="2174"/>
      <c r="K100" s="2174"/>
      <c r="L100" s="2174"/>
      <c r="M100" s="2174"/>
      <c r="N100" s="2174"/>
      <c r="O100" s="2174"/>
      <c r="P100" s="2174"/>
      <c r="Q100" s="2174"/>
      <c r="R100" s="2174"/>
      <c r="S100" s="2174"/>
      <c r="T100" s="2174"/>
      <c r="U100" s="2174"/>
      <c r="V100" s="2174"/>
      <c r="W100" s="2174"/>
      <c r="AR100" s="105">
        <v>0</v>
      </c>
    </row>
    <row customHeight="1" ht="17.25">
      <c r="E101" s="2173" t="s">
        <v>272</v>
      </c>
      <c r="F101" s="2173"/>
      <c r="G101" s="2174"/>
      <c r="H101" s="2174"/>
      <c r="I101" s="2174"/>
      <c r="J101" s="2174"/>
      <c r="K101" s="2174"/>
      <c r="L101" s="2174"/>
      <c r="M101" s="2174"/>
      <c r="N101" s="2174"/>
      <c r="O101" s="2174"/>
      <c r="P101" s="2174"/>
      <c r="Q101" s="2174"/>
      <c r="R101" s="2174"/>
      <c r="S101" s="2174"/>
      <c r="T101" s="2174"/>
      <c r="U101" s="2174"/>
      <c r="V101" s="2174"/>
      <c r="W101" s="2174"/>
      <c r="AR101" s="105">
        <v>0</v>
      </c>
    </row>
    <row customHeight="1" ht="15">
      <c r="E102" s="341"/>
      <c r="F102" s="1286"/>
      <c r="G102" s="158"/>
      <c r="H102" s="158"/>
      <c r="I102" s="158"/>
      <c r="J102" s="158"/>
      <c r="K102" s="158"/>
      <c r="L102" s="158"/>
      <c r="M102" s="158"/>
      <c r="N102" s="158"/>
      <c r="O102" s="158"/>
      <c r="P102" s="158"/>
      <c r="Q102" s="158"/>
      <c r="R102" s="158"/>
      <c r="S102" s="158"/>
      <c r="T102" s="158"/>
      <c r="U102" s="158"/>
      <c r="V102" s="158"/>
      <c r="W102" s="158"/>
      <c r="AR102" s="105">
        <v>0</v>
      </c>
    </row>
    <row customHeight="1" ht="15">
      <c r="E103" s="2175" t="s">
        <v>273</v>
      </c>
      <c r="F103" s="2175"/>
      <c r="G103" s="2175"/>
      <c r="H103" s="2175"/>
      <c r="I103" s="2175"/>
      <c r="J103" s="2175"/>
      <c r="K103" s="2175"/>
      <c r="L103" s="2175"/>
      <c r="M103" s="2175"/>
      <c r="N103" s="2175"/>
      <c r="O103" s="2175"/>
      <c r="P103" s="2175"/>
      <c r="Q103" s="2175"/>
      <c r="R103" s="2175"/>
      <c r="S103" s="2175"/>
      <c r="T103" s="2175"/>
      <c r="U103" s="2175"/>
      <c r="V103" s="2175"/>
      <c r="W103" s="2175"/>
      <c r="AR103" s="105">
        <v>0</v>
      </c>
    </row>
    <row customHeight="1" ht="17.25">
      <c r="E104" s="2173" t="s">
        <v>274</v>
      </c>
      <c r="F104" s="2173"/>
      <c r="G104" s="2174"/>
      <c r="H104" s="2174"/>
      <c r="I104" s="2174"/>
      <c r="J104" s="2174"/>
      <c r="K104" s="2174"/>
      <c r="L104" s="2174"/>
      <c r="M104" s="2174"/>
      <c r="N104" s="2174"/>
      <c r="O104" s="2174"/>
      <c r="P104" s="2174"/>
      <c r="Q104" s="2174"/>
      <c r="R104" s="2174"/>
      <c r="S104" s="2174"/>
      <c r="T104" s="2174"/>
      <c r="U104" s="2174"/>
      <c r="V104" s="2174"/>
      <c r="W104" s="2174"/>
      <c r="AR104" s="105">
        <v>0</v>
      </c>
    </row>
    <row customHeight="1" ht="17.25">
      <c r="E105" s="2173" t="s">
        <v>275</v>
      </c>
      <c r="F105" s="2173"/>
      <c r="G105" s="2174"/>
      <c r="H105" s="2174"/>
      <c r="I105" s="2174"/>
      <c r="J105" s="2174"/>
      <c r="K105" s="2174"/>
      <c r="L105" s="2174"/>
      <c r="M105" s="2174"/>
      <c r="N105" s="2174"/>
      <c r="O105" s="2174"/>
      <c r="P105" s="2174"/>
      <c r="Q105" s="2174"/>
      <c r="R105" s="2174"/>
      <c r="S105" s="2174"/>
      <c r="T105" s="2174"/>
      <c r="U105" s="2174"/>
      <c r="V105" s="2174"/>
      <c r="W105" s="2174"/>
      <c r="AR105" s="105">
        <v>0</v>
      </c>
    </row>
    <row s="1854" customFormat="1" customHeight="1" ht="11.25" hidden="1">
      <c r="A106" s="278"/>
      <c r="B106" s="278"/>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351">
        <v>0</v>
      </c>
    </row>
    <row s="1854" customFormat="1" customHeight="1" ht="17.25" hidden="1">
      <c r="A107" s="322"/>
      <c r="C107" s="210"/>
      <c r="D107" s="2136">
        <v>1</v>
      </c>
      <c r="E107" s="2144" t="s">
        <v>276</v>
      </c>
      <c r="F107" s="2146" t="s">
        <v>19</v>
      </c>
      <c r="G107" s="2144"/>
      <c r="H107" s="2149"/>
      <c r="I107" s="2151"/>
      <c r="J107" s="2153"/>
      <c r="K107" s="2138"/>
      <c r="L107" s="2138"/>
      <c r="M107" s="2138"/>
      <c r="N107" s="2140"/>
      <c r="O107" s="2138"/>
      <c r="P107" s="2138"/>
      <c r="Q107" s="2138"/>
      <c r="R107" s="2143"/>
      <c r="S107" s="2138"/>
      <c r="T107" s="1471"/>
      <c r="U107" s="1471"/>
      <c r="V107" s="1473"/>
      <c r="W107" s="1297"/>
      <c r="Y107" s="1268"/>
      <c r="Z107" s="1268"/>
      <c r="AA107" s="1268"/>
      <c r="AB107" s="1268"/>
      <c r="AC107" s="1268" t="s">
        <v>277</v>
      </c>
      <c r="AD107" s="1268" t="s">
        <v>278</v>
      </c>
      <c r="AE107" s="1268" t="s">
        <v>279</v>
      </c>
      <c r="AF107" s="1268" t="s">
        <v>280</v>
      </c>
      <c r="AG107" s="1268"/>
      <c r="AH107" s="1268" t="str">
        <f>IF($E$107=0,"",$E$107)</f>
        <v>Тариф на питьевую воду (питьевое водоснабжение)</v>
      </c>
      <c r="AI107" s="1268" t="str">
        <f>IF($G$107=0,"",$G$107)</f>
        <v/>
      </c>
      <c r="AJ107" s="1268" t="str">
        <f>IF($J$107=0,"",$J$107)</f>
        <v/>
      </c>
      <c r="AK107" s="1268" t="str">
        <f>IF($K$107="нет","без дифференциации",IF($N$107=0,"",$N$107))</f>
        <v/>
      </c>
      <c r="AL107" s="1268" t="str">
        <f>IF($O$107="нет","без дифференциации",IF($R$107=0,"",$R$107))</f>
        <v/>
      </c>
      <c r="AM107" s="1268" t="str">
        <f>IF($S$107="нет","без дифференциации",IF($V$107=0,"",$V$107))</f>
        <v/>
      </c>
      <c r="AN107" s="1268">
        <f>$I$107</f>
        <v>0</v>
      </c>
      <c r="AO107" s="1268" t="str">
        <f>$I$107&amp;"."&amp;$M$107</f>
        <v>.</v>
      </c>
      <c r="AP107" s="1268" t="str">
        <f>$I$107&amp;"."&amp;$M$107&amp;"."&amp;$Q$107</f>
        <v>..</v>
      </c>
      <c r="AQ107" s="1268" t="str">
        <f>$I$107&amp;"."&amp;$M$107&amp;"."&amp;$Q$107&amp;"."&amp;$U$107</f>
        <v>...</v>
      </c>
      <c r="AR107" s="1351">
        <v>0</v>
      </c>
    </row>
    <row s="1854" customFormat="1" customHeight="1" ht="17.25" hidden="1">
      <c r="A108" s="322"/>
      <c r="C108" s="321"/>
      <c r="D108" s="2136"/>
      <c r="E108" s="2144"/>
      <c r="F108" s="2147"/>
      <c r="G108" s="2144"/>
      <c r="H108" s="2150"/>
      <c r="I108" s="2152"/>
      <c r="J108" s="2154"/>
      <c r="K108" s="2139"/>
      <c r="L108" s="2139"/>
      <c r="M108" s="2139"/>
      <c r="N108" s="2141"/>
      <c r="O108" s="2139"/>
      <c r="P108" s="2139"/>
      <c r="Q108" s="2139"/>
      <c r="R108" s="2142"/>
      <c r="S108" s="2139"/>
      <c r="T108" s="1298"/>
      <c r="U108" s="1298"/>
      <c r="V108" s="1298"/>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351">
        <v>0</v>
      </c>
    </row>
    <row s="1854" customFormat="1" customHeight="1" ht="17.25" hidden="1">
      <c r="A109" s="322"/>
      <c r="C109" s="210"/>
      <c r="D109" s="2136"/>
      <c r="E109" s="2144"/>
      <c r="F109" s="2147"/>
      <c r="G109" s="2144"/>
      <c r="H109" s="2150"/>
      <c r="I109" s="2152"/>
      <c r="J109" s="2155"/>
      <c r="K109" s="2139"/>
      <c r="L109" s="2139"/>
      <c r="M109" s="2139"/>
      <c r="N109" s="2142"/>
      <c r="O109" s="2139"/>
      <c r="P109" s="1472"/>
      <c r="Q109" s="1298"/>
      <c r="R109" s="1298"/>
      <c r="S109" s="330"/>
      <c r="T109" s="330"/>
      <c r="U109" s="330"/>
      <c r="V109" s="330"/>
      <c r="W109" s="1299"/>
      <c r="Y109" s="1268"/>
      <c r="Z109" s="1268"/>
      <c r="AA109" s="1268"/>
      <c r="AB109" s="1268"/>
      <c r="AC109" s="1268"/>
      <c r="AD109" s="1268"/>
      <c r="AE109" s="1268"/>
      <c r="AF109" s="1268"/>
      <c r="AG109" s="1268"/>
      <c r="AH109" s="1268"/>
      <c r="AI109" s="1268"/>
      <c r="AJ109" s="1268"/>
      <c r="AK109" s="1268"/>
      <c r="AL109" s="1268"/>
      <c r="AM109" s="1268"/>
      <c r="AN109" s="1268"/>
      <c r="AO109" s="1268"/>
      <c r="AP109" s="1268"/>
      <c r="AQ109" s="1268"/>
      <c r="AR109" s="1442">
        <v>0</v>
      </c>
    </row>
    <row s="1854" customFormat="1" customHeight="1" ht="17.25" hidden="1">
      <c r="A110" s="322"/>
      <c r="C110" s="321"/>
      <c r="D110" s="2136"/>
      <c r="E110" s="2144"/>
      <c r="F110" s="2147"/>
      <c r="G110" s="2144"/>
      <c r="H110" s="2150"/>
      <c r="I110" s="2152"/>
      <c r="J110" s="2155"/>
      <c r="K110" s="2139"/>
      <c r="L110" s="1298"/>
      <c r="M110" s="1298"/>
      <c r="N110" s="1298"/>
      <c r="O110" s="1298"/>
      <c r="P110" s="1298"/>
      <c r="Q110" s="1298"/>
      <c r="R110" s="1298"/>
      <c r="S110" s="330"/>
      <c r="T110" s="330"/>
      <c r="U110" s="330"/>
      <c r="V110" s="330"/>
      <c r="W110" s="1299"/>
      <c r="Y110" s="1260"/>
      <c r="Z110" s="1260"/>
      <c r="AA110" s="1260"/>
      <c r="AB110" s="1260"/>
      <c r="AC110" s="1260"/>
      <c r="AD110" s="1260"/>
      <c r="AE110" s="1260"/>
      <c r="AF110" s="1260"/>
      <c r="AG110" s="1260"/>
      <c r="AH110" s="1260"/>
      <c r="AI110" s="1260"/>
      <c r="AJ110" s="1260"/>
      <c r="AK110" s="1260"/>
      <c r="AL110" s="1260"/>
      <c r="AM110" s="1260"/>
      <c r="AN110" s="1260"/>
      <c r="AO110" s="1260"/>
      <c r="AP110" s="1260"/>
      <c r="AQ110" s="1260"/>
      <c r="AR110" s="1442">
        <v>0</v>
      </c>
    </row>
    <row s="1854" customFormat="1" customHeight="1" ht="17.25" hidden="1">
      <c r="A111" s="322"/>
      <c r="C111" s="321"/>
      <c r="D111" s="2137"/>
      <c r="E111" s="2145"/>
      <c r="F111" s="2148"/>
      <c r="G111" s="2145"/>
      <c r="H111" s="1300"/>
      <c r="I111" s="1301"/>
      <c r="J111" s="1301"/>
      <c r="K111" s="1301"/>
      <c r="L111" s="1301"/>
      <c r="M111" s="1301"/>
      <c r="N111" s="1301"/>
      <c r="O111" s="1301"/>
      <c r="P111" s="1301"/>
      <c r="Q111" s="1301"/>
      <c r="R111" s="1301"/>
      <c r="S111" s="1302"/>
      <c r="T111" s="1302"/>
      <c r="U111" s="1302"/>
      <c r="V111" s="1302"/>
      <c r="W111" s="1303"/>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351">
        <v>0</v>
      </c>
    </row>
    <row s="1854" customFormat="1" customHeight="1" ht="17.25" hidden="1">
      <c r="A112" s="322"/>
      <c r="C112" s="210"/>
      <c r="D112" s="2136">
        <v>2</v>
      </c>
      <c r="E112" s="2144" t="s">
        <v>281</v>
      </c>
      <c r="F112" s="2146" t="s">
        <v>19</v>
      </c>
      <c r="G112" s="2144"/>
      <c r="H112" s="2149"/>
      <c r="I112" s="2151"/>
      <c r="J112" s="2153"/>
      <c r="K112" s="2138"/>
      <c r="L112" s="2138"/>
      <c r="M112" s="2138"/>
      <c r="N112" s="2140"/>
      <c r="O112" s="2138"/>
      <c r="P112" s="2138"/>
      <c r="Q112" s="2138"/>
      <c r="R112" s="2143"/>
      <c r="S112" s="2138"/>
      <c r="T112" s="1444"/>
      <c r="U112" s="1444"/>
      <c r="V112" s="1446"/>
      <c r="W112" s="1297"/>
      <c r="X112" s="1268"/>
      <c r="Y112" s="1268"/>
      <c r="Z112" s="1268"/>
      <c r="AA112" s="1268"/>
      <c r="AB112" s="1268"/>
      <c r="AC112" s="1268" t="s">
        <v>282</v>
      </c>
      <c r="AD112" s="1268" t="s">
        <v>283</v>
      </c>
      <c r="AE112" s="1268" t="s">
        <v>284</v>
      </c>
      <c r="AF112" s="1268" t="s">
        <v>285</v>
      </c>
      <c r="AG112" s="1268"/>
      <c r="AH112" s="1268" t="str">
        <f>IF($E$112=0,"",$E$112)</f>
        <v>Тариф на техническую воду</v>
      </c>
      <c r="AI112" s="1268" t="str">
        <f>IF($G$112=0,"",$G$112)</f>
        <v/>
      </c>
      <c r="AJ112" s="1268" t="str">
        <f>IF($J$112=0,"",$J$112)</f>
        <v/>
      </c>
      <c r="AK112" s="1268" t="str">
        <f>IF($K$112="нет","без дифференциации",IF($N$112=0,"",$N$112))</f>
        <v/>
      </c>
      <c r="AL112" s="1268" t="str">
        <f>IF($O$112="нет","без дифференциации",IF($R$112=0,"",$R$112))</f>
        <v/>
      </c>
      <c r="AM112" s="1268" t="str">
        <f>IF($S$112="нет","без дифференциации",IF($V$112=0,"",$V$112))</f>
        <v/>
      </c>
      <c r="AN112" s="1773">
        <f>$I$112</f>
        <v>0</v>
      </c>
      <c r="AO112" s="1268" t="str">
        <f>$I$112&amp;"."&amp;$M$112</f>
        <v>.</v>
      </c>
      <c r="AP112" s="1260" t="str">
        <f>$I$112&amp;"."&amp;$M$112&amp;"."&amp;$Q$112</f>
        <v>..</v>
      </c>
      <c r="AQ112" s="1260" t="str">
        <f>$I$112&amp;"."&amp;$M$112&amp;"."&amp;$Q$112&amp;"."&amp;$U$112</f>
        <v>...</v>
      </c>
      <c r="AR112" s="1351">
        <v>0</v>
      </c>
    </row>
    <row s="1854" customFormat="1" customHeight="1" ht="17.25" hidden="1">
      <c r="A113" s="322"/>
      <c r="C113" s="321"/>
      <c r="D113" s="2136"/>
      <c r="E113" s="2144"/>
      <c r="F113" s="2147"/>
      <c r="G113" s="2144"/>
      <c r="H113" s="2150"/>
      <c r="I113" s="2152"/>
      <c r="J113" s="2154"/>
      <c r="K113" s="2139"/>
      <c r="L113" s="2139"/>
      <c r="M113" s="2139"/>
      <c r="N113" s="2141"/>
      <c r="O113" s="2139"/>
      <c r="P113" s="2139"/>
      <c r="Q113" s="2139"/>
      <c r="R113" s="2142"/>
      <c r="S113" s="2139"/>
      <c r="T113" s="1298"/>
      <c r="U113" s="1298"/>
      <c r="V113" s="1298"/>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351">
        <v>0</v>
      </c>
    </row>
    <row s="1854" customFormat="1" customHeight="1" ht="17.25" hidden="1">
      <c r="A114" s="322"/>
      <c r="C114" s="321"/>
      <c r="D114" s="2137"/>
      <c r="E114" s="2145"/>
      <c r="F114" s="2147"/>
      <c r="G114" s="2145"/>
      <c r="H114" s="2150"/>
      <c r="I114" s="2152"/>
      <c r="J114" s="2155"/>
      <c r="K114" s="2139"/>
      <c r="L114" s="2139"/>
      <c r="M114" s="2139"/>
      <c r="N114" s="2142"/>
      <c r="O114" s="2139"/>
      <c r="P114" s="1445"/>
      <c r="Q114" s="1298"/>
      <c r="R114" s="1298"/>
      <c r="S114" s="330"/>
      <c r="T114" s="330"/>
      <c r="U114" s="330"/>
      <c r="V114" s="330"/>
      <c r="W114" s="1299"/>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351">
        <v>0</v>
      </c>
    </row>
    <row s="1854" customFormat="1" customHeight="1" ht="17.25" hidden="1">
      <c r="A115" s="322"/>
      <c r="C115" s="321"/>
      <c r="D115" s="2137"/>
      <c r="E115" s="2145"/>
      <c r="F115" s="2147"/>
      <c r="G115" s="2145"/>
      <c r="H115" s="2150"/>
      <c r="I115" s="2152"/>
      <c r="J115" s="2155"/>
      <c r="K115" s="2139"/>
      <c r="L115" s="1298"/>
      <c r="M115" s="1298"/>
      <c r="N115" s="1298"/>
      <c r="O115" s="1298"/>
      <c r="P115" s="1298"/>
      <c r="Q115" s="1298"/>
      <c r="R115" s="1298"/>
      <c r="S115" s="330"/>
      <c r="T115" s="330"/>
      <c r="U115" s="330"/>
      <c r="V115" s="330"/>
      <c r="W115" s="1299"/>
      <c r="X115" s="1260"/>
      <c r="Y115" s="1260"/>
      <c r="Z115" s="1260"/>
      <c r="AA115" s="1260"/>
      <c r="AB115" s="1260"/>
      <c r="AC115" s="1260"/>
      <c r="AD115" s="1260"/>
      <c r="AE115" s="1260"/>
      <c r="AF115" s="1260"/>
      <c r="AG115" s="1260"/>
      <c r="AH115" s="1260"/>
      <c r="AI115" s="1260"/>
      <c r="AJ115" s="1260"/>
      <c r="AK115" s="1260"/>
      <c r="AL115" s="1260"/>
      <c r="AM115" s="1260"/>
      <c r="AN115" s="1260"/>
      <c r="AO115" s="1260"/>
      <c r="AP115" s="1260"/>
      <c r="AQ115" s="1260"/>
      <c r="AR115" s="1351">
        <v>0</v>
      </c>
    </row>
    <row s="1854" customFormat="1" customHeight="1" ht="17.25" hidden="1">
      <c r="A116" s="322"/>
      <c r="C116" s="321"/>
      <c r="D116" s="2137"/>
      <c r="E116" s="2145"/>
      <c r="F116" s="2148"/>
      <c r="G116" s="2145"/>
      <c r="H116" s="1300"/>
      <c r="I116" s="1301"/>
      <c r="J116" s="1301"/>
      <c r="K116" s="1301"/>
      <c r="L116" s="1301"/>
      <c r="M116" s="1301"/>
      <c r="N116" s="1301"/>
      <c r="O116" s="1301"/>
      <c r="P116" s="1301"/>
      <c r="Q116" s="1301"/>
      <c r="R116" s="1301"/>
      <c r="S116" s="1302"/>
      <c r="T116" s="1302"/>
      <c r="U116" s="1302"/>
      <c r="V116" s="1302"/>
      <c r="W116" s="1303"/>
      <c r="X116" s="1260"/>
      <c r="Y116" s="1260"/>
      <c r="Z116" s="1260"/>
      <c r="AA116" s="1260"/>
      <c r="AB116" s="1260"/>
      <c r="AC116" s="1260"/>
      <c r="AD116" s="1260"/>
      <c r="AE116" s="1260"/>
      <c r="AF116" s="1260"/>
      <c r="AG116" s="1260"/>
      <c r="AH116" s="1260"/>
      <c r="AI116" s="1260"/>
      <c r="AJ116" s="1260"/>
      <c r="AK116" s="1260"/>
      <c r="AL116" s="1260"/>
      <c r="AM116" s="1260"/>
      <c r="AN116" s="1260"/>
      <c r="AO116" s="1260"/>
      <c r="AP116" s="1260"/>
      <c r="AQ116" s="1260"/>
      <c r="AR116" s="1351">
        <v>0</v>
      </c>
    </row>
    <row s="1854" customFormat="1" customHeight="1" ht="17.25" hidden="1">
      <c r="A117" s="322"/>
      <c r="C117" s="210"/>
      <c r="D117" s="2136">
        <v>3</v>
      </c>
      <c r="E117" s="2144" t="s">
        <v>286</v>
      </c>
      <c r="F117" s="2146" t="s">
        <v>19</v>
      </c>
      <c r="G117" s="2144"/>
      <c r="H117" s="2149"/>
      <c r="I117" s="2151"/>
      <c r="J117" s="2153"/>
      <c r="K117" s="2138"/>
      <c r="L117" s="2138"/>
      <c r="M117" s="2138"/>
      <c r="N117" s="2140"/>
      <c r="O117" s="2138"/>
      <c r="P117" s="2138"/>
      <c r="Q117" s="2138"/>
      <c r="R117" s="2143"/>
      <c r="S117" s="2138"/>
      <c r="T117" s="1444"/>
      <c r="U117" s="1444"/>
      <c r="V117" s="1446"/>
      <c r="W117" s="1297"/>
      <c r="X117" s="1268"/>
      <c r="Y117" s="1268"/>
      <c r="Z117" s="1268"/>
      <c r="AA117" s="1268"/>
      <c r="AB117" s="1268"/>
      <c r="AC117" s="1268" t="s">
        <v>287</v>
      </c>
      <c r="AD117" s="1268" t="s">
        <v>288</v>
      </c>
      <c r="AE117" s="1268" t="s">
        <v>289</v>
      </c>
      <c r="AF117" s="1268" t="s">
        <v>290</v>
      </c>
      <c r="AG117" s="1268"/>
      <c r="AH117" s="1268" t="str">
        <f>IF($E$117=0,"",$E$117)</f>
        <v>Тариф на транспортировку воды</v>
      </c>
      <c r="AI117" s="1268" t="str">
        <f>IF($G$117=0,"",$G$117)</f>
        <v/>
      </c>
      <c r="AJ117" s="1268" t="str">
        <f>IF($J$117=0,"",$J$117)</f>
        <v/>
      </c>
      <c r="AK117" s="1268" t="str">
        <f>IF($K$117="нет","без дифференциации",IF($N$117=0,"",$N$117))</f>
        <v/>
      </c>
      <c r="AL117" s="1268" t="str">
        <f>IF($O$117="нет","без дифференциации",IF($R$117=0,"",$R$117))</f>
        <v/>
      </c>
      <c r="AM117" s="1268" t="str">
        <f>IF($S$117="нет","без дифференциации",IF($V$117=0,"",$V$117))</f>
        <v/>
      </c>
      <c r="AN117" s="1773">
        <f>$I$117</f>
        <v>0</v>
      </c>
      <c r="AO117" s="1268" t="str">
        <f>$I$117&amp;"."&amp;$M$117</f>
        <v>.</v>
      </c>
      <c r="AP117" s="1260" t="str">
        <f>$I$117&amp;"."&amp;$M$117&amp;"."&amp;$Q$117</f>
        <v>..</v>
      </c>
      <c r="AQ117" s="1260" t="str">
        <f>$I$117&amp;"."&amp;$M$117&amp;"."&amp;$Q$117&amp;"."&amp;$U$117</f>
        <v>...</v>
      </c>
      <c r="AR117" s="1351">
        <v>0</v>
      </c>
    </row>
    <row s="1854" customFormat="1" customHeight="1" ht="17.25" hidden="1">
      <c r="A118" s="322"/>
      <c r="C118" s="321"/>
      <c r="D118" s="2136"/>
      <c r="E118" s="2144"/>
      <c r="F118" s="2147"/>
      <c r="G118" s="2144"/>
      <c r="H118" s="2150"/>
      <c r="I118" s="2152"/>
      <c r="J118" s="2154"/>
      <c r="K118" s="2139"/>
      <c r="L118" s="2139"/>
      <c r="M118" s="2139"/>
      <c r="N118" s="2141"/>
      <c r="O118" s="2139"/>
      <c r="P118" s="2139"/>
      <c r="Q118" s="2139"/>
      <c r="R118" s="2142"/>
      <c r="S118" s="2139"/>
      <c r="T118" s="1298"/>
      <c r="U118" s="1298"/>
      <c r="V118" s="1298"/>
      <c r="W118" s="1299"/>
      <c r="X118" s="1260"/>
      <c r="Y118" s="1260"/>
      <c r="Z118" s="1260"/>
      <c r="AA118" s="1260"/>
      <c r="AB118" s="1260"/>
      <c r="AC118" s="1260"/>
      <c r="AD118" s="1260"/>
      <c r="AE118" s="1260"/>
      <c r="AF118" s="1260"/>
      <c r="AG118" s="1260"/>
      <c r="AH118" s="1260"/>
      <c r="AI118" s="1260"/>
      <c r="AJ118" s="1260"/>
      <c r="AK118" s="1260"/>
      <c r="AL118" s="1260"/>
      <c r="AM118" s="1260"/>
      <c r="AN118" s="1260"/>
      <c r="AO118" s="1260"/>
      <c r="AP118" s="1260"/>
      <c r="AQ118" s="1260"/>
      <c r="AR118" s="1351">
        <v>0</v>
      </c>
    </row>
    <row s="1854" customFormat="1" customHeight="1" ht="17.25" hidden="1">
      <c r="A119" s="322"/>
      <c r="C119" s="321"/>
      <c r="D119" s="2137"/>
      <c r="E119" s="2145"/>
      <c r="F119" s="2147"/>
      <c r="G119" s="2145"/>
      <c r="H119" s="2150"/>
      <c r="I119" s="2152"/>
      <c r="J119" s="2155"/>
      <c r="K119" s="2139"/>
      <c r="L119" s="2139"/>
      <c r="M119" s="2139"/>
      <c r="N119" s="2142"/>
      <c r="O119" s="2139"/>
      <c r="P119" s="1445"/>
      <c r="Q119" s="1298"/>
      <c r="R119" s="1298"/>
      <c r="S119" s="330"/>
      <c r="T119" s="330"/>
      <c r="U119" s="330"/>
      <c r="V119" s="330"/>
      <c r="W119" s="1299"/>
      <c r="X119" s="1260"/>
      <c r="Y119" s="1260"/>
      <c r="Z119" s="1260"/>
      <c r="AA119" s="1260"/>
      <c r="AB119" s="1260"/>
      <c r="AC119" s="1260"/>
      <c r="AD119" s="1260"/>
      <c r="AE119" s="1260"/>
      <c r="AF119" s="1260"/>
      <c r="AG119" s="1260"/>
      <c r="AH119" s="1260"/>
      <c r="AI119" s="1260"/>
      <c r="AJ119" s="1260"/>
      <c r="AK119" s="1260"/>
      <c r="AL119" s="1260"/>
      <c r="AM119" s="1260"/>
      <c r="AN119" s="1260"/>
      <c r="AO119" s="1260"/>
      <c r="AP119" s="1260"/>
      <c r="AQ119" s="1260"/>
      <c r="AR119" s="1351">
        <v>0</v>
      </c>
    </row>
    <row s="1854" customFormat="1" customHeight="1" ht="17.25" hidden="1">
      <c r="A120" s="322"/>
      <c r="C120" s="321"/>
      <c r="D120" s="2137"/>
      <c r="E120" s="2145"/>
      <c r="F120" s="2147"/>
      <c r="G120" s="2145"/>
      <c r="H120" s="2150"/>
      <c r="I120" s="2152"/>
      <c r="J120" s="2155"/>
      <c r="K120" s="2139"/>
      <c r="L120" s="1298"/>
      <c r="M120" s="1298"/>
      <c r="N120" s="1298"/>
      <c r="O120" s="1298"/>
      <c r="P120" s="1298"/>
      <c r="Q120" s="1298"/>
      <c r="R120" s="1298"/>
      <c r="S120" s="330"/>
      <c r="T120" s="330"/>
      <c r="U120" s="330"/>
      <c r="V120" s="330"/>
      <c r="W120" s="1299"/>
      <c r="X120" s="1260"/>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351">
        <v>0</v>
      </c>
    </row>
    <row s="1854" customFormat="1" customHeight="1" ht="17.25" hidden="1">
      <c r="A121" s="322"/>
      <c r="C121" s="321"/>
      <c r="D121" s="2137"/>
      <c r="E121" s="2145"/>
      <c r="F121" s="2148"/>
      <c r="G121" s="2145"/>
      <c r="H121" s="1300"/>
      <c r="I121" s="1301"/>
      <c r="J121" s="1301"/>
      <c r="K121" s="1301"/>
      <c r="L121" s="1301"/>
      <c r="M121" s="1301"/>
      <c r="N121" s="1301"/>
      <c r="O121" s="1301"/>
      <c r="P121" s="1301"/>
      <c r="Q121" s="1301"/>
      <c r="R121" s="1301"/>
      <c r="S121" s="1302"/>
      <c r="T121" s="1302"/>
      <c r="U121" s="1302"/>
      <c r="V121" s="1302"/>
      <c r="W121" s="1303"/>
      <c r="X121" s="1260"/>
      <c r="Y121" s="1260"/>
      <c r="Z121" s="1260"/>
      <c r="AA121" s="1260"/>
      <c r="AB121" s="1260"/>
      <c r="AC121" s="1260"/>
      <c r="AD121" s="1260"/>
      <c r="AE121" s="1260"/>
      <c r="AF121" s="1260"/>
      <c r="AG121" s="1260"/>
      <c r="AH121" s="1260"/>
      <c r="AI121" s="1260"/>
      <c r="AJ121" s="1260"/>
      <c r="AK121" s="1260"/>
      <c r="AL121" s="1260"/>
      <c r="AM121" s="1260"/>
      <c r="AN121" s="1260"/>
      <c r="AO121" s="1260"/>
      <c r="AP121" s="1260"/>
      <c r="AQ121" s="1260"/>
      <c r="AR121" s="1351">
        <v>0</v>
      </c>
    </row>
    <row s="1854" customFormat="1" customHeight="1" ht="17.25" hidden="1">
      <c r="A122" s="322"/>
      <c r="C122" s="210"/>
      <c r="D122" s="2136">
        <v>4</v>
      </c>
      <c r="E122" s="2144" t="s">
        <v>291</v>
      </c>
      <c r="F122" s="2146" t="s">
        <v>19</v>
      </c>
      <c r="G122" s="2144"/>
      <c r="H122" s="2149"/>
      <c r="I122" s="2151"/>
      <c r="J122" s="2153"/>
      <c r="K122" s="2138"/>
      <c r="L122" s="2138"/>
      <c r="M122" s="2138"/>
      <c r="N122" s="2140"/>
      <c r="O122" s="2138"/>
      <c r="P122" s="2138"/>
      <c r="Q122" s="2138"/>
      <c r="R122" s="2143"/>
      <c r="S122" s="2138"/>
      <c r="T122" s="1444"/>
      <c r="U122" s="1444"/>
      <c r="V122" s="1446"/>
      <c r="W122" s="1297"/>
      <c r="X122" s="1268"/>
      <c r="Y122" s="1268"/>
      <c r="Z122" s="1268"/>
      <c r="AA122" s="1268"/>
      <c r="AB122" s="1268"/>
      <c r="AC122" s="1268" t="s">
        <v>292</v>
      </c>
      <c r="AD122" s="1268" t="s">
        <v>293</v>
      </c>
      <c r="AE122" s="1268" t="s">
        <v>294</v>
      </c>
      <c r="AF122" s="1268" t="s">
        <v>295</v>
      </c>
      <c r="AG122" s="1268"/>
      <c r="AH122" s="1268" t="str">
        <f>IF($E$122=0,"",$E$122)</f>
        <v>Тариф на подвоз воды</v>
      </c>
      <c r="AI122" s="1268" t="str">
        <f>IF($G$122=0,"",$G$122)</f>
        <v/>
      </c>
      <c r="AJ122" s="1268" t="str">
        <f>IF($J$122=0,"",$J$122)</f>
        <v/>
      </c>
      <c r="AK122" s="1268" t="str">
        <f>IF($K$122="нет","без дифференциации",IF($N$122=0,"",$N$122))</f>
        <v/>
      </c>
      <c r="AL122" s="1268" t="str">
        <f>IF($O$122="нет","без дифференциации",IF($R$122=0,"",$R$122))</f>
        <v/>
      </c>
      <c r="AM122" s="1268" t="str">
        <f>IF($S$122="нет","без дифференциации",IF($V$122=0,"",$V$122))</f>
        <v/>
      </c>
      <c r="AN122" s="1773">
        <f>$I$122</f>
        <v>0</v>
      </c>
      <c r="AO122" s="1268" t="str">
        <f>$I$122&amp;"."&amp;$M$122</f>
        <v>.</v>
      </c>
      <c r="AP122" s="1260" t="str">
        <f>$I$122&amp;"."&amp;$M$122&amp;"."&amp;$Q$122</f>
        <v>..</v>
      </c>
      <c r="AQ122" s="1260" t="str">
        <f>$I$122&amp;"."&amp;$M$122&amp;"."&amp;$Q$122&amp;"."&amp;$U$122</f>
        <v>...</v>
      </c>
      <c r="AR122" s="1351">
        <v>0</v>
      </c>
    </row>
    <row s="1854" customFormat="1" customHeight="1" ht="17.25" hidden="1">
      <c r="A123" s="322"/>
      <c r="C123" s="321"/>
      <c r="D123" s="2136"/>
      <c r="E123" s="2144"/>
      <c r="F123" s="2147"/>
      <c r="G123" s="2144"/>
      <c r="H123" s="2150"/>
      <c r="I123" s="2152"/>
      <c r="J123" s="2154"/>
      <c r="K123" s="2139"/>
      <c r="L123" s="2139"/>
      <c r="M123" s="2139"/>
      <c r="N123" s="2141"/>
      <c r="O123" s="2139"/>
      <c r="P123" s="2139"/>
      <c r="Q123" s="2139"/>
      <c r="R123" s="2142"/>
      <c r="S123" s="2139"/>
      <c r="T123" s="1298"/>
      <c r="U123" s="1298"/>
      <c r="V123" s="1298"/>
      <c r="W123" s="1299"/>
      <c r="X123" s="1260"/>
      <c r="Y123" s="1260"/>
      <c r="Z123" s="1260"/>
      <c r="AA123" s="1260"/>
      <c r="AB123" s="1260"/>
      <c r="AC123" s="1260"/>
      <c r="AD123" s="1260"/>
      <c r="AE123" s="1260"/>
      <c r="AF123" s="1260"/>
      <c r="AG123" s="1260"/>
      <c r="AH123" s="1260"/>
      <c r="AI123" s="1260"/>
      <c r="AJ123" s="1260"/>
      <c r="AK123" s="1260"/>
      <c r="AL123" s="1260"/>
      <c r="AM123" s="1260"/>
      <c r="AN123" s="1260"/>
      <c r="AO123" s="1260"/>
      <c r="AP123" s="1260"/>
      <c r="AQ123" s="1260"/>
      <c r="AR123" s="1351">
        <v>0</v>
      </c>
    </row>
    <row s="1854" customFormat="1" customHeight="1" ht="17.25" hidden="1">
      <c r="A124" s="322"/>
      <c r="C124" s="321"/>
      <c r="D124" s="2137"/>
      <c r="E124" s="2145"/>
      <c r="F124" s="2147"/>
      <c r="G124" s="2145"/>
      <c r="H124" s="2150"/>
      <c r="I124" s="2152"/>
      <c r="J124" s="2155"/>
      <c r="K124" s="2139"/>
      <c r="L124" s="2139"/>
      <c r="M124" s="2139"/>
      <c r="N124" s="2142"/>
      <c r="O124" s="2139"/>
      <c r="P124" s="1445"/>
      <c r="Q124" s="1298"/>
      <c r="R124" s="1298"/>
      <c r="S124" s="330"/>
      <c r="T124" s="330"/>
      <c r="U124" s="330"/>
      <c r="V124" s="330"/>
      <c r="W124" s="1299"/>
      <c r="X124" s="1260"/>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351">
        <v>0</v>
      </c>
    </row>
    <row s="1854" customFormat="1" customHeight="1" ht="17.25" hidden="1">
      <c r="A125" s="322"/>
      <c r="C125" s="321"/>
      <c r="D125" s="2137"/>
      <c r="E125" s="2145"/>
      <c r="F125" s="2147"/>
      <c r="G125" s="2145"/>
      <c r="H125" s="2150"/>
      <c r="I125" s="2152"/>
      <c r="J125" s="2155"/>
      <c r="K125" s="2139"/>
      <c r="L125" s="1298"/>
      <c r="M125" s="1298"/>
      <c r="N125" s="1298"/>
      <c r="O125" s="1298"/>
      <c r="P125" s="1298"/>
      <c r="Q125" s="1298"/>
      <c r="R125" s="1298"/>
      <c r="S125" s="330"/>
      <c r="T125" s="330"/>
      <c r="U125" s="330"/>
      <c r="V125" s="330"/>
      <c r="W125" s="1299"/>
      <c r="X125" s="1260"/>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351">
        <v>0</v>
      </c>
    </row>
    <row s="1854" customFormat="1" customHeight="1" ht="17.25" hidden="1">
      <c r="A126" s="322"/>
      <c r="C126" s="321"/>
      <c r="D126" s="2137"/>
      <c r="E126" s="2145"/>
      <c r="F126" s="2148"/>
      <c r="G126" s="2145"/>
      <c r="H126" s="1300"/>
      <c r="I126" s="1301"/>
      <c r="J126" s="1301"/>
      <c r="K126" s="1301"/>
      <c r="L126" s="1301"/>
      <c r="M126" s="1301"/>
      <c r="N126" s="1301"/>
      <c r="O126" s="1301"/>
      <c r="P126" s="1301"/>
      <c r="Q126" s="1301"/>
      <c r="R126" s="1301"/>
      <c r="S126" s="1302"/>
      <c r="T126" s="1302"/>
      <c r="U126" s="1302"/>
      <c r="V126" s="1302"/>
      <c r="W126" s="1303"/>
      <c r="X126" s="1260"/>
      <c r="Y126" s="1260"/>
      <c r="Z126" s="1260"/>
      <c r="AA126" s="1260"/>
      <c r="AB126" s="1260"/>
      <c r="AC126" s="1260"/>
      <c r="AD126" s="1260"/>
      <c r="AE126" s="1260"/>
      <c r="AF126" s="1260"/>
      <c r="AG126" s="1260"/>
      <c r="AH126" s="1260"/>
      <c r="AI126" s="1260"/>
      <c r="AJ126" s="1260"/>
      <c r="AK126" s="1260"/>
      <c r="AL126" s="1260"/>
      <c r="AM126" s="1260"/>
      <c r="AN126" s="1260"/>
      <c r="AO126" s="1260"/>
      <c r="AP126" s="1260"/>
      <c r="AQ126" s="1260"/>
      <c r="AR126" s="1351">
        <v>0</v>
      </c>
    </row>
    <row s="1854" customFormat="1" customHeight="1" ht="17.25" hidden="1">
      <c r="A127" s="322"/>
      <c r="C127" s="210"/>
      <c r="D127" s="2136">
        <v>5</v>
      </c>
      <c r="E127" s="2144" t="s">
        <v>296</v>
      </c>
      <c r="F127" s="2146" t="s">
        <v>19</v>
      </c>
      <c r="G127" s="2144"/>
      <c r="H127" s="2149"/>
      <c r="I127" s="2151"/>
      <c r="J127" s="2153"/>
      <c r="K127" s="2138"/>
      <c r="L127" s="2138"/>
      <c r="M127" s="2138"/>
      <c r="N127" s="2140"/>
      <c r="O127" s="2138"/>
      <c r="P127" s="2138"/>
      <c r="Q127" s="2138"/>
      <c r="R127" s="2143"/>
      <c r="S127" s="2138"/>
      <c r="T127" s="1944"/>
      <c r="U127" s="1944"/>
      <c r="V127" s="1946"/>
      <c r="W127" s="1297"/>
      <c r="X127" s="1268"/>
      <c r="Y127" s="1268"/>
      <c r="Z127" s="1268"/>
      <c r="AA127" s="1268"/>
      <c r="AB127" s="1268"/>
      <c r="AC127" s="1268" t="s">
        <v>297</v>
      </c>
      <c r="AD127" s="1268" t="s">
        <v>298</v>
      </c>
      <c r="AE127" s="1268" t="s">
        <v>299</v>
      </c>
      <c r="AF127" s="1268" t="s">
        <v>300</v>
      </c>
      <c r="AG127" s="1268"/>
      <c r="AH127" s="1268" t="str">
        <f>IF($E$127=0,"",$E$127)</f>
        <v>Тариф на подключение (технологическое присоединение) к централизованной системе холодного водоснабжения</v>
      </c>
      <c r="AI127" s="1268" t="str">
        <f>IF($G$127=0,"",$G$127)</f>
        <v/>
      </c>
      <c r="AJ127" s="1268" t="str">
        <f>IF($J$127=0,"",$J$127)</f>
        <v/>
      </c>
      <c r="AK127" s="1268" t="str">
        <f>IF($K$127="нет","без дифференциации",IF($N$127=0,"",$N$127))</f>
        <v/>
      </c>
      <c r="AL127" s="1268" t="str">
        <f>IF($O$127="нет","без дифференциации",IF($R$127=0,"",$R$127))</f>
        <v/>
      </c>
      <c r="AM127" s="1268" t="str">
        <f>IF($S$127="нет","без дифференциации",IF($V$127=0,"",$V$127))</f>
        <v/>
      </c>
      <c r="AN127" s="1773">
        <f>$I$127</f>
        <v>0</v>
      </c>
      <c r="AO127" s="1268" t="str">
        <f>$I$127&amp;"."&amp;$M$127</f>
        <v>.</v>
      </c>
      <c r="AP127" s="1267" t="str">
        <f>$I$127&amp;"."&amp;$M$127&amp;"."&amp;$Q$127</f>
        <v>..</v>
      </c>
      <c r="AQ127" s="1267" t="str">
        <f>$I$127&amp;"."&amp;$M$127&amp;"."&amp;$Q$127&amp;"."&amp;$U$127</f>
        <v>...</v>
      </c>
      <c r="AR127" s="1468">
        <v>0</v>
      </c>
    </row>
    <row s="1854" customFormat="1" customHeight="1" ht="17.25" hidden="1">
      <c r="A128" s="322"/>
      <c r="C128" s="321"/>
      <c r="D128" s="2136"/>
      <c r="E128" s="2144"/>
      <c r="F128" s="2147"/>
      <c r="G128" s="2144"/>
      <c r="H128" s="2150"/>
      <c r="I128" s="2152"/>
      <c r="J128" s="2154"/>
      <c r="K128" s="2139"/>
      <c r="L128" s="2139"/>
      <c r="M128" s="2139"/>
      <c r="N128" s="2141"/>
      <c r="O128" s="2139"/>
      <c r="P128" s="2139"/>
      <c r="Q128" s="2139"/>
      <c r="R128" s="2142"/>
      <c r="S128" s="2139"/>
      <c r="T128" s="1949"/>
      <c r="U128" s="1949"/>
      <c r="V128" s="1949"/>
      <c r="W128" s="1950"/>
      <c r="X128" s="1267"/>
      <c r="Y128" s="1267"/>
      <c r="Z128" s="1267"/>
      <c r="AA128" s="1267"/>
      <c r="AB128" s="1267"/>
      <c r="AC128" s="1267"/>
      <c r="AD128" s="1267"/>
      <c r="AE128" s="1267"/>
      <c r="AF128" s="1267"/>
      <c r="AG128" s="1267"/>
      <c r="AH128" s="1267"/>
      <c r="AI128" s="1267"/>
      <c r="AJ128" s="1267"/>
      <c r="AK128" s="1267"/>
      <c r="AL128" s="1267"/>
      <c r="AM128" s="1267"/>
      <c r="AN128" s="1267"/>
      <c r="AO128" s="1267"/>
      <c r="AP128" s="1267"/>
      <c r="AQ128" s="1267"/>
      <c r="AR128" s="1468">
        <v>0</v>
      </c>
    </row>
    <row s="1854" customFormat="1" customHeight="1" ht="17.25" hidden="1">
      <c r="A129" s="322"/>
      <c r="C129" s="321"/>
      <c r="D129" s="2137"/>
      <c r="E129" s="2145"/>
      <c r="F129" s="2147"/>
      <c r="G129" s="2145"/>
      <c r="H129" s="2150"/>
      <c r="I129" s="2152"/>
      <c r="J129" s="2155"/>
      <c r="K129" s="2139"/>
      <c r="L129" s="2139"/>
      <c r="M129" s="2139"/>
      <c r="N129" s="2142"/>
      <c r="O129" s="2139"/>
      <c r="P129" s="1945"/>
      <c r="Q129" s="1949"/>
      <c r="R129" s="1949"/>
      <c r="S129" s="330"/>
      <c r="T129" s="330"/>
      <c r="U129" s="330"/>
      <c r="V129" s="330"/>
      <c r="W129" s="1950"/>
      <c r="X129" s="1267"/>
      <c r="Y129" s="1267"/>
      <c r="Z129" s="1267"/>
      <c r="AA129" s="1267"/>
      <c r="AB129" s="1267"/>
      <c r="AC129" s="1267"/>
      <c r="AD129" s="1267"/>
      <c r="AE129" s="1267"/>
      <c r="AF129" s="1267"/>
      <c r="AG129" s="1267"/>
      <c r="AH129" s="1267"/>
      <c r="AI129" s="1267"/>
      <c r="AJ129" s="1267"/>
      <c r="AK129" s="1267"/>
      <c r="AL129" s="1267"/>
      <c r="AM129" s="1267"/>
      <c r="AN129" s="1267"/>
      <c r="AO129" s="1267"/>
      <c r="AP129" s="1267"/>
      <c r="AQ129" s="1267"/>
      <c r="AR129" s="1468">
        <v>0</v>
      </c>
    </row>
    <row s="1854" customFormat="1" customHeight="1" ht="17.25" hidden="1">
      <c r="A130" s="322"/>
      <c r="C130" s="321"/>
      <c r="D130" s="2137"/>
      <c r="E130" s="2145"/>
      <c r="F130" s="2147"/>
      <c r="G130" s="2145"/>
      <c r="H130" s="2150"/>
      <c r="I130" s="2152"/>
      <c r="J130" s="2155"/>
      <c r="K130" s="2139"/>
      <c r="L130" s="1949"/>
      <c r="M130" s="1949"/>
      <c r="N130" s="1949"/>
      <c r="O130" s="1949"/>
      <c r="P130" s="1949"/>
      <c r="Q130" s="1949"/>
      <c r="R130" s="1949"/>
      <c r="S130" s="330"/>
      <c r="T130" s="330"/>
      <c r="U130" s="330"/>
      <c r="V130" s="330"/>
      <c r="W130" s="1950"/>
      <c r="X130" s="1267"/>
      <c r="Y130" s="1267"/>
      <c r="Z130" s="1267"/>
      <c r="AA130" s="1267"/>
      <c r="AB130" s="1267"/>
      <c r="AC130" s="1267"/>
      <c r="AD130" s="1267"/>
      <c r="AE130" s="1267"/>
      <c r="AF130" s="1267"/>
      <c r="AG130" s="1267"/>
      <c r="AH130" s="1267"/>
      <c r="AI130" s="1267"/>
      <c r="AJ130" s="1267"/>
      <c r="AK130" s="1267"/>
      <c r="AL130" s="1267"/>
      <c r="AM130" s="1267"/>
      <c r="AN130" s="1267"/>
      <c r="AO130" s="1267"/>
      <c r="AP130" s="1267"/>
      <c r="AQ130" s="1267"/>
      <c r="AR130" s="1468">
        <v>0</v>
      </c>
    </row>
    <row s="1854" customFormat="1" customHeight="1" ht="17.25" hidden="1">
      <c r="A131" s="322"/>
      <c r="C131" s="321"/>
      <c r="D131" s="2137"/>
      <c r="E131" s="2145"/>
      <c r="F131" s="2148"/>
      <c r="G131" s="2145"/>
      <c r="H131" s="1300"/>
      <c r="I131" s="1947"/>
      <c r="J131" s="1947"/>
      <c r="K131" s="1947"/>
      <c r="L131" s="1947"/>
      <c r="M131" s="1947"/>
      <c r="N131" s="1947"/>
      <c r="O131" s="1947"/>
      <c r="P131" s="1947"/>
      <c r="Q131" s="1947"/>
      <c r="R131" s="1947"/>
      <c r="S131" s="1302"/>
      <c r="T131" s="1302"/>
      <c r="U131" s="1302"/>
      <c r="V131" s="1302"/>
      <c r="W131" s="1948"/>
      <c r="X131" s="1267"/>
      <c r="Y131" s="1267"/>
      <c r="Z131" s="1267"/>
      <c r="AA131" s="1267"/>
      <c r="AB131" s="1267"/>
      <c r="AC131" s="1267"/>
      <c r="AD131" s="1267"/>
      <c r="AE131" s="1267"/>
      <c r="AF131" s="1267"/>
      <c r="AG131" s="1267"/>
      <c r="AH131" s="1267"/>
      <c r="AI131" s="1267"/>
      <c r="AJ131" s="1267"/>
      <c r="AK131" s="1267"/>
      <c r="AL131" s="1267"/>
      <c r="AM131" s="1267"/>
      <c r="AN131" s="1267"/>
      <c r="AO131" s="1267"/>
      <c r="AP131" s="1267"/>
      <c r="AQ131" s="1267"/>
      <c r="AR131" s="1468">
        <v>0</v>
      </c>
    </row>
    <row s="1854" customFormat="1" customHeight="1" ht="11.25" hidden="1">
      <c r="A132" s="278"/>
      <c r="B132" s="278"/>
      <c r="Y132" s="1260"/>
      <c r="Z132" s="1260"/>
      <c r="AA132" s="1260"/>
      <c r="AB132" s="1260"/>
      <c r="AC132" s="1260"/>
      <c r="AD132" s="1260"/>
      <c r="AE132" s="1260"/>
      <c r="AF132" s="1260"/>
      <c r="AG132" s="1260"/>
      <c r="AH132" s="1260"/>
      <c r="AI132" s="1260"/>
      <c r="AJ132" s="1260"/>
      <c r="AK132" s="1260"/>
      <c r="AL132" s="1260"/>
      <c r="AM132" s="1260"/>
      <c r="AN132" s="1260"/>
      <c r="AO132" s="1260"/>
      <c r="AP132" s="1260"/>
      <c r="AQ132" s="1260"/>
      <c r="AR132" s="1468">
        <v>0</v>
      </c>
    </row>
    <row s="1854" customFormat="1" customHeight="1" ht="17.25" hidden="1">
      <c r="A133" s="322"/>
      <c r="C133" s="210"/>
      <c r="D133" s="2136">
        <v>1</v>
      </c>
      <c r="E133" s="2144" t="s">
        <v>301</v>
      </c>
      <c r="F133" s="2146" t="s">
        <v>19</v>
      </c>
      <c r="G133" s="2144"/>
      <c r="H133" s="2149"/>
      <c r="I133" s="2151"/>
      <c r="J133" s="2153"/>
      <c r="K133" s="2138"/>
      <c r="L133" s="2138"/>
      <c r="M133" s="2138"/>
      <c r="N133" s="2140"/>
      <c r="O133" s="2138"/>
      <c r="P133" s="2138"/>
      <c r="Q133" s="2138"/>
      <c r="R133" s="2143"/>
      <c r="S133" s="2138"/>
      <c r="T133" s="1471"/>
      <c r="U133" s="1471"/>
      <c r="V133" s="1473"/>
      <c r="W133" s="1297"/>
      <c r="Y133" s="1268"/>
      <c r="Z133" s="1268"/>
      <c r="AA133" s="1268"/>
      <c r="AB133" s="1268"/>
      <c r="AC133" s="1268" t="s">
        <v>302</v>
      </c>
      <c r="AD133" s="1268" t="s">
        <v>303</v>
      </c>
      <c r="AE133" s="1268" t="s">
        <v>304</v>
      </c>
      <c r="AF133" s="1268" t="s">
        <v>305</v>
      </c>
      <c r="AG133" s="1268"/>
      <c r="AH133" s="1268" t="str">
        <f>IF($E$133=0,"",$E$133)</f>
        <v>Тариф на горячую воду (горячее водоснабжение)</v>
      </c>
      <c r="AI133" s="1268" t="str">
        <f>IF($G$133=0,"",$G$133)</f>
        <v/>
      </c>
      <c r="AJ133" s="1268" t="str">
        <f>IF($J$133=0,"",$J$133)</f>
        <v/>
      </c>
      <c r="AK133" s="1268" t="str">
        <f>IF($K$133="нет","без дифференциации",IF($N$133=0,"",$N$133))</f>
        <v/>
      </c>
      <c r="AL133" s="1268" t="str">
        <f>IF($O$133="нет","без дифференциации",IF($R$133=0,"",$R$133))</f>
        <v/>
      </c>
      <c r="AM133" s="1268" t="str">
        <f>IF($S$133="нет","без дифференциации",IF($V$133=0,"",$V$133))</f>
        <v/>
      </c>
      <c r="AN133" s="1268">
        <f>$I$133</f>
        <v>0</v>
      </c>
      <c r="AO133" s="1268" t="str">
        <f>$I$133&amp;"."&amp;$M$133</f>
        <v>.</v>
      </c>
      <c r="AP133" s="1268" t="str">
        <f>$I$133&amp;"."&amp;$M$133&amp;"."&amp;$Q$133</f>
        <v>..</v>
      </c>
      <c r="AQ133" s="1268" t="str">
        <f>$I$133&amp;"."&amp;$M$133&amp;"."&amp;$Q$133&amp;"."&amp;$U$133</f>
        <v>...</v>
      </c>
      <c r="AR133" s="1468">
        <v>0</v>
      </c>
    </row>
    <row s="1854" customFormat="1" customHeight="1" ht="17.25" hidden="1">
      <c r="A134" s="322"/>
      <c r="C134" s="321"/>
      <c r="D134" s="2136"/>
      <c r="E134" s="2144"/>
      <c r="F134" s="2147"/>
      <c r="G134" s="2144"/>
      <c r="H134" s="2150"/>
      <c r="I134" s="2152"/>
      <c r="J134" s="2154"/>
      <c r="K134" s="2139"/>
      <c r="L134" s="2139"/>
      <c r="M134" s="2139"/>
      <c r="N134" s="2141"/>
      <c r="O134" s="2139"/>
      <c r="P134" s="2139"/>
      <c r="Q134" s="2139"/>
      <c r="R134" s="2142"/>
      <c r="S134" s="2139"/>
      <c r="T134" s="1298"/>
      <c r="U134" s="1298"/>
      <c r="V134" s="1298"/>
      <c r="W134" s="1299"/>
      <c r="Y134" s="1260"/>
      <c r="Z134" s="1260"/>
      <c r="AA134" s="1260"/>
      <c r="AB134" s="1260"/>
      <c r="AC134" s="1260"/>
      <c r="AD134" s="1260"/>
      <c r="AE134" s="1260"/>
      <c r="AF134" s="1260"/>
      <c r="AG134" s="1260"/>
      <c r="AH134" s="1260"/>
      <c r="AI134" s="1260"/>
      <c r="AJ134" s="1260"/>
      <c r="AK134" s="1260"/>
      <c r="AL134" s="1260"/>
      <c r="AM134" s="1260"/>
      <c r="AN134" s="1260"/>
      <c r="AO134" s="1260"/>
      <c r="AP134" s="1260"/>
      <c r="AQ134" s="1260"/>
      <c r="AR134" s="1468">
        <v>0</v>
      </c>
    </row>
    <row s="1854" customFormat="1" customHeight="1" ht="17.25" hidden="1">
      <c r="A135" s="322"/>
      <c r="C135" s="210"/>
      <c r="D135" s="2136"/>
      <c r="E135" s="2144"/>
      <c r="F135" s="2147"/>
      <c r="G135" s="2144"/>
      <c r="H135" s="2150"/>
      <c r="I135" s="2152"/>
      <c r="J135" s="2155"/>
      <c r="K135" s="2139"/>
      <c r="L135" s="2139"/>
      <c r="M135" s="2139"/>
      <c r="N135" s="2142"/>
      <c r="O135" s="2139"/>
      <c r="P135" s="1472"/>
      <c r="Q135" s="1298"/>
      <c r="R135" s="1298"/>
      <c r="S135" s="330"/>
      <c r="T135" s="330"/>
      <c r="U135" s="330"/>
      <c r="V135" s="330"/>
      <c r="W135" s="1299"/>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8">
        <v>0</v>
      </c>
    </row>
    <row s="1854" customFormat="1" customHeight="1" ht="17.25" hidden="1">
      <c r="A136" s="322"/>
      <c r="C136" s="321"/>
      <c r="D136" s="2136"/>
      <c r="E136" s="2144"/>
      <c r="F136" s="2147"/>
      <c r="G136" s="2144"/>
      <c r="H136" s="2150"/>
      <c r="I136" s="2152"/>
      <c r="J136" s="2155"/>
      <c r="K136" s="2139"/>
      <c r="L136" s="1298"/>
      <c r="M136" s="1298"/>
      <c r="N136" s="1298"/>
      <c r="O136" s="1298"/>
      <c r="P136" s="1298"/>
      <c r="Q136" s="1298"/>
      <c r="R136" s="1298"/>
      <c r="S136" s="330"/>
      <c r="T136" s="330"/>
      <c r="U136" s="330"/>
      <c r="V136" s="330"/>
      <c r="W136" s="1299"/>
      <c r="Y136" s="1260"/>
      <c r="Z136" s="1260"/>
      <c r="AA136" s="1260"/>
      <c r="AB136" s="1260"/>
      <c r="AC136" s="1260"/>
      <c r="AD136" s="1260"/>
      <c r="AE136" s="1260"/>
      <c r="AF136" s="1260"/>
      <c r="AG136" s="1260"/>
      <c r="AH136" s="1260"/>
      <c r="AI136" s="1260"/>
      <c r="AJ136" s="1260"/>
      <c r="AK136" s="1260"/>
      <c r="AL136" s="1260"/>
      <c r="AM136" s="1260"/>
      <c r="AN136" s="1260"/>
      <c r="AO136" s="1260"/>
      <c r="AP136" s="1260"/>
      <c r="AQ136" s="1260"/>
      <c r="AR136" s="1468">
        <v>0</v>
      </c>
    </row>
    <row s="1854" customFormat="1" customHeight="1" ht="17.25" hidden="1">
      <c r="A137" s="322"/>
      <c r="C137" s="321"/>
      <c r="D137" s="2137"/>
      <c r="E137" s="2145"/>
      <c r="F137" s="2148"/>
      <c r="G137" s="2145"/>
      <c r="H137" s="1300"/>
      <c r="I137" s="1301"/>
      <c r="J137" s="1301"/>
      <c r="K137" s="1301"/>
      <c r="L137" s="1301"/>
      <c r="M137" s="1301"/>
      <c r="N137" s="1301"/>
      <c r="O137" s="1301"/>
      <c r="P137" s="1301"/>
      <c r="Q137" s="1301"/>
      <c r="R137" s="1301"/>
      <c r="S137" s="1302"/>
      <c r="T137" s="1302"/>
      <c r="U137" s="1302"/>
      <c r="V137" s="1302"/>
      <c r="W137" s="1303"/>
      <c r="Y137" s="1260"/>
      <c r="Z137" s="1260"/>
      <c r="AA137" s="1260"/>
      <c r="AB137" s="1260"/>
      <c r="AC137" s="1260"/>
      <c r="AD137" s="1260"/>
      <c r="AE137" s="1260"/>
      <c r="AF137" s="1260"/>
      <c r="AG137" s="1260"/>
      <c r="AH137" s="1260"/>
      <c r="AI137" s="1260"/>
      <c r="AJ137" s="1260"/>
      <c r="AK137" s="1260"/>
      <c r="AL137" s="1260"/>
      <c r="AM137" s="1260"/>
      <c r="AN137" s="1260"/>
      <c r="AO137" s="1260"/>
      <c r="AP137" s="1260"/>
      <c r="AQ137" s="1260"/>
      <c r="AR137" s="1468">
        <v>0</v>
      </c>
    </row>
    <row s="1854" customFormat="1" customHeight="1" ht="17.25" hidden="1">
      <c r="A138" s="322"/>
      <c r="C138" s="210"/>
      <c r="D138" s="2136">
        <v>2</v>
      </c>
      <c r="E138" s="2144" t="s">
        <v>306</v>
      </c>
      <c r="F138" s="2146" t="s">
        <v>19</v>
      </c>
      <c r="G138" s="2144"/>
      <c r="H138" s="2149"/>
      <c r="I138" s="2151"/>
      <c r="J138" s="2153"/>
      <c r="K138" s="2138"/>
      <c r="L138" s="2138"/>
      <c r="M138" s="2138"/>
      <c r="N138" s="2140"/>
      <c r="O138" s="2138"/>
      <c r="P138" s="2138"/>
      <c r="Q138" s="2138"/>
      <c r="R138" s="2143"/>
      <c r="S138" s="2138"/>
      <c r="T138" s="1471"/>
      <c r="U138" s="1471"/>
      <c r="V138" s="1473"/>
      <c r="W138" s="1297"/>
      <c r="X138" s="1268"/>
      <c r="Y138" s="1268"/>
      <c r="Z138" s="1268"/>
      <c r="AA138" s="1268"/>
      <c r="AB138" s="1268"/>
      <c r="AC138" s="1268" t="s">
        <v>307</v>
      </c>
      <c r="AD138" s="1268" t="s">
        <v>308</v>
      </c>
      <c r="AE138" s="1268" t="s">
        <v>309</v>
      </c>
      <c r="AF138" s="1268" t="s">
        <v>310</v>
      </c>
      <c r="AG138" s="1268"/>
      <c r="AH138" s="1268" t="str">
        <f>IF($E$138=0,"",$E$138)</f>
        <v>Тариф на транспортировку горячей воды</v>
      </c>
      <c r="AI138" s="1268" t="str">
        <f>IF($G$138=0,"",$G$138)</f>
        <v/>
      </c>
      <c r="AJ138" s="1268" t="str">
        <f>IF($J$138=0,"",$J$138)</f>
        <v/>
      </c>
      <c r="AK138" s="1268" t="str">
        <f>IF($K$138="нет","без дифференциации",IF($N$138=0,"",$N$138))</f>
        <v/>
      </c>
      <c r="AL138" s="1268" t="str">
        <f>IF($O$138="нет","без дифференциации",IF($R$138=0,"",$R$138))</f>
        <v/>
      </c>
      <c r="AM138" s="1268" t="str">
        <f>IF($S$138="нет","без дифференциации",IF($V$138=0,"",$V$138))</f>
        <v/>
      </c>
      <c r="AN138" s="1773">
        <f>$I$138</f>
        <v>0</v>
      </c>
      <c r="AO138" s="1268" t="str">
        <f>$I$138&amp;"."&amp;$M$138</f>
        <v>.</v>
      </c>
      <c r="AP138" s="1260" t="str">
        <f>$I$138&amp;"."&amp;$M$138&amp;"."&amp;$Q$138</f>
        <v>..</v>
      </c>
      <c r="AQ138" s="1260" t="str">
        <f>$I$138&amp;"."&amp;$M$138&amp;"."&amp;$Q$138&amp;"."&amp;$U$138</f>
        <v>...</v>
      </c>
      <c r="AR138" s="1468">
        <v>0</v>
      </c>
    </row>
    <row s="1854" customFormat="1" customHeight="1" ht="17.25" hidden="1">
      <c r="A139" s="322"/>
      <c r="C139" s="321"/>
      <c r="D139" s="2136"/>
      <c r="E139" s="2144"/>
      <c r="F139" s="2147"/>
      <c r="G139" s="2144"/>
      <c r="H139" s="2150"/>
      <c r="I139" s="2152"/>
      <c r="J139" s="2154"/>
      <c r="K139" s="2139"/>
      <c r="L139" s="2139"/>
      <c r="M139" s="2139"/>
      <c r="N139" s="2141"/>
      <c r="O139" s="2139"/>
      <c r="P139" s="2139"/>
      <c r="Q139" s="2139"/>
      <c r="R139" s="2142"/>
      <c r="S139" s="2139"/>
      <c r="T139" s="1298"/>
      <c r="U139" s="1298"/>
      <c r="V139" s="1298"/>
      <c r="W139" s="1299"/>
      <c r="X139" s="1260"/>
      <c r="Y139" s="1260"/>
      <c r="Z139" s="1260"/>
      <c r="AA139" s="1260"/>
      <c r="AB139" s="1260"/>
      <c r="AC139" s="1260"/>
      <c r="AD139" s="1260"/>
      <c r="AE139" s="1260"/>
      <c r="AF139" s="1260"/>
      <c r="AG139" s="1260"/>
      <c r="AH139" s="1260"/>
      <c r="AI139" s="1260"/>
      <c r="AJ139" s="1260"/>
      <c r="AK139" s="1260"/>
      <c r="AL139" s="1260"/>
      <c r="AM139" s="1260"/>
      <c r="AN139" s="1260"/>
      <c r="AO139" s="1260"/>
      <c r="AP139" s="1260"/>
      <c r="AQ139" s="1260"/>
      <c r="AR139" s="1468">
        <v>0</v>
      </c>
    </row>
    <row s="1854" customFormat="1" customHeight="1" ht="17.25" hidden="1">
      <c r="A140" s="322"/>
      <c r="C140" s="321"/>
      <c r="D140" s="2137"/>
      <c r="E140" s="2145"/>
      <c r="F140" s="2147"/>
      <c r="G140" s="2145"/>
      <c r="H140" s="2150"/>
      <c r="I140" s="2152"/>
      <c r="J140" s="2155"/>
      <c r="K140" s="2139"/>
      <c r="L140" s="2139"/>
      <c r="M140" s="2139"/>
      <c r="N140" s="2142"/>
      <c r="O140" s="2139"/>
      <c r="P140" s="1472"/>
      <c r="Q140" s="1298"/>
      <c r="R140" s="1298"/>
      <c r="S140" s="330"/>
      <c r="T140" s="330"/>
      <c r="U140" s="330"/>
      <c r="V140" s="330"/>
      <c r="W140" s="1299"/>
      <c r="X140" s="1260"/>
      <c r="Y140" s="1260"/>
      <c r="Z140" s="1260"/>
      <c r="AA140" s="1260"/>
      <c r="AB140" s="1260"/>
      <c r="AC140" s="1260"/>
      <c r="AD140" s="1260"/>
      <c r="AE140" s="1260"/>
      <c r="AF140" s="1260"/>
      <c r="AG140" s="1260"/>
      <c r="AH140" s="1260"/>
      <c r="AI140" s="1260"/>
      <c r="AJ140" s="1260"/>
      <c r="AK140" s="1260"/>
      <c r="AL140" s="1260"/>
      <c r="AM140" s="1260"/>
      <c r="AN140" s="1260"/>
      <c r="AO140" s="1260"/>
      <c r="AP140" s="1260"/>
      <c r="AQ140" s="1260"/>
      <c r="AR140" s="1468">
        <v>0</v>
      </c>
    </row>
    <row s="1854" customFormat="1" customHeight="1" ht="17.25" hidden="1">
      <c r="A141" s="322"/>
      <c r="C141" s="321"/>
      <c r="D141" s="2137"/>
      <c r="E141" s="2145"/>
      <c r="F141" s="2147"/>
      <c r="G141" s="2145"/>
      <c r="H141" s="2150"/>
      <c r="I141" s="2152"/>
      <c r="J141" s="2155"/>
      <c r="K141" s="2139"/>
      <c r="L141" s="1298"/>
      <c r="M141" s="1298"/>
      <c r="N141" s="1298"/>
      <c r="O141" s="1298"/>
      <c r="P141" s="1298"/>
      <c r="Q141" s="1298"/>
      <c r="R141" s="1298"/>
      <c r="S141" s="330"/>
      <c r="T141" s="330"/>
      <c r="U141" s="330"/>
      <c r="V141" s="330"/>
      <c r="W141" s="1299"/>
      <c r="X141" s="1260"/>
      <c r="Y141" s="1260"/>
      <c r="Z141" s="1260"/>
      <c r="AA141" s="1260"/>
      <c r="AB141" s="1260"/>
      <c r="AC141" s="1260"/>
      <c r="AD141" s="1260"/>
      <c r="AE141" s="1260"/>
      <c r="AF141" s="1260"/>
      <c r="AG141" s="1260"/>
      <c r="AH141" s="1260"/>
      <c r="AI141" s="1260"/>
      <c r="AJ141" s="1260"/>
      <c r="AK141" s="1260"/>
      <c r="AL141" s="1260"/>
      <c r="AM141" s="1260"/>
      <c r="AN141" s="1260"/>
      <c r="AO141" s="1260"/>
      <c r="AP141" s="1260"/>
      <c r="AQ141" s="1260"/>
      <c r="AR141" s="1468">
        <v>0</v>
      </c>
    </row>
    <row s="1854" customFormat="1" customHeight="1" ht="17.25" hidden="1">
      <c r="A142" s="322"/>
      <c r="C142" s="321"/>
      <c r="D142" s="2137"/>
      <c r="E142" s="2145"/>
      <c r="F142" s="2148"/>
      <c r="G142" s="2145"/>
      <c r="H142" s="1300"/>
      <c r="I142" s="1301"/>
      <c r="J142" s="1301"/>
      <c r="K142" s="1301"/>
      <c r="L142" s="1301"/>
      <c r="M142" s="1301"/>
      <c r="N142" s="1301"/>
      <c r="O142" s="1301"/>
      <c r="P142" s="1301"/>
      <c r="Q142" s="1301"/>
      <c r="R142" s="1301"/>
      <c r="S142" s="1302"/>
      <c r="T142" s="1302"/>
      <c r="U142" s="1302"/>
      <c r="V142" s="1302"/>
      <c r="W142" s="1303"/>
      <c r="X142" s="1260"/>
      <c r="Y142" s="1260"/>
      <c r="Z142" s="1260"/>
      <c r="AA142" s="1260"/>
      <c r="AB142" s="1260"/>
      <c r="AC142" s="1260"/>
      <c r="AD142" s="1260"/>
      <c r="AE142" s="1260"/>
      <c r="AF142" s="1260"/>
      <c r="AG142" s="1260"/>
      <c r="AH142" s="1260"/>
      <c r="AI142" s="1260"/>
      <c r="AJ142" s="1260"/>
      <c r="AK142" s="1260"/>
      <c r="AL142" s="1260"/>
      <c r="AM142" s="1260"/>
      <c r="AN142" s="1260"/>
      <c r="AO142" s="1260"/>
      <c r="AP142" s="1260"/>
      <c r="AQ142" s="1260"/>
      <c r="AR142" s="1468">
        <v>0</v>
      </c>
    </row>
    <row s="1854" customFormat="1" customHeight="1" ht="17.25" hidden="1">
      <c r="A143" s="322"/>
      <c r="C143" s="210"/>
      <c r="D143" s="2136">
        <v>3</v>
      </c>
      <c r="E143" s="2144" t="s">
        <v>311</v>
      </c>
      <c r="F143" s="2146" t="s">
        <v>19</v>
      </c>
      <c r="G143" s="2144"/>
      <c r="H143" s="2149"/>
      <c r="I143" s="2151"/>
      <c r="J143" s="2153"/>
      <c r="K143" s="2138"/>
      <c r="L143" s="2138"/>
      <c r="M143" s="2138"/>
      <c r="N143" s="2140"/>
      <c r="O143" s="2138"/>
      <c r="P143" s="2138"/>
      <c r="Q143" s="2138"/>
      <c r="R143" s="2143"/>
      <c r="S143" s="2138"/>
      <c r="T143" s="1944"/>
      <c r="U143" s="1944"/>
      <c r="V143" s="1946"/>
      <c r="W143" s="1297"/>
      <c r="X143" s="1268"/>
      <c r="Y143" s="1268"/>
      <c r="Z143" s="1268"/>
      <c r="AA143" s="1268"/>
      <c r="AB143" s="1268"/>
      <c r="AC143" s="1268" t="s">
        <v>312</v>
      </c>
      <c r="AD143" s="1268" t="s">
        <v>313</v>
      </c>
      <c r="AE143" s="1268" t="s">
        <v>314</v>
      </c>
      <c r="AF143" s="1268" t="s">
        <v>315</v>
      </c>
      <c r="AG143" s="1268"/>
      <c r="AH143" s="1268" t="str">
        <f>IF($E$143=0,"",$E$143)</f>
        <v>Тариф на подключение (технологическое присоединение) к централизованной системе горячего водоснабжения</v>
      </c>
      <c r="AI143" s="1268" t="str">
        <f>IF($G$143=0,"",$G$143)</f>
        <v/>
      </c>
      <c r="AJ143" s="1268" t="str">
        <f>IF($J$143=0,"",$J$143)</f>
        <v/>
      </c>
      <c r="AK143" s="1268" t="str">
        <f>IF($K$143="нет","без дифференциации",IF($N$143=0,"",$N$143))</f>
        <v/>
      </c>
      <c r="AL143" s="1268" t="str">
        <f>IF($O$143="нет","без дифференциации",IF($R$143=0,"",$R$143))</f>
        <v/>
      </c>
      <c r="AM143" s="1268" t="str">
        <f>IF($S$143="нет","без дифференциации",IF($V$143=0,"",$V$143))</f>
        <v/>
      </c>
      <c r="AN143" s="1773">
        <f>$I$143</f>
        <v>0</v>
      </c>
      <c r="AO143" s="1268" t="str">
        <f>$I$143&amp;"."&amp;$M$143</f>
        <v>.</v>
      </c>
      <c r="AP143" s="1267" t="str">
        <f>$I$143&amp;"."&amp;$M$143&amp;"."&amp;$Q$143</f>
        <v>..</v>
      </c>
      <c r="AQ143" s="1267" t="str">
        <f>$I$143&amp;"."&amp;$M$143&amp;"."&amp;$Q$143&amp;"."&amp;$U$143</f>
        <v>...</v>
      </c>
      <c r="AR143" s="1468">
        <v>0</v>
      </c>
    </row>
    <row s="1854" customFormat="1" customHeight="1" ht="17.25" hidden="1">
      <c r="A144" s="322"/>
      <c r="C144" s="321"/>
      <c r="D144" s="2136"/>
      <c r="E144" s="2144"/>
      <c r="F144" s="2147"/>
      <c r="G144" s="2144"/>
      <c r="H144" s="2150"/>
      <c r="I144" s="2152"/>
      <c r="J144" s="2154"/>
      <c r="K144" s="2139"/>
      <c r="L144" s="2139"/>
      <c r="M144" s="2139"/>
      <c r="N144" s="2141"/>
      <c r="O144" s="2139"/>
      <c r="P144" s="2139"/>
      <c r="Q144" s="2139"/>
      <c r="R144" s="2142"/>
      <c r="S144" s="2139"/>
      <c r="T144" s="1949"/>
      <c r="U144" s="1949"/>
      <c r="V144" s="1949"/>
      <c r="W144" s="1950"/>
      <c r="X144" s="1267"/>
      <c r="Y144" s="1267"/>
      <c r="Z144" s="1267"/>
      <c r="AA144" s="1267"/>
      <c r="AB144" s="1267"/>
      <c r="AC144" s="1267"/>
      <c r="AD144" s="1267"/>
      <c r="AE144" s="1267"/>
      <c r="AF144" s="1267"/>
      <c r="AG144" s="1267"/>
      <c r="AH144" s="1267"/>
      <c r="AI144" s="1267"/>
      <c r="AJ144" s="1267"/>
      <c r="AK144" s="1267"/>
      <c r="AL144" s="1267"/>
      <c r="AM144" s="1267"/>
      <c r="AN144" s="1267"/>
      <c r="AO144" s="1267"/>
      <c r="AP144" s="1267"/>
      <c r="AQ144" s="1267"/>
      <c r="AR144" s="1468">
        <v>0</v>
      </c>
    </row>
    <row s="1854" customFormat="1" customHeight="1" ht="17.25" hidden="1">
      <c r="A145" s="322"/>
      <c r="C145" s="321"/>
      <c r="D145" s="2137"/>
      <c r="E145" s="2145"/>
      <c r="F145" s="2147"/>
      <c r="G145" s="2145"/>
      <c r="H145" s="2150"/>
      <c r="I145" s="2152"/>
      <c r="J145" s="2155"/>
      <c r="K145" s="2139"/>
      <c r="L145" s="2139"/>
      <c r="M145" s="2139"/>
      <c r="N145" s="2142"/>
      <c r="O145" s="2139"/>
      <c r="P145" s="1945"/>
      <c r="Q145" s="1949"/>
      <c r="R145" s="1949"/>
      <c r="S145" s="330"/>
      <c r="T145" s="330"/>
      <c r="U145" s="330"/>
      <c r="V145" s="330"/>
      <c r="W145" s="1950"/>
      <c r="X145" s="1267"/>
      <c r="Y145" s="1267"/>
      <c r="Z145" s="1267"/>
      <c r="AA145" s="1267"/>
      <c r="AB145" s="1267"/>
      <c r="AC145" s="1267"/>
      <c r="AD145" s="1267"/>
      <c r="AE145" s="1267"/>
      <c r="AF145" s="1267"/>
      <c r="AG145" s="1267"/>
      <c r="AH145" s="1267"/>
      <c r="AI145" s="1267"/>
      <c r="AJ145" s="1267"/>
      <c r="AK145" s="1267"/>
      <c r="AL145" s="1267"/>
      <c r="AM145" s="1267"/>
      <c r="AN145" s="1267"/>
      <c r="AO145" s="1267"/>
      <c r="AP145" s="1267"/>
      <c r="AQ145" s="1267"/>
      <c r="AR145" s="1468">
        <v>0</v>
      </c>
    </row>
    <row s="1854" customFormat="1" customHeight="1" ht="17.25" hidden="1">
      <c r="A146" s="322"/>
      <c r="C146" s="321"/>
      <c r="D146" s="2137"/>
      <c r="E146" s="2145"/>
      <c r="F146" s="2147"/>
      <c r="G146" s="2145"/>
      <c r="H146" s="2150"/>
      <c r="I146" s="2152"/>
      <c r="J146" s="2155"/>
      <c r="K146" s="2139"/>
      <c r="L146" s="1949"/>
      <c r="M146" s="1949"/>
      <c r="N146" s="1949"/>
      <c r="O146" s="1949"/>
      <c r="P146" s="1949"/>
      <c r="Q146" s="1949"/>
      <c r="R146" s="1949"/>
      <c r="S146" s="330"/>
      <c r="T146" s="330"/>
      <c r="U146" s="330"/>
      <c r="V146" s="330"/>
      <c r="W146" s="1950"/>
      <c r="X146" s="1267"/>
      <c r="Y146" s="1267"/>
      <c r="Z146" s="1267"/>
      <c r="AA146" s="1267"/>
      <c r="AB146" s="1267"/>
      <c r="AC146" s="1267"/>
      <c r="AD146" s="1267"/>
      <c r="AE146" s="1267"/>
      <c r="AF146" s="1267"/>
      <c r="AG146" s="1267"/>
      <c r="AH146" s="1267"/>
      <c r="AI146" s="1267"/>
      <c r="AJ146" s="1267"/>
      <c r="AK146" s="1267"/>
      <c r="AL146" s="1267"/>
      <c r="AM146" s="1267"/>
      <c r="AN146" s="1267"/>
      <c r="AO146" s="1267"/>
      <c r="AP146" s="1267"/>
      <c r="AQ146" s="1267"/>
      <c r="AR146" s="1468">
        <v>0</v>
      </c>
    </row>
    <row s="1854" customFormat="1" customHeight="1" ht="17.25" hidden="1">
      <c r="A147" s="322"/>
      <c r="C147" s="321"/>
      <c r="D147" s="2137"/>
      <c r="E147" s="2145"/>
      <c r="F147" s="2148"/>
      <c r="G147" s="2145"/>
      <c r="H147" s="1300"/>
      <c r="I147" s="1947"/>
      <c r="J147" s="1947"/>
      <c r="K147" s="1947"/>
      <c r="L147" s="1947"/>
      <c r="M147" s="1947"/>
      <c r="N147" s="1947"/>
      <c r="O147" s="1947"/>
      <c r="P147" s="1947"/>
      <c r="Q147" s="1947"/>
      <c r="R147" s="1947"/>
      <c r="S147" s="1302"/>
      <c r="T147" s="1302"/>
      <c r="U147" s="1302"/>
      <c r="V147" s="1302"/>
      <c r="W147" s="1948"/>
      <c r="X147" s="1267"/>
      <c r="Y147" s="1267"/>
      <c r="Z147" s="1267"/>
      <c r="AA147" s="1267"/>
      <c r="AB147" s="1267"/>
      <c r="AC147" s="1267"/>
      <c r="AD147" s="1267"/>
      <c r="AE147" s="1267"/>
      <c r="AF147" s="1267"/>
      <c r="AG147" s="1267"/>
      <c r="AH147" s="1267"/>
      <c r="AI147" s="1267"/>
      <c r="AJ147" s="1267"/>
      <c r="AK147" s="1267"/>
      <c r="AL147" s="1267"/>
      <c r="AM147" s="1267"/>
      <c r="AN147" s="1267"/>
      <c r="AO147" s="1267"/>
      <c r="AP147" s="1267"/>
      <c r="AQ147" s="1267"/>
      <c r="AR147" s="1468">
        <v>0</v>
      </c>
    </row>
    <row s="1854" customFormat="1" customHeight="1" ht="11.25" hidden="1">
      <c r="A148" s="278"/>
      <c r="B148" s="278"/>
      <c r="Y148" s="1260"/>
      <c r="Z148" s="1260"/>
      <c r="AA148" s="1260"/>
      <c r="AB148" s="1260"/>
      <c r="AC148" s="1260"/>
      <c r="AD148" s="1260"/>
      <c r="AE148" s="1260"/>
      <c r="AF148" s="1260"/>
      <c r="AG148" s="1260"/>
      <c r="AH148" s="1260"/>
      <c r="AI148" s="1260"/>
      <c r="AJ148" s="1260"/>
      <c r="AK148" s="1260"/>
      <c r="AL148" s="1260"/>
      <c r="AM148" s="1260"/>
      <c r="AN148" s="1260"/>
      <c r="AO148" s="1260"/>
      <c r="AP148" s="1260"/>
      <c r="AQ148" s="1260"/>
      <c r="AR148" s="1468">
        <v>0</v>
      </c>
    </row>
    <row s="1854" customFormat="1" customHeight="1" ht="17.25" hidden="1">
      <c r="A149" s="322"/>
      <c r="C149" s="210"/>
      <c r="D149" s="2136">
        <v>1</v>
      </c>
      <c r="E149" s="2144" t="s">
        <v>316</v>
      </c>
      <c r="F149" s="2146" t="s">
        <v>19</v>
      </c>
      <c r="G149" s="2144"/>
      <c r="H149" s="2149"/>
      <c r="I149" s="2151"/>
      <c r="J149" s="2153"/>
      <c r="K149" s="2138"/>
      <c r="L149" s="2138"/>
      <c r="M149" s="2138"/>
      <c r="N149" s="2140"/>
      <c r="O149" s="2138"/>
      <c r="P149" s="2138"/>
      <c r="Q149" s="2138"/>
      <c r="R149" s="2143"/>
      <c r="S149" s="2138"/>
      <c r="T149" s="1471"/>
      <c r="U149" s="1471"/>
      <c r="V149" s="1473"/>
      <c r="W149" s="1297"/>
      <c r="Y149" s="1268"/>
      <c r="Z149" s="1268"/>
      <c r="AA149" s="1268"/>
      <c r="AB149" s="1268"/>
      <c r="AC149" s="1268" t="s">
        <v>317</v>
      </c>
      <c r="AD149" s="1268" t="s">
        <v>318</v>
      </c>
      <c r="AE149" s="1268" t="s">
        <v>319</v>
      </c>
      <c r="AF149" s="1268" t="s">
        <v>320</v>
      </c>
      <c r="AG149" s="1268"/>
      <c r="AH149" s="1268" t="str">
        <f>IF($E$149=0,"",$E$149)</f>
        <v>Тариф на водоотведение</v>
      </c>
      <c r="AI149" s="1268" t="str">
        <f>IF($G$149=0,"",$G$149)</f>
        <v/>
      </c>
      <c r="AJ149" s="1268" t="str">
        <f>IF($J$149=0,"",$J$149)</f>
        <v/>
      </c>
      <c r="AK149" s="1268" t="str">
        <f>IF($K$149="нет","без дифференциации",IF($N$149=0,"",$N$149))</f>
        <v/>
      </c>
      <c r="AL149" s="1268" t="str">
        <f>IF($O$149="нет","без дифференциации",IF($R$149=0,"",$R$149))</f>
        <v/>
      </c>
      <c r="AM149" s="1268" t="str">
        <f>IF($S$149="нет","без дифференциации",IF($V$149=0,"",$V$149))</f>
        <v/>
      </c>
      <c r="AN149" s="1268">
        <f>$I$149</f>
        <v>0</v>
      </c>
      <c r="AO149" s="1268" t="str">
        <f>$I$149&amp;"."&amp;$M$149</f>
        <v>.</v>
      </c>
      <c r="AP149" s="1268" t="str">
        <f>$I$149&amp;"."&amp;$M$149&amp;"."&amp;$Q$149</f>
        <v>..</v>
      </c>
      <c r="AQ149" s="1268" t="str">
        <f>$I$149&amp;"."&amp;$M$149&amp;"."&amp;$Q$149&amp;"."&amp;$U$149</f>
        <v>...</v>
      </c>
      <c r="AR149" s="1468">
        <v>0</v>
      </c>
    </row>
    <row s="1854" customFormat="1" customHeight="1" ht="17.25" hidden="1">
      <c r="A150" s="322"/>
      <c r="C150" s="321"/>
      <c r="D150" s="2136"/>
      <c r="E150" s="2144"/>
      <c r="F150" s="2147"/>
      <c r="G150" s="2144"/>
      <c r="H150" s="2150"/>
      <c r="I150" s="2152"/>
      <c r="J150" s="2154"/>
      <c r="K150" s="2139"/>
      <c r="L150" s="2139"/>
      <c r="M150" s="2139"/>
      <c r="N150" s="2141"/>
      <c r="O150" s="2139"/>
      <c r="P150" s="2139"/>
      <c r="Q150" s="2139"/>
      <c r="R150" s="2142"/>
      <c r="S150" s="2139"/>
      <c r="T150" s="1298"/>
      <c r="U150" s="1298"/>
      <c r="V150" s="1298"/>
      <c r="W150" s="1299"/>
      <c r="Y150" s="1260"/>
      <c r="Z150" s="1260"/>
      <c r="AA150" s="1260"/>
      <c r="AB150" s="1260"/>
      <c r="AC150" s="1260"/>
      <c r="AD150" s="1260"/>
      <c r="AE150" s="1260"/>
      <c r="AF150" s="1260"/>
      <c r="AG150" s="1260"/>
      <c r="AH150" s="1260"/>
      <c r="AI150" s="1260"/>
      <c r="AJ150" s="1260"/>
      <c r="AK150" s="1260"/>
      <c r="AL150" s="1260"/>
      <c r="AM150" s="1260"/>
      <c r="AN150" s="1260"/>
      <c r="AO150" s="1260"/>
      <c r="AP150" s="1260"/>
      <c r="AQ150" s="1260"/>
      <c r="AR150" s="1468">
        <v>0</v>
      </c>
    </row>
    <row s="1854" customFormat="1" customHeight="1" ht="17.25" hidden="1">
      <c r="A151" s="322"/>
      <c r="C151" s="210"/>
      <c r="D151" s="2136"/>
      <c r="E151" s="2144"/>
      <c r="F151" s="2147"/>
      <c r="G151" s="2144"/>
      <c r="H151" s="2150"/>
      <c r="I151" s="2152"/>
      <c r="J151" s="2155"/>
      <c r="K151" s="2139"/>
      <c r="L151" s="2139"/>
      <c r="M151" s="2139"/>
      <c r="N151" s="2142"/>
      <c r="O151" s="2139"/>
      <c r="P151" s="1472"/>
      <c r="Q151" s="1298"/>
      <c r="R151" s="1298"/>
      <c r="S151" s="330"/>
      <c r="T151" s="330"/>
      <c r="U151" s="330"/>
      <c r="V151" s="330"/>
      <c r="W151" s="1299"/>
      <c r="Y151" s="1268"/>
      <c r="Z151" s="1268"/>
      <c r="AA151" s="1268"/>
      <c r="AB151" s="1268"/>
      <c r="AC151" s="1268"/>
      <c r="AD151" s="1268"/>
      <c r="AE151" s="1268"/>
      <c r="AF151" s="1268"/>
      <c r="AG151" s="1268"/>
      <c r="AH151" s="1268"/>
      <c r="AI151" s="1268"/>
      <c r="AJ151" s="1268"/>
      <c r="AK151" s="1268"/>
      <c r="AL151" s="1268"/>
      <c r="AM151" s="1268"/>
      <c r="AN151" s="1268"/>
      <c r="AO151" s="1268"/>
      <c r="AP151" s="1268"/>
      <c r="AQ151" s="1268"/>
      <c r="AR151" s="1468">
        <v>0</v>
      </c>
    </row>
    <row s="1854" customFormat="1" customHeight="1" ht="17.25" hidden="1">
      <c r="A152" s="322"/>
      <c r="C152" s="321"/>
      <c r="D152" s="2136"/>
      <c r="E152" s="2144"/>
      <c r="F152" s="2147"/>
      <c r="G152" s="2144"/>
      <c r="H152" s="2150"/>
      <c r="I152" s="2152"/>
      <c r="J152" s="2155"/>
      <c r="K152" s="2139"/>
      <c r="L152" s="1298"/>
      <c r="M152" s="1298"/>
      <c r="N152" s="1298"/>
      <c r="O152" s="1298"/>
      <c r="P152" s="1298"/>
      <c r="Q152" s="1298"/>
      <c r="R152" s="1298"/>
      <c r="S152" s="330"/>
      <c r="T152" s="330"/>
      <c r="U152" s="330"/>
      <c r="V152" s="330"/>
      <c r="W152" s="1299"/>
      <c r="Y152" s="1260"/>
      <c r="Z152" s="1260"/>
      <c r="AA152" s="1260"/>
      <c r="AB152" s="1260"/>
      <c r="AC152" s="1260"/>
      <c r="AD152" s="1260"/>
      <c r="AE152" s="1260"/>
      <c r="AF152" s="1260"/>
      <c r="AG152" s="1260"/>
      <c r="AH152" s="1260"/>
      <c r="AI152" s="1260"/>
      <c r="AJ152" s="1260"/>
      <c r="AK152" s="1260"/>
      <c r="AL152" s="1260"/>
      <c r="AM152" s="1260"/>
      <c r="AN152" s="1260"/>
      <c r="AO152" s="1260"/>
      <c r="AP152" s="1260"/>
      <c r="AQ152" s="1260"/>
      <c r="AR152" s="1468">
        <v>0</v>
      </c>
    </row>
    <row s="1854" customFormat="1" customHeight="1" ht="17.25" hidden="1">
      <c r="A153" s="322"/>
      <c r="C153" s="321"/>
      <c r="D153" s="2137"/>
      <c r="E153" s="2145"/>
      <c r="F153" s="2148"/>
      <c r="G153" s="2145"/>
      <c r="H153" s="1300"/>
      <c r="I153" s="1301"/>
      <c r="J153" s="1301"/>
      <c r="K153" s="1301"/>
      <c r="L153" s="1301"/>
      <c r="M153" s="1301"/>
      <c r="N153" s="1301"/>
      <c r="O153" s="1301"/>
      <c r="P153" s="1301"/>
      <c r="Q153" s="1301"/>
      <c r="R153" s="1301"/>
      <c r="S153" s="1302"/>
      <c r="T153" s="1302"/>
      <c r="U153" s="1302"/>
      <c r="V153" s="1302"/>
      <c r="W153" s="1303"/>
      <c r="Y153" s="1260"/>
      <c r="Z153" s="1260"/>
      <c r="AA153" s="1260"/>
      <c r="AB153" s="1260"/>
      <c r="AC153" s="1260"/>
      <c r="AD153" s="1260"/>
      <c r="AE153" s="1260"/>
      <c r="AF153" s="1260"/>
      <c r="AG153" s="1260"/>
      <c r="AH153" s="1260"/>
      <c r="AI153" s="1260"/>
      <c r="AJ153" s="1260"/>
      <c r="AK153" s="1260"/>
      <c r="AL153" s="1260"/>
      <c r="AM153" s="1260"/>
      <c r="AN153" s="1260"/>
      <c r="AO153" s="1260"/>
      <c r="AP153" s="1260"/>
      <c r="AQ153" s="1260"/>
      <c r="AR153" s="1468">
        <v>0</v>
      </c>
    </row>
    <row s="1854" customFormat="1" customHeight="1" ht="17.25" hidden="1">
      <c r="A154" s="322"/>
      <c r="C154" s="210"/>
      <c r="D154" s="2136">
        <v>2</v>
      </c>
      <c r="E154" s="2144" t="s">
        <v>321</v>
      </c>
      <c r="F154" s="2146" t="s">
        <v>19</v>
      </c>
      <c r="G154" s="2144"/>
      <c r="H154" s="2149"/>
      <c r="I154" s="2151"/>
      <c r="J154" s="2153"/>
      <c r="K154" s="2138"/>
      <c r="L154" s="2138"/>
      <c r="M154" s="2138"/>
      <c r="N154" s="2140"/>
      <c r="O154" s="2138"/>
      <c r="P154" s="2138"/>
      <c r="Q154" s="2138"/>
      <c r="R154" s="2143"/>
      <c r="S154" s="2138"/>
      <c r="T154" s="1471"/>
      <c r="U154" s="1471"/>
      <c r="V154" s="1473"/>
      <c r="W154" s="1297"/>
      <c r="X154" s="1268"/>
      <c r="Y154" s="1268"/>
      <c r="Z154" s="1268"/>
      <c r="AA154" s="1268"/>
      <c r="AB154" s="1268"/>
      <c r="AC154" s="1268" t="s">
        <v>322</v>
      </c>
      <c r="AD154" s="1268" t="s">
        <v>323</v>
      </c>
      <c r="AE154" s="1268" t="s">
        <v>324</v>
      </c>
      <c r="AF154" s="1268" t="s">
        <v>325</v>
      </c>
      <c r="AG154" s="1268"/>
      <c r="AH154" s="1268" t="str">
        <f>IF($E$154=0,"",$E$154)</f>
        <v>Тариф на транспортировку сточных вод</v>
      </c>
      <c r="AI154" s="1268" t="str">
        <f>IF($G$154=0,"",$G$154)</f>
        <v/>
      </c>
      <c r="AJ154" s="1268" t="str">
        <f>IF($J$154=0,"",$J$154)</f>
        <v/>
      </c>
      <c r="AK154" s="1268" t="str">
        <f>IF($K$154="нет","без дифференциации",IF($N$154=0,"",$N$154))</f>
        <v/>
      </c>
      <c r="AL154" s="1268" t="str">
        <f>IF($O$154="нет","без дифференциации",IF($R$154=0,"",$R$154))</f>
        <v/>
      </c>
      <c r="AM154" s="1268" t="str">
        <f>IF($S$154="нет","без дифференциации",IF($V$154=0,"",$V$154))</f>
        <v/>
      </c>
      <c r="AN154" s="1773">
        <f>$I$154</f>
        <v>0</v>
      </c>
      <c r="AO154" s="1268" t="str">
        <f>$I$154&amp;"."&amp;$M$154</f>
        <v>.</v>
      </c>
      <c r="AP154" s="1260" t="str">
        <f>$I$154&amp;"."&amp;$M$154&amp;"."&amp;$Q$154</f>
        <v>..</v>
      </c>
      <c r="AQ154" s="1260" t="str">
        <f>$I$154&amp;"."&amp;$M$154&amp;"."&amp;$Q$154&amp;"."&amp;$U$154</f>
        <v>...</v>
      </c>
      <c r="AR154" s="1468">
        <v>0</v>
      </c>
    </row>
    <row s="1854" customFormat="1" customHeight="1" ht="17.25" hidden="1">
      <c r="A155" s="322"/>
      <c r="C155" s="321"/>
      <c r="D155" s="2136"/>
      <c r="E155" s="2144"/>
      <c r="F155" s="2147"/>
      <c r="G155" s="2144"/>
      <c r="H155" s="2150"/>
      <c r="I155" s="2152"/>
      <c r="J155" s="2154"/>
      <c r="K155" s="2139"/>
      <c r="L155" s="2139"/>
      <c r="M155" s="2139"/>
      <c r="N155" s="2141"/>
      <c r="O155" s="2139"/>
      <c r="P155" s="2139"/>
      <c r="Q155" s="2139"/>
      <c r="R155" s="2142"/>
      <c r="S155" s="2139"/>
      <c r="T155" s="1298"/>
      <c r="U155" s="1298"/>
      <c r="V155" s="1298"/>
      <c r="W155" s="1299"/>
      <c r="X155" s="1260"/>
      <c r="Y155" s="1260"/>
      <c r="Z155" s="1260"/>
      <c r="AA155" s="1260"/>
      <c r="AB155" s="1260"/>
      <c r="AC155" s="1260"/>
      <c r="AD155" s="1260"/>
      <c r="AE155" s="1260"/>
      <c r="AF155" s="1260"/>
      <c r="AG155" s="1260"/>
      <c r="AH155" s="1260"/>
      <c r="AI155" s="1260"/>
      <c r="AJ155" s="1260"/>
      <c r="AK155" s="1260"/>
      <c r="AL155" s="1260"/>
      <c r="AM155" s="1260"/>
      <c r="AN155" s="1260"/>
      <c r="AO155" s="1260"/>
      <c r="AP155" s="1260"/>
      <c r="AQ155" s="1260"/>
      <c r="AR155" s="1468">
        <v>0</v>
      </c>
    </row>
    <row s="1854" customFormat="1" customHeight="1" ht="17.25" hidden="1">
      <c r="A156" s="322"/>
      <c r="C156" s="321"/>
      <c r="D156" s="2137"/>
      <c r="E156" s="2145"/>
      <c r="F156" s="2147"/>
      <c r="G156" s="2145"/>
      <c r="H156" s="2150"/>
      <c r="I156" s="2152"/>
      <c r="J156" s="2155"/>
      <c r="K156" s="2139"/>
      <c r="L156" s="2139"/>
      <c r="M156" s="2139"/>
      <c r="N156" s="2142"/>
      <c r="O156" s="2139"/>
      <c r="P156" s="1472"/>
      <c r="Q156" s="1298"/>
      <c r="R156" s="1298"/>
      <c r="S156" s="330"/>
      <c r="T156" s="330"/>
      <c r="U156" s="330"/>
      <c r="V156" s="330"/>
      <c r="W156" s="1299"/>
      <c r="X156" s="1260"/>
      <c r="Y156" s="1260"/>
      <c r="Z156" s="1260"/>
      <c r="AA156" s="1260"/>
      <c r="AB156" s="1260"/>
      <c r="AC156" s="1260"/>
      <c r="AD156" s="1260"/>
      <c r="AE156" s="1260"/>
      <c r="AF156" s="1260"/>
      <c r="AG156" s="1260"/>
      <c r="AH156" s="1260"/>
      <c r="AI156" s="1260"/>
      <c r="AJ156" s="1260"/>
      <c r="AK156" s="1260"/>
      <c r="AL156" s="1260"/>
      <c r="AM156" s="1260"/>
      <c r="AN156" s="1260"/>
      <c r="AO156" s="1260"/>
      <c r="AP156" s="1260"/>
      <c r="AQ156" s="1260"/>
      <c r="AR156" s="1468">
        <v>0</v>
      </c>
    </row>
    <row s="1854" customFormat="1" customHeight="1" ht="17.25" hidden="1">
      <c r="A157" s="322"/>
      <c r="C157" s="321"/>
      <c r="D157" s="2137"/>
      <c r="E157" s="2145"/>
      <c r="F157" s="2147"/>
      <c r="G157" s="2145"/>
      <c r="H157" s="2150"/>
      <c r="I157" s="2152"/>
      <c r="J157" s="2155"/>
      <c r="K157" s="2139"/>
      <c r="L157" s="1298"/>
      <c r="M157" s="1298"/>
      <c r="N157" s="1298"/>
      <c r="O157" s="1298"/>
      <c r="P157" s="1298"/>
      <c r="Q157" s="1298"/>
      <c r="R157" s="1298"/>
      <c r="S157" s="330"/>
      <c r="T157" s="330"/>
      <c r="U157" s="330"/>
      <c r="V157" s="330"/>
      <c r="W157" s="1299"/>
      <c r="X157" s="1260"/>
      <c r="Y157" s="1260"/>
      <c r="Z157" s="1260"/>
      <c r="AA157" s="1260"/>
      <c r="AB157" s="1260"/>
      <c r="AC157" s="1260"/>
      <c r="AD157" s="1260"/>
      <c r="AE157" s="1260"/>
      <c r="AF157" s="1260"/>
      <c r="AG157" s="1260"/>
      <c r="AH157" s="1260"/>
      <c r="AI157" s="1260"/>
      <c r="AJ157" s="1260"/>
      <c r="AK157" s="1260"/>
      <c r="AL157" s="1260"/>
      <c r="AM157" s="1260"/>
      <c r="AN157" s="1260"/>
      <c r="AO157" s="1260"/>
      <c r="AP157" s="1260"/>
      <c r="AQ157" s="1260"/>
      <c r="AR157" s="1468">
        <v>0</v>
      </c>
    </row>
    <row s="1854" customFormat="1" customHeight="1" ht="17.25" hidden="1">
      <c r="A158" s="322"/>
      <c r="C158" s="321"/>
      <c r="D158" s="2137"/>
      <c r="E158" s="2145"/>
      <c r="F158" s="2148"/>
      <c r="G158" s="2145"/>
      <c r="H158" s="1300"/>
      <c r="I158" s="1301"/>
      <c r="J158" s="1301"/>
      <c r="K158" s="1301"/>
      <c r="L158" s="1301"/>
      <c r="M158" s="1301"/>
      <c r="N158" s="1301"/>
      <c r="O158" s="1301"/>
      <c r="P158" s="1301"/>
      <c r="Q158" s="1301"/>
      <c r="R158" s="1301"/>
      <c r="S158" s="1302"/>
      <c r="T158" s="1302"/>
      <c r="U158" s="1302"/>
      <c r="V158" s="1302"/>
      <c r="W158" s="1303"/>
      <c r="X158" s="1260"/>
      <c r="Y158" s="1260"/>
      <c r="Z158" s="1260"/>
      <c r="AA158" s="1260"/>
      <c r="AB158" s="1260"/>
      <c r="AC158" s="1260"/>
      <c r="AD158" s="1260"/>
      <c r="AE158" s="1260"/>
      <c r="AF158" s="1260"/>
      <c r="AG158" s="1260"/>
      <c r="AH158" s="1260"/>
      <c r="AI158" s="1260"/>
      <c r="AJ158" s="1260"/>
      <c r="AK158" s="1260"/>
      <c r="AL158" s="1260"/>
      <c r="AM158" s="1260"/>
      <c r="AN158" s="1260"/>
      <c r="AO158" s="1260"/>
      <c r="AP158" s="1260"/>
      <c r="AQ158" s="1260"/>
      <c r="AR158" s="1468">
        <v>0</v>
      </c>
    </row>
    <row s="1854" customFormat="1" customHeight="1" ht="17.25" hidden="1">
      <c r="A159" s="322"/>
      <c r="C159" s="210"/>
      <c r="D159" s="2136">
        <v>3</v>
      </c>
      <c r="E159" s="2144" t="s">
        <v>326</v>
      </c>
      <c r="F159" s="2146" t="s">
        <v>19</v>
      </c>
      <c r="G159" s="2144"/>
      <c r="H159" s="2149"/>
      <c r="I159" s="2151"/>
      <c r="J159" s="2153"/>
      <c r="K159" s="2138"/>
      <c r="L159" s="2138"/>
      <c r="M159" s="2138"/>
      <c r="N159" s="2140"/>
      <c r="O159" s="2138"/>
      <c r="P159" s="2138"/>
      <c r="Q159" s="2138"/>
      <c r="R159" s="2143"/>
      <c r="S159" s="2138"/>
      <c r="T159" s="1944"/>
      <c r="U159" s="1944"/>
      <c r="V159" s="1946"/>
      <c r="W159" s="1297"/>
      <c r="X159" s="1268"/>
      <c r="Y159" s="1268"/>
      <c r="Z159" s="1268"/>
      <c r="AA159" s="1268"/>
      <c r="AB159" s="1268"/>
      <c r="AC159" s="1268" t="s">
        <v>327</v>
      </c>
      <c r="AD159" s="1268" t="s">
        <v>328</v>
      </c>
      <c r="AE159" s="1268" t="s">
        <v>329</v>
      </c>
      <c r="AF159" s="1268" t="s">
        <v>330</v>
      </c>
      <c r="AG159" s="1268"/>
      <c r="AH159" s="1268" t="str">
        <f>IF($E$159=0,"",$E$159)</f>
        <v>Тариф на подключение (технологическое присоединение) к централизованной системе водоотведения</v>
      </c>
      <c r="AI159" s="1268" t="str">
        <f>IF($G$159=0,"",$G$159)</f>
        <v/>
      </c>
      <c r="AJ159" s="1268" t="str">
        <f>IF($J$159=0,"",$J$159)</f>
        <v/>
      </c>
      <c r="AK159" s="1268" t="str">
        <f>IF($K$159="нет","без дифференциации",IF($N$159=0,"",$N$159))</f>
        <v/>
      </c>
      <c r="AL159" s="1268" t="str">
        <f>IF($O$159="нет","без дифференциации",IF($R$159=0,"",$R$159))</f>
        <v/>
      </c>
      <c r="AM159" s="1268" t="str">
        <f>IF($S$159="нет","без дифференциации",IF($V$159=0,"",$V$159))</f>
        <v/>
      </c>
      <c r="AN159" s="1773">
        <f>$I$159</f>
        <v>0</v>
      </c>
      <c r="AO159" s="1268" t="str">
        <f>$I$159&amp;"."&amp;$M$159</f>
        <v>.</v>
      </c>
      <c r="AP159" s="1267" t="str">
        <f>$I$159&amp;"."&amp;$M$159&amp;"."&amp;$Q$159</f>
        <v>..</v>
      </c>
      <c r="AQ159" s="1267" t="str">
        <f>$I$159&amp;"."&amp;$M$159&amp;"."&amp;$Q$159&amp;"."&amp;$U$159</f>
        <v>...</v>
      </c>
      <c r="AR159" s="1468">
        <v>0</v>
      </c>
    </row>
    <row s="1854" customFormat="1" customHeight="1" ht="17.25" hidden="1">
      <c r="A160" s="322"/>
      <c r="C160" s="321"/>
      <c r="D160" s="2136"/>
      <c r="E160" s="2144"/>
      <c r="F160" s="2147"/>
      <c r="G160" s="2144"/>
      <c r="H160" s="2150"/>
      <c r="I160" s="2152"/>
      <c r="J160" s="2154"/>
      <c r="K160" s="2139"/>
      <c r="L160" s="2139"/>
      <c r="M160" s="2139"/>
      <c r="N160" s="2141"/>
      <c r="O160" s="2139"/>
      <c r="P160" s="2139"/>
      <c r="Q160" s="2139"/>
      <c r="R160" s="2142"/>
      <c r="S160" s="2139"/>
      <c r="T160" s="1949"/>
      <c r="U160" s="1949"/>
      <c r="V160" s="1949"/>
      <c r="W160" s="1950"/>
      <c r="X160" s="1267"/>
      <c r="Y160" s="1267"/>
      <c r="Z160" s="1267"/>
      <c r="AA160" s="1267"/>
      <c r="AB160" s="1267"/>
      <c r="AC160" s="1267"/>
      <c r="AD160" s="1267"/>
      <c r="AE160" s="1267"/>
      <c r="AF160" s="1267"/>
      <c r="AG160" s="1267"/>
      <c r="AH160" s="1267"/>
      <c r="AI160" s="1267"/>
      <c r="AJ160" s="1267"/>
      <c r="AK160" s="1267"/>
      <c r="AL160" s="1267"/>
      <c r="AM160" s="1267"/>
      <c r="AN160" s="1267"/>
      <c r="AO160" s="1267"/>
      <c r="AP160" s="1267"/>
      <c r="AQ160" s="1267"/>
      <c r="AR160" s="1468">
        <v>0</v>
      </c>
    </row>
    <row s="1854" customFormat="1" customHeight="1" ht="17.25" hidden="1">
      <c r="A161" s="322"/>
      <c r="C161" s="321"/>
      <c r="D161" s="2137"/>
      <c r="E161" s="2145"/>
      <c r="F161" s="2147"/>
      <c r="G161" s="2145"/>
      <c r="H161" s="2150"/>
      <c r="I161" s="2152"/>
      <c r="J161" s="2155"/>
      <c r="K161" s="2139"/>
      <c r="L161" s="2139"/>
      <c r="M161" s="2139"/>
      <c r="N161" s="2142"/>
      <c r="O161" s="2139"/>
      <c r="P161" s="1945"/>
      <c r="Q161" s="1949"/>
      <c r="R161" s="1949"/>
      <c r="S161" s="330"/>
      <c r="T161" s="330"/>
      <c r="U161" s="330"/>
      <c r="V161" s="330"/>
      <c r="W161" s="1950"/>
      <c r="X161" s="1267"/>
      <c r="Y161" s="1267"/>
      <c r="Z161" s="1267"/>
      <c r="AA161" s="1267"/>
      <c r="AB161" s="1267"/>
      <c r="AC161" s="1267"/>
      <c r="AD161" s="1267"/>
      <c r="AE161" s="1267"/>
      <c r="AF161" s="1267"/>
      <c r="AG161" s="1267"/>
      <c r="AH161" s="1267"/>
      <c r="AI161" s="1267"/>
      <c r="AJ161" s="1267"/>
      <c r="AK161" s="1267"/>
      <c r="AL161" s="1267"/>
      <c r="AM161" s="1267"/>
      <c r="AN161" s="1267"/>
      <c r="AO161" s="1267"/>
      <c r="AP161" s="1267"/>
      <c r="AQ161" s="1267"/>
      <c r="AR161" s="1468">
        <v>0</v>
      </c>
    </row>
    <row s="1854" customFormat="1" customHeight="1" ht="17.25" hidden="1">
      <c r="A162" s="322"/>
      <c r="C162" s="321"/>
      <c r="D162" s="2137"/>
      <c r="E162" s="2145"/>
      <c r="F162" s="2147"/>
      <c r="G162" s="2145"/>
      <c r="H162" s="2150"/>
      <c r="I162" s="2152"/>
      <c r="J162" s="2155"/>
      <c r="K162" s="2139"/>
      <c r="L162" s="1949"/>
      <c r="M162" s="1949"/>
      <c r="N162" s="1949"/>
      <c r="O162" s="1949"/>
      <c r="P162" s="1949"/>
      <c r="Q162" s="1949"/>
      <c r="R162" s="1949"/>
      <c r="S162" s="330"/>
      <c r="T162" s="330"/>
      <c r="U162" s="330"/>
      <c r="V162" s="330"/>
      <c r="W162" s="1950"/>
      <c r="X162" s="1267"/>
      <c r="Y162" s="1267"/>
      <c r="Z162" s="1267"/>
      <c r="AA162" s="1267"/>
      <c r="AB162" s="1267"/>
      <c r="AC162" s="1267"/>
      <c r="AD162" s="1267"/>
      <c r="AE162" s="1267"/>
      <c r="AF162" s="1267"/>
      <c r="AG162" s="1267"/>
      <c r="AH162" s="1267"/>
      <c r="AI162" s="1267"/>
      <c r="AJ162" s="1267"/>
      <c r="AK162" s="1267"/>
      <c r="AL162" s="1267"/>
      <c r="AM162" s="1267"/>
      <c r="AN162" s="1267"/>
      <c r="AO162" s="1267"/>
      <c r="AP162" s="1267"/>
      <c r="AQ162" s="1267"/>
      <c r="AR162" s="1468">
        <v>0</v>
      </c>
    </row>
    <row s="1854" customFormat="1" customHeight="1" ht="17.25" hidden="1">
      <c r="A163" s="322"/>
      <c r="C163" s="321"/>
      <c r="D163" s="2137"/>
      <c r="E163" s="2145"/>
      <c r="F163" s="2148"/>
      <c r="G163" s="2145"/>
      <c r="H163" s="1300"/>
      <c r="I163" s="1947"/>
      <c r="J163" s="1947"/>
      <c r="K163" s="1947"/>
      <c r="L163" s="1947"/>
      <c r="M163" s="1947"/>
      <c r="N163" s="1947"/>
      <c r="O163" s="1947"/>
      <c r="P163" s="1947"/>
      <c r="Q163" s="1947"/>
      <c r="R163" s="1947"/>
      <c r="S163" s="1302"/>
      <c r="T163" s="1302"/>
      <c r="U163" s="1302"/>
      <c r="V163" s="1302"/>
      <c r="W163" s="1948"/>
      <c r="X163" s="1267"/>
      <c r="Y163" s="1267"/>
      <c r="Z163" s="1267"/>
      <c r="AA163" s="1267"/>
      <c r="AB163" s="1267"/>
      <c r="AC163" s="1267"/>
      <c r="AD163" s="1267"/>
      <c r="AE163" s="1267"/>
      <c r="AF163" s="1267"/>
      <c r="AG163" s="1267"/>
      <c r="AH163" s="1267"/>
      <c r="AI163" s="1267"/>
      <c r="AJ163" s="1267"/>
      <c r="AK163" s="1267"/>
      <c r="AL163" s="1267"/>
      <c r="AM163" s="1267"/>
      <c r="AN163" s="1267"/>
      <c r="AO163" s="1267"/>
      <c r="AP163" s="1267"/>
      <c r="AQ163" s="1267"/>
      <c r="AR163" s="1468">
        <v>0</v>
      </c>
    </row>
    <row customHeight="1" ht="11.549999999999999">
      <c r="AR164" s="105">
        <v>11</v>
      </c>
    </row>
    <row customHeight="1" ht="11.549999999999999">
      <c r="AR165" s="105">
        <v>11</v>
      </c>
    </row>
    <row customHeight="1" ht="11.549999999999999">
      <c r="AR166" s="105">
        <v>11</v>
      </c>
    </row>
    <row customHeight="1" ht="11.549999999999999">
      <c r="E167" s="1351"/>
      <c r="AR167" s="105">
        <v>11</v>
      </c>
    </row>
    <row customHeight="1" ht="11.549999999999999">
      <c r="E168" s="1351"/>
      <c r="AR168" s="105">
        <v>11</v>
      </c>
    </row>
    <row customHeight="1" ht="11.549999999999999">
      <c r="E169" s="1351"/>
      <c r="AR169" s="105">
        <v>11</v>
      </c>
    </row>
    <row customHeight="1" ht="11.549999999999999">
      <c r="E170" s="1351"/>
      <c r="AR170" s="105">
        <v>11</v>
      </c>
    </row>
    <row customHeight="1" ht="11.549999999999999">
      <c r="E171" s="1351"/>
      <c r="AR171" s="105">
        <v>11</v>
      </c>
    </row>
    <row customHeight="1" ht="11.549999999999999">
      <c r="E172" s="1351"/>
      <c r="AR172" s="105">
        <v>11</v>
      </c>
    </row>
    <row customHeight="1" ht="11.549999999999999">
      <c r="E173" s="1351"/>
      <c r="AR173" s="105">
        <v>11</v>
      </c>
    </row>
    <row customHeight="1" ht="11.25" hidden="1">
      <c r="A174" s="154" t="s">
        <v>83</v>
      </c>
      <c r="B174" s="154">
        <v>0</v>
      </c>
      <c r="C174" s="105">
        <v>3</v>
      </c>
      <c r="D174" s="105">
        <v>6</v>
      </c>
      <c r="E174" s="105">
        <v>42</v>
      </c>
      <c r="F174" s="1284">
        <v>14</v>
      </c>
      <c r="G174" s="105">
        <v>42</v>
      </c>
      <c r="H174" s="105">
        <v>3</v>
      </c>
      <c r="I174" s="105">
        <v>5</v>
      </c>
      <c r="J174" s="105">
        <v>47</v>
      </c>
      <c r="K174" s="105">
        <v>3</v>
      </c>
      <c r="L174" s="105">
        <v>3</v>
      </c>
      <c r="M174" s="105">
        <v>5</v>
      </c>
      <c r="N174" s="105">
        <v>28</v>
      </c>
      <c r="O174" s="105">
        <v>3</v>
      </c>
      <c r="P174" s="105">
        <v>3</v>
      </c>
      <c r="Q174" s="105">
        <v>5</v>
      </c>
      <c r="R174" s="105">
        <v>34</v>
      </c>
      <c r="S174" s="283">
        <v>0</v>
      </c>
      <c r="T174" s="283">
        <v>0</v>
      </c>
      <c r="U174" s="283">
        <v>0</v>
      </c>
      <c r="V174" s="283">
        <v>0</v>
      </c>
      <c r="W174" s="105">
        <v>30</v>
      </c>
      <c r="X174" s="105">
        <v>3</v>
      </c>
      <c r="Y174" s="1260">
        <v>0</v>
      </c>
      <c r="Z174" s="1260">
        <v>0</v>
      </c>
      <c r="AA174" s="1260">
        <v>0</v>
      </c>
      <c r="AB174" s="1260">
        <v>0</v>
      </c>
      <c r="AC174" s="1260">
        <v>0</v>
      </c>
      <c r="AD174" s="1260">
        <v>0</v>
      </c>
      <c r="AE174" s="1260">
        <v>0</v>
      </c>
      <c r="AF174" s="1260">
        <v>0</v>
      </c>
      <c r="AG174" s="1260">
        <v>0</v>
      </c>
      <c r="AH174" s="1260">
        <v>0</v>
      </c>
      <c r="AI174" s="1260">
        <v>0</v>
      </c>
      <c r="AJ174" s="1260">
        <v>0</v>
      </c>
      <c r="AK174" s="1260">
        <v>0</v>
      </c>
      <c r="AL174" s="1260">
        <v>0</v>
      </c>
      <c r="AM174" s="1260">
        <v>0</v>
      </c>
      <c r="AN174" s="1260">
        <v>0</v>
      </c>
      <c r="AO174" s="1260">
        <v>0</v>
      </c>
      <c r="AP174" s="1260">
        <v>0</v>
      </c>
      <c r="AQ174" s="1260">
        <v>0</v>
      </c>
      <c r="AR174" s="105">
        <v>11</v>
      </c>
    </row>
  </sheetData>
  <sheetProtection sheet="1" formatColumns="0" formatRows="0" autoFilter="0" sort="1" insertRows="1" insertColumns="1" deleteRows="1" deleteColumns="1"/>
  <mergeCells count="463">
    <mergeCell ref="R51:R52"/>
    <mergeCell ref="S51:S52"/>
    <mergeCell ref="G51:G55"/>
    <mergeCell ref="H51:H54"/>
    <mergeCell ref="I51:I54"/>
    <mergeCell ref="J51:J54"/>
    <mergeCell ref="K51:K54"/>
    <mergeCell ref="L51:L53"/>
    <mergeCell ref="M51:M53"/>
    <mergeCell ref="N51:N53"/>
    <mergeCell ref="O51:O53"/>
    <mergeCell ref="M159:M161"/>
    <mergeCell ref="N159:N161"/>
    <mergeCell ref="O159:O161"/>
    <mergeCell ref="P159:P160"/>
    <mergeCell ref="Q159:Q160"/>
    <mergeCell ref="R159:R160"/>
    <mergeCell ref="S159:S160"/>
    <mergeCell ref="D159:D163"/>
    <mergeCell ref="E159:E163"/>
    <mergeCell ref="F159:F163"/>
    <mergeCell ref="G159:G163"/>
    <mergeCell ref="H159:H162"/>
    <mergeCell ref="I159:I162"/>
    <mergeCell ref="J159:J162"/>
    <mergeCell ref="K159:K162"/>
    <mergeCell ref="L159:L161"/>
    <mergeCell ref="N127:N129"/>
    <mergeCell ref="O127:O129"/>
    <mergeCell ref="P127:P128"/>
    <mergeCell ref="Q127:Q128"/>
    <mergeCell ref="R127:R128"/>
    <mergeCell ref="S127:S128"/>
    <mergeCell ref="D143:D147"/>
    <mergeCell ref="E143:E147"/>
    <mergeCell ref="F143:F147"/>
    <mergeCell ref="G143:G147"/>
    <mergeCell ref="H143:H146"/>
    <mergeCell ref="I143:I146"/>
    <mergeCell ref="J143:J146"/>
    <mergeCell ref="K143:K146"/>
    <mergeCell ref="L143:L145"/>
    <mergeCell ref="M143:M145"/>
    <mergeCell ref="N143:N145"/>
    <mergeCell ref="O143:O145"/>
    <mergeCell ref="P143:P144"/>
    <mergeCell ref="Q143:Q144"/>
    <mergeCell ref="R143:R144"/>
    <mergeCell ref="S143:S144"/>
    <mergeCell ref="D127:D131"/>
    <mergeCell ref="E127:E131"/>
    <mergeCell ref="F127:F131"/>
    <mergeCell ref="G127:G131"/>
    <mergeCell ref="H127:H130"/>
    <mergeCell ref="I127:I130"/>
    <mergeCell ref="J127:J130"/>
    <mergeCell ref="K127:K130"/>
    <mergeCell ref="L127:L129"/>
    <mergeCell ref="S154:S155"/>
    <mergeCell ref="D154:D158"/>
    <mergeCell ref="E154:E158"/>
    <mergeCell ref="F154:F158"/>
    <mergeCell ref="G154:G158"/>
    <mergeCell ref="H154:H157"/>
    <mergeCell ref="I154:I157"/>
    <mergeCell ref="J154:J157"/>
    <mergeCell ref="K154:K157"/>
    <mergeCell ref="L154:L156"/>
    <mergeCell ref="H149:H152"/>
    <mergeCell ref="I149:I152"/>
    <mergeCell ref="J149:J152"/>
    <mergeCell ref="K149:K152"/>
    <mergeCell ref="L149:L151"/>
    <mergeCell ref="M149:M151"/>
    <mergeCell ref="N149:N151"/>
    <mergeCell ref="M154:M156"/>
    <mergeCell ref="N154:N156"/>
    <mergeCell ref="O154:O156"/>
    <mergeCell ref="P149:P150"/>
    <mergeCell ref="Q149:Q150"/>
    <mergeCell ref="R149:R150"/>
    <mergeCell ref="P154:P155"/>
    <mergeCell ref="Q154:Q155"/>
    <mergeCell ref="R154:R155"/>
    <mergeCell ref="S149:S150"/>
    <mergeCell ref="D149:D153"/>
    <mergeCell ref="E149:E153"/>
    <mergeCell ref="F149:F153"/>
    <mergeCell ref="G149:G153"/>
    <mergeCell ref="M138:M140"/>
    <mergeCell ref="N138:N140"/>
    <mergeCell ref="O138:O140"/>
    <mergeCell ref="P138:P139"/>
    <mergeCell ref="Q138:Q139"/>
    <mergeCell ref="R138:R139"/>
    <mergeCell ref="S138:S139"/>
    <mergeCell ref="D138:D142"/>
    <mergeCell ref="E138:E142"/>
    <mergeCell ref="F138:F142"/>
    <mergeCell ref="G138:G142"/>
    <mergeCell ref="H138:H141"/>
    <mergeCell ref="I138:I141"/>
    <mergeCell ref="J138:J141"/>
    <mergeCell ref="K138:K141"/>
    <mergeCell ref="L138:L140"/>
    <mergeCell ref="O149:O151"/>
    <mergeCell ref="M76:M78"/>
    <mergeCell ref="N76:N78"/>
    <mergeCell ref="O76:O78"/>
    <mergeCell ref="N66:N68"/>
    <mergeCell ref="D133:D137"/>
    <mergeCell ref="E133:E137"/>
    <mergeCell ref="F133:F137"/>
    <mergeCell ref="G133:G137"/>
    <mergeCell ref="H133:H136"/>
    <mergeCell ref="I133:I136"/>
    <mergeCell ref="J133:J136"/>
    <mergeCell ref="K133:K136"/>
    <mergeCell ref="L133:L135"/>
    <mergeCell ref="P81:P82"/>
    <mergeCell ref="Q81:Q82"/>
    <mergeCell ref="R81:R82"/>
    <mergeCell ref="S81:S82"/>
    <mergeCell ref="P76:P77"/>
    <mergeCell ref="Q76:Q77"/>
    <mergeCell ref="R76:R77"/>
    <mergeCell ref="S76:S77"/>
    <mergeCell ref="S56:S57"/>
    <mergeCell ref="M133:M135"/>
    <mergeCell ref="N133:N135"/>
    <mergeCell ref="O133:O135"/>
    <mergeCell ref="P133:P134"/>
    <mergeCell ref="Q133:Q134"/>
    <mergeCell ref="R133:R134"/>
    <mergeCell ref="S133:S134"/>
    <mergeCell ref="O81:O83"/>
    <mergeCell ref="E105:W105"/>
    <mergeCell ref="E97:W97"/>
    <mergeCell ref="E98:W98"/>
    <mergeCell ref="E99:W99"/>
    <mergeCell ref="E100:W100"/>
    <mergeCell ref="E101:W101"/>
    <mergeCell ref="L107:L109"/>
    <mergeCell ref="M107:M109"/>
    <mergeCell ref="E103:W103"/>
    <mergeCell ref="E104:W104"/>
    <mergeCell ref="K117:K120"/>
    <mergeCell ref="E71:E75"/>
    <mergeCell ref="F71:F75"/>
    <mergeCell ref="H71:H74"/>
    <mergeCell ref="G71:G75"/>
    <mergeCell ref="G61:G65"/>
    <mergeCell ref="K61:K64"/>
    <mergeCell ref="S61:S62"/>
    <mergeCell ref="S66:S67"/>
    <mergeCell ref="S71:S72"/>
    <mergeCell ref="O61:O63"/>
    <mergeCell ref="E66:E70"/>
    <mergeCell ref="F66:F70"/>
    <mergeCell ref="H66:H69"/>
    <mergeCell ref="L61:L63"/>
    <mergeCell ref="M61:M63"/>
    <mergeCell ref="P66:P67"/>
    <mergeCell ref="Q66:Q67"/>
    <mergeCell ref="R66:R67"/>
    <mergeCell ref="P61:P62"/>
    <mergeCell ref="D66:D70"/>
    <mergeCell ref="Q61:Q62"/>
    <mergeCell ref="R61:R62"/>
    <mergeCell ref="D76:D80"/>
    <mergeCell ref="E76:E80"/>
    <mergeCell ref="F76:F80"/>
    <mergeCell ref="G76:G80"/>
    <mergeCell ref="H76:H79"/>
    <mergeCell ref="I76:I79"/>
    <mergeCell ref="J76:J79"/>
    <mergeCell ref="K76:K79"/>
    <mergeCell ref="L76:L78"/>
    <mergeCell ref="D61:D65"/>
    <mergeCell ref="E61:E65"/>
    <mergeCell ref="F61:F65"/>
    <mergeCell ref="H61:H64"/>
    <mergeCell ref="I61:I64"/>
    <mergeCell ref="N61:N63"/>
    <mergeCell ref="P71:P72"/>
    <mergeCell ref="O66:O68"/>
    <mergeCell ref="Q71:Q72"/>
    <mergeCell ref="R71:R72"/>
    <mergeCell ref="O71:O73"/>
    <mergeCell ref="J61:J64"/>
    <mergeCell ref="D81:D85"/>
    <mergeCell ref="E81:E85"/>
    <mergeCell ref="F81:F85"/>
    <mergeCell ref="H81:H84"/>
    <mergeCell ref="N71:N73"/>
    <mergeCell ref="G66:G70"/>
    <mergeCell ref="K66:K69"/>
    <mergeCell ref="G81:G85"/>
    <mergeCell ref="K81:K84"/>
    <mergeCell ref="N81:N83"/>
    <mergeCell ref="I81:I84"/>
    <mergeCell ref="J81:J84"/>
    <mergeCell ref="L81:L83"/>
    <mergeCell ref="M81:M83"/>
    <mergeCell ref="L71:L73"/>
    <mergeCell ref="M71:M73"/>
    <mergeCell ref="K71:K74"/>
    <mergeCell ref="D71:D75"/>
    <mergeCell ref="I71:I74"/>
    <mergeCell ref="J71:J74"/>
    <mergeCell ref="I66:I69"/>
    <mergeCell ref="J66:J69"/>
    <mergeCell ref="L66:L68"/>
    <mergeCell ref="M66:M68"/>
    <mergeCell ref="D26:D50"/>
    <mergeCell ref="E26:E50"/>
    <mergeCell ref="F26:F50"/>
    <mergeCell ref="M56:M58"/>
    <mergeCell ref="R56:R57"/>
    <mergeCell ref="O56:O58"/>
    <mergeCell ref="D56:D60"/>
    <mergeCell ref="E56:E60"/>
    <mergeCell ref="F56:F60"/>
    <mergeCell ref="H56:H59"/>
    <mergeCell ref="I56:I59"/>
    <mergeCell ref="J56:J59"/>
    <mergeCell ref="G56:G60"/>
    <mergeCell ref="D51:D55"/>
    <mergeCell ref="E51:E55"/>
    <mergeCell ref="F51:F55"/>
    <mergeCell ref="L10:M10"/>
    <mergeCell ref="P10:Q10"/>
    <mergeCell ref="L11:M11"/>
    <mergeCell ref="P11:Q11"/>
    <mergeCell ref="K56:K59"/>
    <mergeCell ref="L56:L58"/>
    <mergeCell ref="P56:P57"/>
    <mergeCell ref="Q56:Q57"/>
    <mergeCell ref="P51:P52"/>
    <mergeCell ref="Q51:Q52"/>
    <mergeCell ref="D5:J5"/>
    <mergeCell ref="D9:D10"/>
    <mergeCell ref="D7:J7"/>
    <mergeCell ref="G9:G10"/>
    <mergeCell ref="H9:I10"/>
    <mergeCell ref="D6:J6"/>
    <mergeCell ref="D13:D25"/>
    <mergeCell ref="E13:E25"/>
    <mergeCell ref="G13:G25"/>
    <mergeCell ref="J9:J10"/>
    <mergeCell ref="H11:I11"/>
    <mergeCell ref="E9:F9"/>
    <mergeCell ref="F13:F25"/>
    <mergeCell ref="W9:W10"/>
    <mergeCell ref="O9:R9"/>
    <mergeCell ref="K9:N9"/>
    <mergeCell ref="T11:U11"/>
    <mergeCell ref="S9:V9"/>
    <mergeCell ref="T10:U10"/>
    <mergeCell ref="D107:D111"/>
    <mergeCell ref="E107:E111"/>
    <mergeCell ref="D112:D116"/>
    <mergeCell ref="E112:E116"/>
    <mergeCell ref="F112:F116"/>
    <mergeCell ref="G112:G116"/>
    <mergeCell ref="H112:H115"/>
    <mergeCell ref="I112:I115"/>
    <mergeCell ref="J112:J115"/>
    <mergeCell ref="F107:F111"/>
    <mergeCell ref="G107:G111"/>
    <mergeCell ref="H107:H110"/>
    <mergeCell ref="I107:I110"/>
    <mergeCell ref="J107:J110"/>
    <mergeCell ref="G26:G50"/>
    <mergeCell ref="N56:N58"/>
    <mergeCell ref="L117:L119"/>
    <mergeCell ref="Q112:Q113"/>
    <mergeCell ref="R112:R113"/>
    <mergeCell ref="S112:S113"/>
    <mergeCell ref="K112:K115"/>
    <mergeCell ref="K107:K110"/>
    <mergeCell ref="N112:N114"/>
    <mergeCell ref="O112:O114"/>
    <mergeCell ref="P112:P113"/>
    <mergeCell ref="S117:S118"/>
    <mergeCell ref="N117:N119"/>
    <mergeCell ref="O117:O119"/>
    <mergeCell ref="P117:P118"/>
    <mergeCell ref="Q117:Q118"/>
    <mergeCell ref="R117:R118"/>
    <mergeCell ref="L112:L114"/>
    <mergeCell ref="N107:N109"/>
    <mergeCell ref="O107:O109"/>
    <mergeCell ref="P107:P108"/>
    <mergeCell ref="Q107:Q108"/>
    <mergeCell ref="R107:R108"/>
    <mergeCell ref="S107:S108"/>
    <mergeCell ref="M112:M114"/>
    <mergeCell ref="M122:M124"/>
    <mergeCell ref="N122:N124"/>
    <mergeCell ref="O122:O124"/>
    <mergeCell ref="P122:P123"/>
    <mergeCell ref="Q122:Q123"/>
    <mergeCell ref="R122:R123"/>
    <mergeCell ref="S122:S123"/>
    <mergeCell ref="D117:D121"/>
    <mergeCell ref="E117:E121"/>
    <mergeCell ref="M117:M119"/>
    <mergeCell ref="D122:D126"/>
    <mergeCell ref="E122:E126"/>
    <mergeCell ref="F122:F126"/>
    <mergeCell ref="G122:G126"/>
    <mergeCell ref="H122:H125"/>
    <mergeCell ref="I122:I125"/>
    <mergeCell ref="J122:J125"/>
    <mergeCell ref="K122:K125"/>
    <mergeCell ref="L122:L124"/>
    <mergeCell ref="F117:F121"/>
    <mergeCell ref="G117:G121"/>
    <mergeCell ref="H117:H120"/>
    <mergeCell ref="I117:I120"/>
    <mergeCell ref="J117:J120"/>
    <mergeCell ref="S91:S92"/>
    <mergeCell ref="E86:E90"/>
    <mergeCell ref="F86:F90"/>
    <mergeCell ref="G86:G90"/>
    <mergeCell ref="H86:H89"/>
    <mergeCell ref="I86:I89"/>
    <mergeCell ref="J86:J89"/>
    <mergeCell ref="K86:K89"/>
    <mergeCell ref="L86:L88"/>
    <mergeCell ref="D86:D90"/>
    <mergeCell ref="M127:M129"/>
    <mergeCell ref="M86:M88"/>
    <mergeCell ref="N86:N88"/>
    <mergeCell ref="O86:O88"/>
    <mergeCell ref="P86:P87"/>
    <mergeCell ref="Q86:Q87"/>
    <mergeCell ref="R86:R87"/>
    <mergeCell ref="S86:S87"/>
    <mergeCell ref="D91:D95"/>
    <mergeCell ref="E91:E95"/>
    <mergeCell ref="F91:F95"/>
    <mergeCell ref="G91:G95"/>
    <mergeCell ref="H91:H94"/>
    <mergeCell ref="I91:I94"/>
    <mergeCell ref="J91:J94"/>
    <mergeCell ref="K91:K94"/>
    <mergeCell ref="L91:L93"/>
    <mergeCell ref="M91:M93"/>
    <mergeCell ref="N91:N93"/>
    <mergeCell ref="O91:O93"/>
    <mergeCell ref="P91:P92"/>
    <mergeCell ref="Q91:Q92"/>
    <mergeCell ref="R91:R92"/>
    <mergeCell ref="O13:O15"/>
    <mergeCell ref="S13:S14"/>
    <mergeCell ref="P13:P14"/>
    <mergeCell ref="Q13:Q14"/>
    <mergeCell ref="R13:R14"/>
    <mergeCell ref="K13:K16"/>
    <mergeCell ref="M13:M15"/>
    <mergeCell ref="L13:L15"/>
    <mergeCell ref="N13:N15"/>
    <mergeCell ref="J13:J16"/>
    <mergeCell ref="H13:H16"/>
    <mergeCell ref="I13:I16"/>
    <mergeCell ref="O26:O28"/>
    <mergeCell ref="S26:S27"/>
    <mergeCell ref="P26:P27"/>
    <mergeCell ref="Q26:Q27"/>
    <mergeCell ref="R26:R27"/>
    <mergeCell ref="K26:K29"/>
    <mergeCell ref="M26:M28"/>
    <mergeCell ref="L26:L28"/>
    <mergeCell ref="N26:N28"/>
    <mergeCell ref="J26:J29"/>
    <mergeCell ref="H26:H29"/>
    <mergeCell ref="I26:I29"/>
    <mergeCell ref="H17:H20"/>
    <mergeCell ref="I17:I20"/>
    <mergeCell ref="J17:J20"/>
    <mergeCell ref="K17:K20"/>
    <mergeCell ref="L17:L19"/>
    <mergeCell ref="M17:M19"/>
    <mergeCell ref="N17:N19"/>
    <mergeCell ref="S17:S18"/>
    <mergeCell ref="O17:O19"/>
    <mergeCell ref="P17:P18"/>
    <mergeCell ref="Q17:Q18"/>
    <mergeCell ref="R17:R18"/>
    <mergeCell ref="H21:H24"/>
    <mergeCell ref="I21:I24"/>
    <mergeCell ref="J21:J24"/>
    <mergeCell ref="K21:K24"/>
    <mergeCell ref="L21:L23"/>
    <mergeCell ref="M21:M23"/>
    <mergeCell ref="N21:N23"/>
    <mergeCell ref="S21:S22"/>
    <mergeCell ref="O21:O23"/>
    <mergeCell ref="P21:P22"/>
    <mergeCell ref="Q21:Q22"/>
    <mergeCell ref="R21:R22"/>
    <mergeCell ref="H30:H33"/>
    <mergeCell ref="I30:I33"/>
    <mergeCell ref="J30:J33"/>
    <mergeCell ref="K30:K33"/>
    <mergeCell ref="L30:L32"/>
    <mergeCell ref="M30:M32"/>
    <mergeCell ref="N30:N32"/>
    <mergeCell ref="S30:S31"/>
    <mergeCell ref="O30:O32"/>
    <mergeCell ref="P30:P31"/>
    <mergeCell ref="Q30:Q31"/>
    <mergeCell ref="R30:R31"/>
    <mergeCell ref="H34:H37"/>
    <mergeCell ref="I34:I37"/>
    <mergeCell ref="J34:J37"/>
    <mergeCell ref="K34:K37"/>
    <mergeCell ref="L34:L36"/>
    <mergeCell ref="M34:M36"/>
    <mergeCell ref="N34:N36"/>
    <mergeCell ref="S34:S35"/>
    <mergeCell ref="O34:O36"/>
    <mergeCell ref="P34:P35"/>
    <mergeCell ref="Q34:Q35"/>
    <mergeCell ref="R34:R35"/>
    <mergeCell ref="H38:H41"/>
    <mergeCell ref="I38:I41"/>
    <mergeCell ref="J38:J41"/>
    <mergeCell ref="K38:K41"/>
    <mergeCell ref="L38:L40"/>
    <mergeCell ref="M38:M40"/>
    <mergeCell ref="N38:N40"/>
    <mergeCell ref="S38:S39"/>
    <mergeCell ref="O38:O40"/>
    <mergeCell ref="P38:P39"/>
    <mergeCell ref="Q38:Q39"/>
    <mergeCell ref="R38:R39"/>
    <mergeCell ref="H42:H45"/>
    <mergeCell ref="I42:I45"/>
    <mergeCell ref="J42:J45"/>
    <mergeCell ref="K42:K45"/>
    <mergeCell ref="L42:L44"/>
    <mergeCell ref="M42:M44"/>
    <mergeCell ref="N42:N44"/>
    <mergeCell ref="S42:S43"/>
    <mergeCell ref="O42:O44"/>
    <mergeCell ref="P42:P43"/>
    <mergeCell ref="Q42:Q43"/>
    <mergeCell ref="R42:R43"/>
    <mergeCell ref="H46:H49"/>
    <mergeCell ref="I46:I49"/>
    <mergeCell ref="J46:J49"/>
    <mergeCell ref="K46:K49"/>
    <mergeCell ref="L46:L48"/>
    <mergeCell ref="M46:M48"/>
    <mergeCell ref="N46:N48"/>
    <mergeCell ref="S46:S47"/>
    <mergeCell ref="O46:O48"/>
    <mergeCell ref="P46:P47"/>
    <mergeCell ref="Q46:Q47"/>
    <mergeCell ref="R46:R47"/>
  </mergeCells>
  <dataValidations count="178">
    <dataValidation allowBlank="1" showInputMessage="1" showErrorMessage="1" prompt="Выберите виды деятельности, выполнив двойной щелчок левой кнопки мыши по ячейке." sqref="G49"/>
    <dataValidation allowBlank="1" showInputMessage="1" showErrorMessage="1" prompt="Для выбора выполните двойной щелчок левой клавиши мыши по соответствующей ячейке." sqref="F4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
    <dataValidation allowBlank="1" showInputMessage="1" showErrorMessage="1" prompt="Выберите виды деятельности, выполнив двойной щелчок левой кнопки мыши по ячейке." sqref="G48"/>
    <dataValidation allowBlank="1" showInputMessage="1" showErrorMessage="1" prompt="Для выбора выполните двойной щелчок левой клавиши мыши по соответствующей ячейке." sqref="F48"/>
    <dataValidation allowBlank="1" showInputMessage="1" showErrorMessage="1" prompt="Для выбора выполните двойной щелчок левой клавиши мыши по соответствующей ячейке." sqref="S47"/>
    <dataValidation type="textLength" operator="lessThanOrEqual" allowBlank="1" showInputMessage="1" showErrorMessage="1" errorTitle="Ошибка" error="Допускается ввод не более 900 символов!" sqref="R47">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7"/>
    <dataValidation type="textLength" operator="lessThanOrEqual" allowBlank="1" showInputMessage="1" showErrorMessage="1" errorTitle="Ошибка" error="Допускается ввод не более 900 символов!" sqref="J47">
      <formula1>900</formula1>
    </dataValidation>
    <dataValidation allowBlank="1" showInputMessage="1" showErrorMessage="1" prompt="Выберите виды деятельности, выполнив двойной щелчок левой кнопки мыши по ячейке." sqref="G47"/>
    <dataValidation allowBlank="1" showInputMessage="1" showErrorMessage="1" prompt="Для выбора выполните двойной щелчок левой клавиши мыши по соответствующей ячейке." sqref="F47"/>
    <dataValidation type="textLength" operator="lessThanOrEqual" allowBlank="1" showInputMessage="1" showErrorMessage="1" errorTitle="Ошибка" error="Допускается ввод не более 900 символов!" sqref="W46">
      <formula1>900</formula1>
    </dataValidation>
    <dataValidation type="textLength" operator="lessThanOrEqual" allowBlank="1" showInputMessage="1" showErrorMessage="1" errorTitle="Ошибка" error="Допускается ввод не более 900 символов!" sqref="V46">
      <formula1>900</formula1>
    </dataValidation>
    <dataValidation allowBlank="1" showInputMessage="1" showErrorMessage="1" prompt="Для выбора выполните двойной щелчок левой клавиши мыши по соответствующей ячейке." sqref="S46"/>
    <dataValidation type="textLength" operator="lessThanOrEqual" allowBlank="1" showInputMessage="1" showErrorMessage="1" errorTitle="Ошибка" error="Допускается ввод не более 900 символов!" sqref="R46">
      <formula1>900</formula1>
    </dataValidation>
    <dataValidation allowBlank="1" showInputMessage="1" showErrorMessage="1" prompt="Для выбора выполните двойной щелчок левой клавиши мыши по соответствующей ячейке." sqref="O4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6"/>
    <dataValidation allowBlank="1" showInputMessage="1" showErrorMessage="1" prompt="Для выбора выполните двойной щелчок левой клавиши мыши по соответствующей ячейке." sqref="K46"/>
    <dataValidation type="textLength" operator="lessThanOrEqual" allowBlank="1" showInputMessage="1" showErrorMessage="1" errorTitle="Ошибка" error="Допускается ввод не более 900 символов!" sqref="J46">
      <formula1>900</formula1>
    </dataValidation>
    <dataValidation allowBlank="1" showInputMessage="1" showErrorMessage="1" prompt="Выберите виды деятельности, выполнив двойной щелчок левой кнопки мыши по ячейке." sqref="G46"/>
    <dataValidation allowBlank="1" showInputMessage="1" showErrorMessage="1" prompt="Для выбора выполните двойной щелчок левой клавиши мыши по соответствующей ячейке." sqref="F46"/>
    <dataValidation allowBlank="1" showInputMessage="1" showErrorMessage="1" prompt="Выберите виды деятельности, выполнив двойной щелчок левой кнопки мыши по ячейке." sqref="G45"/>
    <dataValidation allowBlank="1" showInputMessage="1" showErrorMessage="1" prompt="Для выбора выполните двойной щелчок левой клавиши мыши по соответствующей ячейке." sqref="F4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4"/>
    <dataValidation allowBlank="1" showInputMessage="1" showErrorMessage="1" prompt="Выберите виды деятельности, выполнив двойной щелчок левой кнопки мыши по ячейке." sqref="G44"/>
    <dataValidation allowBlank="1" showInputMessage="1" showErrorMessage="1" prompt="Для выбора выполните двойной щелчок левой клавиши мыши по соответствующей ячейке." sqref="F44"/>
    <dataValidation allowBlank="1" showInputMessage="1" showErrorMessage="1" prompt="Для выбора выполните двойной щелчок левой клавиши мыши по соответствующей ячейке." sqref="S43"/>
    <dataValidation type="textLength" operator="lessThanOrEqual" allowBlank="1" showInputMessage="1" showErrorMessage="1" errorTitle="Ошибка" error="Допускается ввод не более 900 символов!" sqref="R43">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
    <dataValidation type="textLength" operator="lessThanOrEqual" allowBlank="1" showInputMessage="1" showErrorMessage="1" errorTitle="Ошибка" error="Допускается ввод не более 900 символов!" sqref="J43">
      <formula1>900</formula1>
    </dataValidation>
    <dataValidation allowBlank="1" showInputMessage="1" showErrorMessage="1" prompt="Выберите виды деятельности, выполнив двойной щелчок левой кнопки мыши по ячейке." sqref="G43"/>
    <dataValidation allowBlank="1" showInputMessage="1" showErrorMessage="1" prompt="Для выбора выполните двойной щелчок левой клавиши мыши по соответствующей ячейке." sqref="F43"/>
    <dataValidation type="textLength" operator="lessThanOrEqual" allowBlank="1" showInputMessage="1" showErrorMessage="1" errorTitle="Ошибка" error="Допускается ввод не более 900 символов!" sqref="W42">
      <formula1>900</formula1>
    </dataValidation>
    <dataValidation type="textLength" operator="lessThanOrEqual" allowBlank="1" showInputMessage="1" showErrorMessage="1" errorTitle="Ошибка" error="Допускается ввод не более 900 символов!" sqref="V42">
      <formula1>900</formula1>
    </dataValidation>
    <dataValidation allowBlank="1" showInputMessage="1" showErrorMessage="1" prompt="Для выбора выполните двойной щелчок левой клавиши мыши по соответствующей ячейке." sqref="S42"/>
    <dataValidation type="textLength" operator="lessThanOrEqual" allowBlank="1" showInputMessage="1" showErrorMessage="1" errorTitle="Ошибка" error="Допускается ввод не более 900 символов!" sqref="R42">
      <formula1>900</formula1>
    </dataValidation>
    <dataValidation allowBlank="1" showInputMessage="1" showErrorMessage="1" prompt="Для выбора выполните двойной щелчок левой клавиши мыши по соответствующей ячейке." sqref="O4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2"/>
    <dataValidation allowBlank="1" showInputMessage="1" showErrorMessage="1" prompt="Для выбора выполните двойной щелчок левой клавиши мыши по соответствующей ячейке." sqref="K42"/>
    <dataValidation type="textLength" operator="lessThanOrEqual" allowBlank="1" showInputMessage="1" showErrorMessage="1" errorTitle="Ошибка" error="Допускается ввод не более 900 символов!" sqref="J42">
      <formula1>900</formula1>
    </dataValidation>
    <dataValidation allowBlank="1" showInputMessage="1" showErrorMessage="1" prompt="Выберите виды деятельности, выполнив двойной щелчок левой кнопки мыши по ячейке." sqref="G42"/>
    <dataValidation allowBlank="1" showInputMessage="1" showErrorMessage="1" prompt="Для выбора выполните двойной щелчок левой клавиши мыши по соответствующей ячейке." sqref="F42"/>
    <dataValidation allowBlank="1" showInputMessage="1" showErrorMessage="1" prompt="Выберите виды деятельности, выполнив двойной щелчок левой кнопки мыши по ячейке." sqref="G41"/>
    <dataValidation allowBlank="1" showInputMessage="1" showErrorMessage="1" prompt="Для выбора выполните двойной щелчок левой клавиши мыши по соответствующей ячейке." sqref="F4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0"/>
    <dataValidation allowBlank="1" showInputMessage="1" showErrorMessage="1" prompt="Выберите виды деятельности, выполнив двойной щелчок левой кнопки мыши по ячейке." sqref="G40"/>
    <dataValidation allowBlank="1" showInputMessage="1" showErrorMessage="1" prompt="Для выбора выполните двойной щелчок левой клавиши мыши по соответствующей ячейке." sqref="F40"/>
    <dataValidation allowBlank="1" showInputMessage="1" showErrorMessage="1" prompt="Для выбора выполните двойной щелчок левой клавиши мыши по соответствующей ячейке." sqref="S39"/>
    <dataValidation type="textLength" operator="lessThanOrEqual" allowBlank="1" showInputMessage="1" showErrorMessage="1" errorTitle="Ошибка" error="Допускается ввод не более 900 символов!" sqref="R3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9"/>
    <dataValidation type="textLength" operator="lessThanOrEqual" allowBlank="1" showInputMessage="1" showErrorMessage="1" errorTitle="Ошибка" error="Допускается ввод не более 900 символов!" sqref="J39">
      <formula1>900</formula1>
    </dataValidation>
    <dataValidation allowBlank="1" showInputMessage="1" showErrorMessage="1" prompt="Выберите виды деятельности, выполнив двойной щелчок левой кнопки мыши по ячейке." sqref="G39"/>
    <dataValidation allowBlank="1" showInputMessage="1" showErrorMessage="1" prompt="Для выбора выполните двойной щелчок левой клавиши мыши по соответствующей ячейке." sqref="F39"/>
    <dataValidation type="textLength" operator="lessThanOrEqual" allowBlank="1" showInputMessage="1" showErrorMessage="1" errorTitle="Ошибка" error="Допускается ввод не более 900 символов!" sqref="W38">
      <formula1>900</formula1>
    </dataValidation>
    <dataValidation type="textLength" operator="lessThanOrEqual" allowBlank="1" showInputMessage="1" showErrorMessage="1" errorTitle="Ошибка" error="Допускается ввод не более 900 символов!" sqref="V38">
      <formula1>900</formula1>
    </dataValidation>
    <dataValidation allowBlank="1" showInputMessage="1" showErrorMessage="1" prompt="Для выбора выполните двойной щелчок левой клавиши мыши по соответствующей ячейке." sqref="S38"/>
    <dataValidation type="textLength" operator="lessThanOrEqual" allowBlank="1" showInputMessage="1" showErrorMessage="1" errorTitle="Ошибка" error="Допускается ввод не более 900 символов!" sqref="R38">
      <formula1>900</formula1>
    </dataValidation>
    <dataValidation allowBlank="1" showInputMessage="1" showErrorMessage="1" prompt="Для выбора выполните двойной щелчок левой клавиши мыши по соответствующей ячейке." sqref="O3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8"/>
    <dataValidation allowBlank="1" showInputMessage="1" showErrorMessage="1" prompt="Для выбора выполните двойной щелчок левой клавиши мыши по соответствующей ячейке." sqref="K38"/>
    <dataValidation type="textLength" operator="lessThanOrEqual" allowBlank="1" showInputMessage="1" showErrorMessage="1" errorTitle="Ошибка" error="Допускается ввод не более 900 символов!" sqref="J38">
      <formula1>900</formula1>
    </dataValidation>
    <dataValidation allowBlank="1" showInputMessage="1" showErrorMessage="1" prompt="Выберите виды деятельности, выполнив двойной щелчок левой кнопки мыши по ячейке." sqref="G38"/>
    <dataValidation allowBlank="1" showInputMessage="1" showErrorMessage="1" prompt="Для выбора выполните двойной щелчок левой клавиши мыши по соответствующей ячейке." sqref="F38"/>
    <dataValidation allowBlank="1" showInputMessage="1" showErrorMessage="1" prompt="Выберите виды деятельности, выполнив двойной щелчок левой кнопки мыши по ячейке." sqref="G37"/>
    <dataValidation allowBlank="1" showInputMessage="1" showErrorMessage="1" prompt="Для выбора выполните двойной щелчок левой клавиши мыши по соответствующей ячейке." sqref="F37"/>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6"/>
    <dataValidation allowBlank="1" showInputMessage="1" showErrorMessage="1" prompt="Выберите виды деятельности, выполнив двойной щелчок левой кнопки мыши по ячейке." sqref="G36"/>
    <dataValidation allowBlank="1" showInputMessage="1" showErrorMessage="1" prompt="Для выбора выполните двойной щелчок левой клавиши мыши по соответствующей ячейке." sqref="F36"/>
    <dataValidation allowBlank="1" showInputMessage="1" showErrorMessage="1" prompt="Для выбора выполните двойной щелчок левой клавиши мыши по соответствующей ячейке." sqref="S35"/>
    <dataValidation type="textLength" operator="lessThanOrEqual" allowBlank="1" showInputMessage="1" showErrorMessage="1" errorTitle="Ошибка" error="Допускается ввод не более 900 символов!" sqref="R35">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5"/>
    <dataValidation type="textLength" operator="lessThanOrEqual" allowBlank="1" showInputMessage="1" showErrorMessage="1" errorTitle="Ошибка" error="Допускается ввод не более 900 символов!" sqref="J35">
      <formula1>900</formula1>
    </dataValidation>
    <dataValidation allowBlank="1" showInputMessage="1" showErrorMessage="1" prompt="Выберите виды деятельности, выполнив двойной щелчок левой кнопки мыши по ячейке." sqref="G35"/>
    <dataValidation allowBlank="1" showInputMessage="1" showErrorMessage="1" prompt="Для выбора выполните двойной щелчок левой клавиши мыши по соответствующей ячейке." sqref="F35"/>
    <dataValidation type="textLength" operator="lessThanOrEqual" allowBlank="1" showInputMessage="1" showErrorMessage="1" errorTitle="Ошибка" error="Допускается ввод не более 900 символов!" sqref="W34">
      <formula1>900</formula1>
    </dataValidation>
    <dataValidation type="textLength" operator="lessThanOrEqual" allowBlank="1" showInputMessage="1" showErrorMessage="1" errorTitle="Ошибка" error="Допускается ввод не более 900 символов!" sqref="V34">
      <formula1>900</formula1>
    </dataValidation>
    <dataValidation allowBlank="1" showInputMessage="1" showErrorMessage="1" prompt="Для выбора выполните двойной щелчок левой клавиши мыши по соответствующей ячейке." sqref="S34"/>
    <dataValidation type="textLength" operator="lessThanOrEqual" allowBlank="1" showInputMessage="1" showErrorMessage="1" errorTitle="Ошибка" error="Допускается ввод не более 900 символов!" sqref="R34">
      <formula1>900</formula1>
    </dataValidation>
    <dataValidation allowBlank="1" showInputMessage="1" showErrorMessage="1" prompt="Для выбора выполните двойной щелчок левой клавиши мыши по соответствующей ячейке." sqref="O3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4"/>
    <dataValidation allowBlank="1" showInputMessage="1" showErrorMessage="1" prompt="Для выбора выполните двойной щелчок левой клавиши мыши по соответствующей ячейке." sqref="K34"/>
    <dataValidation type="textLength" operator="lessThanOrEqual" allowBlank="1" showInputMessage="1" showErrorMessage="1" errorTitle="Ошибка" error="Допускается ввод не более 900 символов!" sqref="J34">
      <formula1>900</formula1>
    </dataValidation>
    <dataValidation allowBlank="1" showInputMessage="1" showErrorMessage="1" prompt="Выберите виды деятельности, выполнив двойной щелчок левой кнопки мыши по ячейке." sqref="G34"/>
    <dataValidation allowBlank="1" showInputMessage="1" showErrorMessage="1" prompt="Для выбора выполните двойной щелчок левой клавиши мыши по соответствующей ячейке." sqref="F34"/>
    <dataValidation allowBlank="1" showInputMessage="1" showErrorMessage="1" prompt="Выберите виды деятельности, выполнив двойной щелчок левой кнопки мыши по ячейке." sqref="G33"/>
    <dataValidation allowBlank="1" showInputMessage="1" showErrorMessage="1" prompt="Для выбора выполните двойной щелчок левой клавиши мыши по соответствующей ячейке." sqref="F3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2"/>
    <dataValidation allowBlank="1" showInputMessage="1" showErrorMessage="1" prompt="Выберите виды деятельности, выполнив двойной щелчок левой кнопки мыши по ячейке." sqref="G32"/>
    <dataValidation allowBlank="1" showInputMessage="1" showErrorMessage="1" prompt="Для выбора выполните двойной щелчок левой клавиши мыши по соответствующей ячейке." sqref="F32"/>
    <dataValidation allowBlank="1" showInputMessage="1" showErrorMessage="1" prompt="Для выбора выполните двойной щелчок левой клавиши мыши по соответствующей ячейке." sqref="S31"/>
    <dataValidation type="textLength" operator="lessThanOrEqual" allowBlank="1" showInputMessage="1" showErrorMessage="1" errorTitle="Ошибка" error="Допускается ввод не более 900 символов!" sqref="R31">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1"/>
    <dataValidation type="textLength" operator="lessThanOrEqual" allowBlank="1" showInputMessage="1" showErrorMessage="1" errorTitle="Ошибка" error="Допускается ввод не более 900 символов!" sqref="J31">
      <formula1>900</formula1>
    </dataValidation>
    <dataValidation allowBlank="1" showInputMessage="1" showErrorMessage="1" prompt="Выберите виды деятельности, выполнив двойной щелчок левой кнопки мыши по ячейке." sqref="G31"/>
    <dataValidation allowBlank="1" showInputMessage="1" showErrorMessage="1" prompt="Для выбора выполните двойной щелчок левой клавиши мыши по соответствующей ячейке." sqref="F31"/>
    <dataValidation type="textLength" operator="lessThanOrEqual" allowBlank="1" showInputMessage="1" showErrorMessage="1" errorTitle="Ошибка" error="Допускается ввод не более 900 символов!" sqref="W30">
      <formula1>900</formula1>
    </dataValidation>
    <dataValidation type="textLength" operator="lessThanOrEqual" allowBlank="1" showInputMessage="1" showErrorMessage="1" errorTitle="Ошибка" error="Допускается ввод не более 900 символов!" sqref="V30">
      <formula1>900</formula1>
    </dataValidation>
    <dataValidation allowBlank="1" showInputMessage="1" showErrorMessage="1" prompt="Для выбора выполните двойной щелчок левой клавиши мыши по соответствующей ячейке." sqref="S30"/>
    <dataValidation type="textLength" operator="lessThanOrEqual" allowBlank="1" showInputMessage="1" showErrorMessage="1" errorTitle="Ошибка" error="Допускается ввод не более 900 символов!" sqref="R30">
      <formula1>900</formula1>
    </dataValidation>
    <dataValidation allowBlank="1" showInputMessage="1" showErrorMessage="1" prompt="Для выбора выполните двойной щелчок левой клавиши мыши по соответствующей ячейке." sqref="O3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dataValidation allowBlank="1" showInputMessage="1" showErrorMessage="1" prompt="Для выбора выполните двойной щелчок левой клавиши мыши по соответствующей ячейке." sqref="K30"/>
    <dataValidation type="textLength" operator="lessThanOrEqual" allowBlank="1" showInputMessage="1" showErrorMessage="1" errorTitle="Ошибка" error="Допускается ввод не более 900 символов!" sqref="J30">
      <formula1>900</formula1>
    </dataValidation>
    <dataValidation allowBlank="1" showInputMessage="1" showErrorMessage="1" prompt="Выберите виды деятельности, выполнив двойной щелчок левой кнопки мыши по ячейке." sqref="G30"/>
    <dataValidation allowBlank="1" showInputMessage="1" showErrorMessage="1" prompt="Для выбора выполните двойной щелчок левой клавиши мыши по соответствующей ячейке." sqref="F30"/>
    <dataValidation allowBlank="1" showInputMessage="1" showErrorMessage="1" prompt="Выберите виды деятельности, выполнив двойной щелчок левой кнопки мыши по ячейке." sqref="G24"/>
    <dataValidation allowBlank="1" showInputMessage="1" showErrorMessage="1" prompt="Для выбора выполните двойной щелчок левой клавиши мыши по соответствующей ячейке." sqref="F2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3"/>
    <dataValidation allowBlank="1" showInputMessage="1" showErrorMessage="1" prompt="Выберите виды деятельности, выполнив двойной щелчок левой кнопки мыши по ячейке." sqref="G23"/>
    <dataValidation allowBlank="1" showInputMessage="1" showErrorMessage="1" prompt="Для выбора выполните двойной щелчок левой клавиши мыши по соответствующей ячейке." sqref="F23"/>
    <dataValidation allowBlank="1" showInputMessage="1" showErrorMessage="1" prompt="Для выбора выполните двойной щелчок левой клавиши мыши по соответствующей ячейке." sqref="S22"/>
    <dataValidation type="textLength" operator="lessThanOrEqual" allowBlank="1" showInputMessage="1" showErrorMessage="1" errorTitle="Ошибка" error="Допускается ввод не более 900 символов!" sqref="R22">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2"/>
    <dataValidation type="textLength" operator="lessThanOrEqual" allowBlank="1" showInputMessage="1" showErrorMessage="1" errorTitle="Ошибка" error="Допускается ввод не более 900 символов!" sqref="J22">
      <formula1>900</formula1>
    </dataValidation>
    <dataValidation allowBlank="1" showInputMessage="1" showErrorMessage="1" prompt="Выберите виды деятельности, выполнив двойной щелчок левой кнопки мыши по ячейке." sqref="G22"/>
    <dataValidation allowBlank="1" showInputMessage="1" showErrorMessage="1" prompt="Для выбора выполните двойной щелчок левой клавиши мыши по соответствующей ячейке." sqref="F22"/>
    <dataValidation type="textLength" operator="lessThanOrEqual" allowBlank="1" showInputMessage="1" showErrorMessage="1" errorTitle="Ошибка" error="Допускается ввод не более 900 символов!" sqref="W21">
      <formula1>900</formula1>
    </dataValidation>
    <dataValidation type="textLength" operator="lessThanOrEqual" allowBlank="1" showInputMessage="1" showErrorMessage="1" errorTitle="Ошибка" error="Допускается ввод не более 900 символов!" sqref="V21">
      <formula1>900</formula1>
    </dataValidation>
    <dataValidation allowBlank="1" showInputMessage="1" showErrorMessage="1" prompt="Для выбора выполните двойной щелчок левой клавиши мыши по соответствующей ячейке." sqref="S21"/>
    <dataValidation type="textLength" operator="lessThanOrEqual" allowBlank="1" showInputMessage="1" showErrorMessage="1" errorTitle="Ошибка" error="Допускается ввод не более 900 символов!" sqref="R21">
      <formula1>900</formula1>
    </dataValidation>
    <dataValidation allowBlank="1" showInputMessage="1" showErrorMessage="1" prompt="Для выбора выполните двойной щелчок левой клавиши мыши по соответствующей ячейке." sqref="O2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1"/>
    <dataValidation allowBlank="1" showInputMessage="1" showErrorMessage="1" prompt="Для выбора выполните двойной щелчок левой клавиши мыши по соответствующей ячейке." sqref="K21"/>
    <dataValidation type="textLength" operator="lessThanOrEqual" allowBlank="1" showInputMessage="1" showErrorMessage="1" errorTitle="Ошибка" error="Допускается ввод не более 900 символов!" sqref="J21">
      <formula1>900</formula1>
    </dataValidation>
    <dataValidation allowBlank="1" showInputMessage="1" showErrorMessage="1" prompt="Выберите виды деятельности, выполнив двойной щелчок левой кнопки мыши по ячейке." sqref="G21"/>
    <dataValidation allowBlank="1" showInputMessage="1" showErrorMessage="1" prompt="Для выбора выполните двойной щелчок левой клавиши мыши по соответствующей ячейке." sqref="F21"/>
    <dataValidation allowBlank="1" showInputMessage="1" showErrorMessage="1" prompt="Выберите виды деятельности, выполнив двойной щелчок левой кнопки мыши по ячейке." sqref="G20"/>
    <dataValidation allowBlank="1" showInputMessage="1" showErrorMessage="1" prompt="Для выбора выполните двойной щелчок левой клавиши мыши по соответствующей ячейке." sqref="F2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allowBlank="1" showInputMessage="1" showErrorMessage="1" prompt="Выберите виды деятельности, выполнив двойной щелчок левой кнопки мыши по ячейке." sqref="G19"/>
    <dataValidation allowBlank="1" showInputMessage="1" showErrorMessage="1" prompt="Для выбора выполните двойной щелчок левой клавиши мыши по соответствующей ячейке." sqref="F19"/>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Выберите виды деятельности, выполнив двойной щелчок левой кнопки мыши по ячейке." sqref="G18"/>
    <dataValidation allowBlank="1" showInputMessage="1" showErrorMessage="1" prompt="Для выбора выполните двойной щелчок левой клавиши мыши по соответствующей ячейке." sqref="F18"/>
    <dataValidation type="textLength" operator="lessThanOrEqual" allowBlank="1" showInputMessage="1" showErrorMessage="1" errorTitle="Ошибка" error="Допускается ввод не более 900 символов!" sqref="W17">
      <formula1>900</formula1>
    </dataValidation>
    <dataValidation type="textLength" operator="lessThanOrEqual" allowBlank="1" showInputMessage="1" showErrorMessage="1" errorTitle="Ошибка" error="Допускается ввод не более 900 символов!" sqref="V17">
      <formula1>900</formula1>
    </dataValidation>
    <dataValidation allowBlank="1" showInputMessage="1" showErrorMessage="1" prompt="Для выбора выполните двойной щелчок левой клавиши мыши по соответствующей ячейке." sqref="S17"/>
    <dataValidation type="textLength" operator="lessThanOrEqual" allowBlank="1" showInputMessage="1" showErrorMessage="1" errorTitle="Ошибка" error="Допускается ввод не более 900 символов!" sqref="R17">
      <formula1>900</formula1>
    </dataValidation>
    <dataValidation allowBlank="1" showInputMessage="1" showErrorMessage="1" prompt="Для выбора выполните двойной щелчок левой клавиши мыши по соответствующей ячейке." sqref="O17"/>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7"/>
    <dataValidation allowBlank="1" showInputMessage="1" showErrorMessage="1" prompt="Для выбора выполните двойной щелчок левой клавиши мыши по соответствующей ячейке." sqref="K17"/>
    <dataValidation type="textLength" operator="lessThanOrEqual" allowBlank="1" showInputMessage="1" showErrorMessage="1" errorTitle="Ошибка" error="Допускается ввод не более 900 символов!" sqref="J17">
      <formula1>900</formula1>
    </dataValidation>
    <dataValidation allowBlank="1" showInputMessage="1" showErrorMessage="1" prompt="Выберите виды деятельности, выполнив двойной щелчок левой кнопки мыши по ячейке." sqref="G17"/>
    <dataValidation allowBlank="1" showInputMessage="1" showErrorMessage="1" prompt="Для выбора выполните двойной щелчок левой клавиши мыши по соответствующей ячейке." sqref="F17"/>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S27"/>
    <dataValidation type="textLength" operator="lessThanOrEqual" allowBlank="1" showInputMessage="1" showErrorMessage="1" errorTitle="Ошибка" error="Допускается ввод не более 900 символов!" sqref="R27">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7"/>
    <dataValidation type="textLength" operator="lessThanOrEqual" allowBlank="1" showInputMessage="1" showErrorMessage="1" errorTitle="Ошибка" error="Допускается ввод не более 900 символов!" sqref="J27">
      <formula1>900</formula1>
    </dataValidation>
    <dataValidation type="textLength" operator="lessThanOrEqual" allowBlank="1" showInputMessage="1" showErrorMessage="1" errorTitle="Ошибка" error="Допускается ввод не более 900 символов!" sqref="W26">
      <formula1>900</formula1>
    </dataValidation>
    <dataValidation type="textLength" operator="lessThanOrEqual" allowBlank="1" showInputMessage="1" showErrorMessage="1" errorTitle="Ошибка" error="Допускается ввод не более 900 символов!" sqref="V26">
      <formula1>900</formula1>
    </dataValidation>
    <dataValidation allowBlank="1" showInputMessage="1" showErrorMessage="1" prompt="Для выбора выполните двойной щелчок левой клавиши мыши по соответствующей ячейке." sqref="S26"/>
    <dataValidation type="textLength" operator="lessThanOrEqual" allowBlank="1" showInputMessage="1" showErrorMessage="1" errorTitle="Ошибка" error="Допускается ввод не более 900 символов!" sqref="R26">
      <formula1>900</formula1>
    </dataValidation>
    <dataValidation allowBlank="1" showInputMessage="1" showErrorMessage="1" prompt="Для выбора выполните двойной щелчок левой клавиши мыши по соответствующей ячейке." sqref="O2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6"/>
    <dataValidation allowBlank="1" showInputMessage="1" showErrorMessage="1" prompt="Для выбора выполните двойной щелчок левой клавиши мыши по соответствующей ячейке." sqref="K26"/>
    <dataValidation type="textLength" operator="lessThanOrEqual" allowBlank="1" showInputMessage="1" showErrorMessage="1" errorTitle="Ошибка" error="Допускается ввод не более 900 символов!" sqref="J26">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
    <dataValidation allowBlank="1" showInputMessage="1" showErrorMessage="1" prompt="Для выбора выполните двойной щелчок левой клавиши мыши по соответствующей ячейке." sqref="S14"/>
    <dataValidation type="textLength" operator="lessThanOrEqual" allowBlank="1" showInputMessage="1" showErrorMessage="1" errorTitle="Ошибка" error="Допускается ввод не более 900 символов!" sqref="R1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
    <dataValidation type="textLength" operator="lessThanOrEqual" allowBlank="1" showInputMessage="1" showErrorMessage="1" errorTitle="Ошибка" error="Допускается ввод не более 900 символов!" sqref="J14">
      <formula1>900</formula1>
    </dataValidation>
    <dataValidation type="textLength" operator="lessThanOrEqual" allowBlank="1" showInputMessage="1" showErrorMessage="1" errorTitle="Ошибка" error="Допускается ввод не более 900 символов!" sqref="W13">
      <formula1>900</formula1>
    </dataValidation>
    <dataValidation type="textLength" operator="lessThanOrEqual" allowBlank="1" showInputMessage="1" showErrorMessage="1" errorTitle="Ошибка" error="Допускается ввод не более 900 символов!" sqref="V13">
      <formula1>900</formula1>
    </dataValidation>
    <dataValidation allowBlank="1" showInputMessage="1" showErrorMessage="1" prompt="Для выбора выполните двойной щелчок левой клавиши мыши по соответствующей ячейке." sqref="S13"/>
    <dataValidation type="textLength" operator="lessThanOrEqual" allowBlank="1" showInputMessage="1" showErrorMessage="1" errorTitle="Ошибка" error="Допускается ввод не более 900 символов!" sqref="R13">
      <formula1>900</formula1>
    </dataValidation>
    <dataValidation allowBlank="1" showInputMessage="1" showErrorMessage="1" prompt="Для выбора выполните двойной щелчок левой клавиши мыши по соответствующей ячейке." sqref="O1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3"/>
    <dataValidation allowBlank="1" showInputMessage="1" showErrorMessage="1" prompt="Для выбора выполните двойной щелчок левой клавиши мыши по соответствующей ячейке." sqref="K13"/>
    <dataValidation type="textLength" operator="lessThanOrEqual" allowBlank="1" showInputMessage="1" showErrorMessage="1" errorTitle="Ошибка" error="Допускается ввод не более 900 символов!" sqref="J13">
      <formula1>900</formula1>
    </dataValidation>
    <dataValidation type="list" allowBlank="1" showInputMessage="1" showErrorMessage="1" errorTitle="Ошибка" error="Выберите значение из списка" prompt="Выберите значение из списка" sqref="E26:E29 E50">
      <formula1>kind_of_tariff_RHEAT</formula1>
    </dataValidation>
    <dataValidation allowBlank="1" showInputMessage="1" showErrorMessage="1" prompt="Выберите виды деятельности, выполнив двойной щелчок левой кнопки мыши по ячейке." sqref="G133:G147 G149:G163 G107:G131 G13:G16 G25:G29 G50:G95"/>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76:N78 N71:N73 N56:N58 N66:N68 N61:N63 N107:N109 N122:N124 N112:N114 N117:N119 N81:N83 N133:N135 N138:N140 N154:N156 N149:N151 N86:N88 N91:N93 N127:N129 N143:N145 N159:N161 N51:N53">
      <formula1>DESCRIPTION_TERRITORY</formula1>
    </dataValidation>
    <dataValidation type="textLength" operator="lessThanOrEqual" allowBlank="1" showInputMessage="1" showErrorMessage="1" errorTitle="Ошибка" error="Допускается ввод не более 900 символов!" sqref="J66:J67 J76:J77 R76:R77 V76:W76 J71:J72 J56:J57 R66:R67 R71:R72 R56:R57 V66:W66 V71:W71 V56:W56 J61:J62 R61:R62 V61:W61 J107:J108 R107:R108 V107:W107 J112:J113 R112:R113 V112:W112 J122:J123 R122:R123 V122:W122 J117:J118 R117:R118 V117:W117 J81:J82 R81:R82 V81:W81 J133:J134 R133:R134 V133:W133 J138:J139 R138:R139 V138:W138 J154:J155 R154:R155 V154:W154 J149:J150 R149:R150 V149:W149 J86:J87 R86:R87 V86:W86 J91:J92 R91:R92 V91:W91 J127:J128 R127:R128 V127:W127 J143:J144 R143:R144 V143:W143 J159:J160 R159:R160 V159:W159 J51:J52 R51:R52 V51:W51">
      <formula1>900</formula1>
    </dataValidation>
    <dataValidation allowBlank="1" showInputMessage="1" showErrorMessage="1" prompt="Для выбора выполните двойной щелчок левой клавиши мыши по соответствующей ячейке." sqref="K66:K67 K76:K77 O76:O77 S76:S77 K71:K72 K56:K57 O66:O67 O71:O72 O56:O57 S66:S67 S71:S72 S56:S57 K61:K62 O61:O62 S61:S62 K107:K108 O107:O108 S107:S108 K112:K113 O112:O113 S112:S113 K122:K123 O122:O123 S122:S123 K117:K118 O117:O118 S81:S82 S117:S118 K81:K82 O81:O82 O159:O160 O133:O134 S133:S134 O138:O139 S138:S139 K133:K134 K138:K139 S127:S128 K154:K155 O154:O155 K149:K150 O149:O150 S154:S155 O143:O144 S149:S150 O86:O87 S86:S87 K86:K87 K91:K92 O91:O92 S91:S92 F107:F131 K127:K128 O127:O128 F133:F147 S143:S144 K143:K144 F149:F163 S159:S160 K159:K160 F13:F16 F25:F29 F50:F95 K51:K52 O51:O52 S51:S52"/>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CEA48F-1B07-2EC4-339F-0.50FE4592}"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331</v>
      </c>
      <c r="M2" s="1554" t="s">
        <v>332</v>
      </c>
      <c r="R2" s="1554" t="s">
        <v>333</v>
      </c>
      <c r="S2" s="1554" t="s">
        <v>332</v>
      </c>
      <c r="X2" s="1554" t="s">
        <v>331</v>
      </c>
      <c r="Y2" s="1554" t="s">
        <v>332</v>
      </c>
      <c r="AD2" s="1554" t="s">
        <v>331</v>
      </c>
      <c r="AE2" s="1554" t="s">
        <v>332</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334</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АО "ДГК"</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89</v>
      </c>
      <c r="E8" s="2128" t="s">
        <v>114</v>
      </c>
      <c r="F8" s="2193" t="s">
        <v>130</v>
      </c>
      <c r="G8" s="2194"/>
      <c r="H8" s="2193" t="s">
        <v>89</v>
      </c>
      <c r="I8" s="2194"/>
      <c r="J8" s="2128" t="s">
        <v>131</v>
      </c>
      <c r="K8" s="1557"/>
      <c r="L8" s="2197" t="s">
        <v>335</v>
      </c>
      <c r="M8" s="2197"/>
      <c r="N8" s="2197"/>
      <c r="O8" s="2197"/>
      <c r="P8" s="2197"/>
      <c r="Q8" s="1558"/>
      <c r="R8" s="2097" t="s">
        <v>336</v>
      </c>
      <c r="S8" s="2198"/>
      <c r="T8" s="2198"/>
      <c r="U8" s="2198"/>
      <c r="V8" s="2198"/>
      <c r="W8" s="1558"/>
      <c r="X8" s="2199" t="s">
        <v>337</v>
      </c>
      <c r="Y8" s="2199"/>
      <c r="Z8" s="2199"/>
      <c r="AA8" s="2199"/>
      <c r="AB8" s="2199"/>
      <c r="AC8" s="1559"/>
      <c r="AD8" s="2128" t="s">
        <v>338</v>
      </c>
      <c r="AE8" s="2128"/>
      <c r="AF8" s="2128"/>
      <c r="AG8" s="2128"/>
      <c r="AH8" s="2102"/>
      <c r="AI8" s="2128" t="s">
        <v>339</v>
      </c>
      <c r="AJ8" s="1575"/>
      <c r="BM8" s="294">
        <v>32</v>
      </c>
    </row>
    <row customHeight="1" ht="23.25">
      <c r="D9" s="2128"/>
      <c r="E9" s="2128"/>
      <c r="F9" s="2176" t="s">
        <v>90</v>
      </c>
      <c r="G9" s="2176" t="s">
        <v>136</v>
      </c>
      <c r="H9" s="2195"/>
      <c r="I9" s="2196"/>
      <c r="J9" s="2102"/>
      <c r="K9" s="1560"/>
      <c r="L9" s="2128" t="s">
        <v>340</v>
      </c>
      <c r="M9" s="2102"/>
      <c r="N9" s="2193" t="s">
        <v>89</v>
      </c>
      <c r="O9" s="2194"/>
      <c r="P9" s="2128" t="s">
        <v>137</v>
      </c>
      <c r="Q9" s="1557"/>
      <c r="R9" s="2128" t="s">
        <v>340</v>
      </c>
      <c r="S9" s="2102"/>
      <c r="T9" s="2193" t="s">
        <v>89</v>
      </c>
      <c r="U9" s="2194"/>
      <c r="V9" s="2128" t="s">
        <v>137</v>
      </c>
      <c r="W9" s="1557"/>
      <c r="X9" s="2128" t="s">
        <v>340</v>
      </c>
      <c r="Y9" s="2102"/>
      <c r="Z9" s="2193" t="s">
        <v>89</v>
      </c>
      <c r="AA9" s="2194"/>
      <c r="AB9" s="2128" t="s">
        <v>341</v>
      </c>
      <c r="AC9" s="1557"/>
      <c r="AD9" s="2128" t="s">
        <v>340</v>
      </c>
      <c r="AE9" s="2102"/>
      <c r="AF9" s="2193" t="s">
        <v>89</v>
      </c>
      <c r="AG9" s="2194"/>
      <c r="AH9" s="2102" t="s">
        <v>341</v>
      </c>
      <c r="AI9" s="2128"/>
      <c r="AJ9" s="1575"/>
      <c r="BM9" s="294">
        <v>22</v>
      </c>
    </row>
    <row customHeight="1" ht="24">
      <c r="D10" s="2176"/>
      <c r="E10" s="2176"/>
      <c r="F10" s="2200"/>
      <c r="G10" s="2200"/>
      <c r="H10" s="2201"/>
      <c r="I10" s="2202"/>
      <c r="J10" s="2193"/>
      <c r="K10" s="1560"/>
      <c r="L10" s="1579" t="s">
        <v>342</v>
      </c>
      <c r="M10" s="1574" t="s">
        <v>343</v>
      </c>
      <c r="N10" s="2195"/>
      <c r="O10" s="2196"/>
      <c r="P10" s="2176"/>
      <c r="Q10" s="1557"/>
      <c r="R10" s="1579" t="s">
        <v>342</v>
      </c>
      <c r="S10" s="1574" t="s">
        <v>343</v>
      </c>
      <c r="T10" s="2195"/>
      <c r="U10" s="2196"/>
      <c r="V10" s="2176"/>
      <c r="W10" s="1557"/>
      <c r="X10" s="1579" t="s">
        <v>342</v>
      </c>
      <c r="Y10" s="1574" t="s">
        <v>343</v>
      </c>
      <c r="Z10" s="2195"/>
      <c r="AA10" s="2196"/>
      <c r="AB10" s="2176"/>
      <c r="AC10" s="1557"/>
      <c r="AD10" s="1579" t="s">
        <v>342</v>
      </c>
      <c r="AE10" s="1574" t="s">
        <v>343</v>
      </c>
      <c r="AF10" s="2195"/>
      <c r="AG10" s="2196"/>
      <c r="AH10" s="2193"/>
      <c r="AI10" s="2176"/>
      <c r="AJ10" s="1575"/>
      <c r="AK10" s="255" t="s">
        <v>344</v>
      </c>
      <c r="AL10" s="255" t="s">
        <v>138</v>
      </c>
      <c r="BM10" s="294">
        <v>23</v>
      </c>
    </row>
    <row customHeight="1" ht="15">
      <c r="D11" s="2184" t="s">
        <v>118</v>
      </c>
      <c r="E11" s="2180" t="s">
        <v>345</v>
      </c>
      <c r="F11" s="2180" t="s">
        <v>346</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103</v>
      </c>
      <c r="E17" s="2180" t="s">
        <v>345</v>
      </c>
      <c r="F17" s="2180" t="s">
        <v>347</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91</v>
      </c>
      <c r="E23" s="2180" t="s">
        <v>345</v>
      </c>
      <c r="F23" s="2180" t="s">
        <v>348</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99</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92</v>
      </c>
      <c r="E29" s="2180" t="s">
        <v>345</v>
      </c>
      <c r="F29" s="2180" t="s">
        <v>349</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119</v>
      </c>
      <c r="E35" s="2180" t="s">
        <v>345</v>
      </c>
      <c r="F35" s="2180" t="s">
        <v>350</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83</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1FAF07-10BE-EE87-6EC7-0.0D4827E3}"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351</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АО "ДГК"</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352</v>
      </c>
      <c r="E8" s="2206"/>
      <c r="F8" s="2206"/>
      <c r="G8" s="2209" t="s">
        <v>353</v>
      </c>
      <c r="J8" s="456">
        <v>11</v>
      </c>
    </row>
    <row customHeight="1" ht="11.549999999999999">
      <c r="A9" s="458"/>
      <c r="B9" s="503"/>
      <c r="C9" s="458"/>
      <c r="D9" s="473" t="s">
        <v>89</v>
      </c>
      <c r="E9" s="447" t="s">
        <v>354</v>
      </c>
      <c r="F9" s="447" t="s">
        <v>355</v>
      </c>
      <c r="G9" s="2210"/>
      <c r="J9" s="456">
        <v>11</v>
      </c>
    </row>
    <row customHeight="1" ht="12" hidden="1">
      <c r="A10" s="458"/>
      <c r="B10" s="503"/>
      <c r="C10" s="458"/>
      <c r="D10" s="465"/>
      <c r="E10" s="465"/>
      <c r="F10" s="465"/>
      <c r="G10" s="465"/>
      <c r="J10" s="456">
        <v>0</v>
      </c>
    </row>
    <row customHeight="1" ht="22.5" hidden="1">
      <c r="A11" s="458"/>
      <c r="B11" s="503"/>
      <c r="C11" s="458"/>
      <c r="D11" s="1010" t="s">
        <v>118</v>
      </c>
      <c r="E11" s="1013" t="s">
        <v>356</v>
      </c>
      <c r="F11" s="1012" t="str">
        <f>IF(region_name="","",region_name)</f>
        <v>Приморский край</v>
      </c>
      <c r="G11" s="1013" t="s">
        <v>357</v>
      </c>
      <c r="H11" s="476"/>
      <c r="J11" s="456">
        <v>0</v>
      </c>
    </row>
    <row customHeight="1" ht="22.5" hidden="1">
      <c r="A12" s="458"/>
      <c r="B12" s="503"/>
      <c r="C12" s="458"/>
      <c r="D12" s="446" t="s">
        <v>118</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358</v>
      </c>
      <c r="G12" s="475"/>
      <c r="H12" s="476"/>
      <c r="J12" s="456">
        <v>0</v>
      </c>
    </row>
    <row customHeight="1" ht="23.25">
      <c r="A13" s="458"/>
      <c r="B13" s="503"/>
      <c r="C13" s="458"/>
      <c r="D13" s="446" t="s">
        <v>118</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359</v>
      </c>
      <c r="E14" s="1011" t="s">
        <v>360</v>
      </c>
      <c r="F14" s="1012" t="str">
        <f>IF(inn="","",inn)</f>
        <v>1434031363</v>
      </c>
      <c r="G14" s="1013" t="s">
        <v>361</v>
      </c>
      <c r="H14" s="476"/>
      <c r="J14" s="456">
        <v>0</v>
      </c>
    </row>
    <row customHeight="1" ht="22.5" hidden="1">
      <c r="A15" s="458"/>
      <c r="B15" s="503"/>
      <c r="C15" s="458"/>
      <c r="D15" s="1010" t="s">
        <v>362</v>
      </c>
      <c r="E15" s="1011" t="s">
        <v>363</v>
      </c>
      <c r="F15" s="1012" t="str">
        <f>IF(kpp="","",kpp)</f>
        <v>253645001</v>
      </c>
      <c r="G15" s="1013" t="s">
        <v>364</v>
      </c>
      <c r="H15" s="476"/>
      <c r="J15" s="456">
        <v>0</v>
      </c>
    </row>
    <row customHeight="1" ht="39">
      <c r="A16" s="458"/>
      <c r="B16" s="503"/>
      <c r="C16" s="458"/>
      <c r="D16" s="446" t="s">
        <v>103</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91</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92</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365</v>
      </c>
      <c r="B19" s="503"/>
      <c r="C19" s="2214"/>
      <c r="D19" s="446" t="str">
        <f>A19</f>
        <v>5.1</v>
      </c>
      <c r="E19" s="443" t="s">
        <v>366</v>
      </c>
      <c r="F19" s="444" t="s">
        <v>358</v>
      </c>
      <c r="G19" s="445" t="s">
        <v>367</v>
      </c>
      <c r="H19" s="476"/>
      <c r="I19" s="853"/>
      <c r="J19" s="456">
        <v>0</v>
      </c>
    </row>
    <row customHeight="1" ht="24" hidden="1">
      <c r="A20" s="2203"/>
      <c r="B20" s="503"/>
      <c r="C20" s="2214"/>
      <c r="D20" s="441" t="str">
        <f>D19&amp;".1"</f>
        <v>5.1.1</v>
      </c>
      <c r="E20" s="440" t="s">
        <v>368</v>
      </c>
      <c r="F20" s="882" t="s">
        <v>28</v>
      </c>
      <c r="G20" s="475"/>
      <c r="H20" s="476"/>
      <c r="I20" s="853"/>
      <c r="J20" s="456">
        <v>0</v>
      </c>
    </row>
    <row customHeight="1" ht="22.5" hidden="1">
      <c r="A21" s="2203"/>
      <c r="B21" s="503"/>
      <c r="C21" s="2214"/>
      <c r="D21" s="441" t="str">
        <f>D19&amp;".2"</f>
        <v>5.1.2</v>
      </c>
      <c r="E21" s="440" t="s">
        <v>369</v>
      </c>
      <c r="F21" s="1734" t="s">
        <v>28</v>
      </c>
      <c r="G21" s="445" t="s">
        <v>370</v>
      </c>
      <c r="H21" s="476"/>
      <c r="I21" s="853"/>
      <c r="J21" s="456">
        <v>0</v>
      </c>
    </row>
    <row customHeight="1" ht="22.5" hidden="1">
      <c r="A22" s="2203"/>
      <c r="B22" s="503"/>
      <c r="C22" s="2214"/>
      <c r="D22" s="441" t="str">
        <f>D19&amp;".3"</f>
        <v>5.1.3</v>
      </c>
      <c r="E22" s="440" t="s">
        <v>371</v>
      </c>
      <c r="F22" s="882" t="s">
        <v>28</v>
      </c>
      <c r="G22" s="475"/>
      <c r="H22" s="476"/>
      <c r="I22" s="853"/>
      <c r="J22" s="456">
        <v>0</v>
      </c>
    </row>
    <row customHeight="1" ht="22.5" hidden="1">
      <c r="A23" s="2203"/>
      <c r="B23" s="503"/>
      <c r="C23" s="2214"/>
      <c r="D23" s="441" t="str">
        <f>D19&amp;".4"</f>
        <v>5.1.4</v>
      </c>
      <c r="E23" s="440" t="s">
        <v>372</v>
      </c>
      <c r="F23" s="882" t="s">
        <v>28</v>
      </c>
      <c r="G23" s="445" t="s">
        <v>373</v>
      </c>
      <c r="H23" s="476"/>
      <c r="I23" s="853"/>
      <c r="J23" s="456">
        <v>0</v>
      </c>
    </row>
    <row customHeight="1" ht="22.5" hidden="1">
      <c r="A24" s="1979"/>
      <c r="B24" s="503"/>
      <c r="C24" s="493"/>
      <c r="D24" s="468"/>
      <c r="E24" s="1169" t="s">
        <v>374</v>
      </c>
      <c r="F24" s="469"/>
      <c r="G24" s="470"/>
      <c r="H24" s="476"/>
      <c r="I24" s="853"/>
      <c r="J24" s="456">
        <v>0</v>
      </c>
    </row>
    <row s="502" customFormat="1" customHeight="1" ht="24.75" hidden="1">
      <c r="A25" s="458"/>
      <c r="B25" s="503"/>
      <c r="C25" s="503"/>
      <c r="D25" s="1007" t="s">
        <v>91</v>
      </c>
      <c r="E25" s="1009" t="s">
        <v>375</v>
      </c>
      <c r="F25" s="1014" t="s">
        <v>358</v>
      </c>
      <c r="G25" s="1009"/>
      <c r="J25" s="502">
        <v>0</v>
      </c>
    </row>
    <row s="502" customFormat="1" customHeight="1" ht="11.25" hidden="1">
      <c r="A26" s="458"/>
      <c r="B26" s="503"/>
      <c r="C26" s="503"/>
      <c r="D26" s="1007" t="s">
        <v>376</v>
      </c>
      <c r="E26" s="1008" t="s">
        <v>377</v>
      </c>
      <c r="F26" s="1014" t="s">
        <v>358</v>
      </c>
      <c r="G26" s="1009"/>
      <c r="J26" s="502">
        <v>0</v>
      </c>
    </row>
    <row s="502" customFormat="1" customHeight="1" ht="11.25" hidden="1">
      <c r="A27" s="458"/>
      <c r="B27" s="503"/>
      <c r="C27" s="503"/>
      <c r="D27" s="1007" t="s">
        <v>378</v>
      </c>
      <c r="E27" s="1015" t="s">
        <v>379</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380</v>
      </c>
      <c r="E28" s="1015" t="s">
        <v>381</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382</v>
      </c>
      <c r="E29" s="1015" t="s">
        <v>383</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384</v>
      </c>
      <c r="E30" s="1008" t="s">
        <v>385</v>
      </c>
      <c r="F30" s="1016"/>
      <c r="G30" s="1009"/>
      <c r="J30" s="502">
        <v>0</v>
      </c>
    </row>
    <row s="502" customFormat="1" customHeight="1" ht="11.25" hidden="1">
      <c r="A31" s="458"/>
      <c r="B31" s="503"/>
      <c r="C31" s="503"/>
      <c r="D31" s="1007" t="s">
        <v>386</v>
      </c>
      <c r="E31" s="1008" t="s">
        <v>387</v>
      </c>
      <c r="F31" s="1016"/>
      <c r="G31" s="1009"/>
      <c r="J31" s="502">
        <v>0</v>
      </c>
    </row>
    <row s="502" customFormat="1" customHeight="1" ht="11.25" hidden="1">
      <c r="A32" s="458"/>
      <c r="B32" s="503"/>
      <c r="C32" s="503"/>
      <c r="D32" s="1007" t="s">
        <v>388</v>
      </c>
      <c r="E32" s="1008" t="s">
        <v>389</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358</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390</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390</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358</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391</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392</v>
      </c>
      <c r="H44" s="476"/>
      <c r="J44" s="456">
        <v>22</v>
      </c>
    </row>
    <row customHeight="1" ht="23.25">
      <c r="A45" s="458"/>
      <c r="B45" s="503"/>
      <c r="C45" s="458"/>
      <c r="D45" s="441">
        <f>D44+1</f>
        <v>12</v>
      </c>
      <c r="E45" s="439" t="s">
        <v>393</v>
      </c>
      <c r="F45" s="444" t="s">
        <v>358</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394</v>
      </c>
      <c r="H46" s="476"/>
      <c r="J46" s="456">
        <v>23</v>
      </c>
    </row>
    <row customHeight="1" ht="24">
      <c r="A47" s="2203"/>
      <c r="B47" s="503"/>
      <c r="C47" s="493"/>
      <c r="D47" s="441" t="str">
        <f>D45&amp;".2"</f>
        <v>12.2</v>
      </c>
      <c r="E47" s="443" t="s">
        <v>395</v>
      </c>
      <c r="F47" s="491"/>
      <c r="G47" s="438" t="s">
        <v>396</v>
      </c>
      <c r="H47" s="476"/>
      <c r="J47" s="456">
        <v>23</v>
      </c>
    </row>
    <row customHeight="1" ht="24">
      <c r="A48" s="2203"/>
      <c r="B48" s="503"/>
      <c r="C48" s="493"/>
      <c r="D48" s="441" t="str">
        <f>D45&amp;".3"</f>
        <v>12.3</v>
      </c>
      <c r="E48" s="443" t="s">
        <v>397</v>
      </c>
      <c r="F48" s="491"/>
      <c r="G48" s="438" t="s">
        <v>398</v>
      </c>
      <c r="H48" s="476"/>
      <c r="J48" s="456">
        <v>23</v>
      </c>
    </row>
    <row customHeight="1" ht="24">
      <c r="A49" s="2203"/>
      <c r="B49" s="503"/>
      <c r="C49" s="493"/>
      <c r="D49" s="441" t="str">
        <f>IF(TEMPLATE_SPHERE="TKO",D45&amp;".0",D45&amp;".4")</f>
        <v>12.4</v>
      </c>
      <c r="E49" s="437" t="s">
        <v>399</v>
      </c>
      <c r="F49" s="1686"/>
      <c r="G49" s="1763" t="s">
        <v>400</v>
      </c>
      <c r="H49" s="476"/>
      <c r="J49" s="456">
        <v>23</v>
      </c>
    </row>
    <row customHeight="1" ht="24">
      <c r="A50" s="458"/>
      <c r="B50" s="503"/>
      <c r="C50" s="458"/>
      <c r="D50" s="468"/>
      <c r="E50" s="416" t="s">
        <v>401</v>
      </c>
      <c r="F50" s="469"/>
      <c r="G50" s="1763" t="s">
        <v>402</v>
      </c>
      <c r="H50" s="477"/>
      <c r="J50" s="456">
        <v>23</v>
      </c>
    </row>
    <row customHeight="1" ht="24">
      <c r="A51" s="859"/>
      <c r="B51" s="503"/>
      <c r="C51" s="493"/>
      <c r="D51" s="441">
        <f>D45+1</f>
        <v>13</v>
      </c>
      <c r="E51" s="529" t="s">
        <v>403</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83</v>
      </c>
      <c r="B60" s="502">
        <v>0</v>
      </c>
      <c r="C60" s="456">
        <v>3</v>
      </c>
      <c r="D60" s="457">
        <v>6</v>
      </c>
      <c r="E60" s="456">
        <v>52</v>
      </c>
      <c r="F60" s="456">
        <v>48</v>
      </c>
      <c r="G60" s="456">
        <v>121</v>
      </c>
      <c r="H60" s="456">
        <v>8</v>
      </c>
      <c r="I60" s="456">
        <v>64</v>
      </c>
      <c r="J60" s="456">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DBB5B2-9287-22DE-0B23-0.A9B199C7}"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404</v>
      </c>
      <c r="I1" s="2218"/>
      <c r="J1" s="2218"/>
      <c r="K1" s="2218"/>
      <c r="L1" s="2218"/>
      <c r="M1" s="2218"/>
      <c r="N1" s="2218"/>
      <c r="O1" s="2218"/>
      <c r="P1" s="2218"/>
      <c r="Q1" s="2218"/>
      <c r="R1" s="2218"/>
      <c r="T1" s="2218" t="s">
        <v>405</v>
      </c>
      <c r="U1" s="2218"/>
      <c r="V1" s="2218"/>
      <c r="X1" s="2218" t="s">
        <v>406</v>
      </c>
      <c r="Y1" s="2218"/>
      <c r="Z1" s="2218"/>
      <c r="AB1" s="2218" t="s">
        <v>407</v>
      </c>
      <c r="AC1" s="2218"/>
      <c r="AT1" s="448" t="s">
        <v>14</v>
      </c>
    </row>
    <row customHeight="1" ht="14.25" hidden="1">
      <c r="AT2" s="448">
        <v>0</v>
      </c>
    </row>
    <row s="1614" customFormat="1" customHeight="1" ht="5.25">
      <c r="C3" s="702"/>
      <c r="D3" s="703"/>
      <c r="E3" s="703"/>
      <c r="F3" s="703"/>
      <c r="G3" s="703"/>
      <c r="H3" s="703" t="s">
        <v>408</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АО "ДГК"</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352</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353</v>
      </c>
      <c r="AF7" s="2224" t="s">
        <v>353</v>
      </c>
      <c r="AG7" s="2224" t="s">
        <v>353</v>
      </c>
      <c r="AH7" s="2224" t="s">
        <v>353</v>
      </c>
      <c r="AT7" s="448">
        <v>14</v>
      </c>
    </row>
    <row customHeight="1" ht="27.299999999999997">
      <c r="C8" s="451"/>
      <c r="D8" s="2128" t="s">
        <v>89</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409</v>
      </c>
      <c r="I8" s="2227" t="s">
        <v>410</v>
      </c>
      <c r="J8" s="2224" t="s">
        <v>411</v>
      </c>
      <c r="K8" s="2224"/>
      <c r="L8" s="2224"/>
      <c r="M8" s="2219"/>
      <c r="N8" s="2224" t="s">
        <v>412</v>
      </c>
      <c r="O8" s="2224"/>
      <c r="P8" s="2224" t="s">
        <v>413</v>
      </c>
      <c r="Q8" s="2224"/>
      <c r="R8" s="2231" t="s">
        <v>414</v>
      </c>
      <c r="S8" s="825"/>
      <c r="T8" s="2229" t="s">
        <v>415</v>
      </c>
      <c r="U8" s="2229" t="s">
        <v>416</v>
      </c>
      <c r="V8" s="2229" t="s">
        <v>417</v>
      </c>
      <c r="W8" s="827"/>
      <c r="X8" s="2229" t="s">
        <v>418</v>
      </c>
      <c r="Y8" s="2229" t="s">
        <v>419</v>
      </c>
      <c r="Z8" s="2229" t="s">
        <v>420</v>
      </c>
      <c r="AA8" s="827"/>
      <c r="AB8" s="2229" t="s">
        <v>421</v>
      </c>
      <c r="AC8" s="2229" t="s">
        <v>414</v>
      </c>
      <c r="AD8" s="827"/>
      <c r="AE8" s="2224"/>
      <c r="AF8" s="2224"/>
      <c r="AG8" s="2224"/>
      <c r="AH8" s="2224"/>
      <c r="AT8" s="448">
        <v>26</v>
      </c>
    </row>
    <row customHeight="1" ht="46.199999999999996">
      <c r="C9" s="451"/>
      <c r="D9" s="2128"/>
      <c r="E9" s="2224"/>
      <c r="F9" s="2224"/>
      <c r="G9" s="830"/>
      <c r="H9" s="2226"/>
      <c r="I9" s="2228"/>
      <c r="J9" s="426" t="s">
        <v>422</v>
      </c>
      <c r="K9" s="426" t="s">
        <v>423</v>
      </c>
      <c r="L9" s="426" t="s">
        <v>424</v>
      </c>
      <c r="M9" s="432" t="s">
        <v>425</v>
      </c>
      <c r="N9" s="426" t="s">
        <v>426</v>
      </c>
      <c r="O9" s="426" t="s">
        <v>425</v>
      </c>
      <c r="P9" s="426" t="s">
        <v>427</v>
      </c>
      <c r="Q9" s="426" t="s">
        <v>425</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428</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118</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429</v>
      </c>
      <c r="AF12" s="2222" t="s">
        <v>430</v>
      </c>
      <c r="AG12" s="2222" t="s">
        <v>431</v>
      </c>
      <c r="AH12" s="2222" t="s">
        <v>432</v>
      </c>
      <c r="AI12" s="448"/>
      <c r="AM12" s="512"/>
      <c r="AP12" s="501" t="s">
        <v>433</v>
      </c>
      <c r="AQ12" s="501" t="s">
        <v>433</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83</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4CC0E9-24A6-313E-364A-0.B8A31683}"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404</v>
      </c>
      <c r="I1" s="2218"/>
      <c r="V1" s="1608" t="s">
        <v>14</v>
      </c>
    </row>
    <row s="1636" customFormat="1" customHeight="1" ht="14.25" hidden="1">
      <c r="C2" s="1620"/>
      <c r="D2" s="2234" t="s">
        <v>118</v>
      </c>
      <c r="E2" s="2236"/>
      <c r="F2" s="1626"/>
      <c r="G2" s="1621" t="s">
        <v>118</v>
      </c>
      <c r="H2" s="1624"/>
      <c r="I2" s="1622"/>
      <c r="L2" s="1623"/>
      <c r="M2" s="1623"/>
      <c r="N2" s="1623"/>
      <c r="O2" s="1623" t="s">
        <v>434</v>
      </c>
      <c r="P2" s="1623"/>
      <c r="Q2" s="1623"/>
      <c r="R2" s="1625" t="s">
        <v>433</v>
      </c>
      <c r="S2" s="1625" t="s">
        <v>433</v>
      </c>
      <c r="T2" s="1623"/>
      <c r="U2" s="1623"/>
      <c r="V2" s="1619">
        <v>0</v>
      </c>
    </row>
    <row s="1636" customFormat="1" customHeight="1" ht="14.25" hidden="1">
      <c r="C3" s="1620"/>
      <c r="D3" s="2235"/>
      <c r="E3" s="2237"/>
      <c r="F3" s="406"/>
      <c r="G3" s="870"/>
      <c r="H3" s="870" t="s">
        <v>435</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408</v>
      </c>
      <c r="I5" s="703"/>
      <c r="J5" s="703"/>
      <c r="L5" s="1615"/>
      <c r="M5" s="1615"/>
      <c r="N5" s="1615"/>
      <c r="O5" s="1615"/>
      <c r="P5" s="1615"/>
      <c r="Q5" s="1615"/>
      <c r="R5" s="1615"/>
      <c r="S5" s="1615"/>
      <c r="T5" s="1615"/>
      <c r="U5" s="1615"/>
      <c r="V5" s="1614">
        <v>5</v>
      </c>
    </row>
    <row customHeight="1" ht="29.25">
      <c r="C6" s="1517"/>
      <c r="D6" s="2238" t="s">
        <v>436</v>
      </c>
      <c r="E6" s="2238"/>
      <c r="F6" s="2238"/>
      <c r="G6" s="2238"/>
      <c r="H6" s="2238"/>
      <c r="I6" s="2238"/>
      <c r="J6" s="492"/>
      <c r="K6" s="1616"/>
      <c r="V6" s="1608">
        <v>28</v>
      </c>
    </row>
    <row customHeight="1" ht="18">
      <c r="C7" s="1517"/>
      <c r="D7" s="2177" t="str">
        <f>IF(org=0,"Не определено",org)</f>
        <v>АО "ДГК"</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352</v>
      </c>
      <c r="E10" s="2220"/>
      <c r="F10" s="2220"/>
      <c r="G10" s="2220"/>
      <c r="H10" s="2220"/>
      <c r="I10" s="2220"/>
      <c r="J10" s="2224" t="s">
        <v>353</v>
      </c>
      <c r="V10" s="1608">
        <v>14</v>
      </c>
    </row>
    <row customHeight="1" ht="27.299999999999997">
      <c r="C11" s="1517"/>
      <c r="D11" s="2128" t="s">
        <v>89</v>
      </c>
      <c r="E11" s="2224" t="s">
        <v>114</v>
      </c>
      <c r="F11" s="2193" t="s">
        <v>89</v>
      </c>
      <c r="G11" s="2194"/>
      <c r="H11" s="2176" t="s">
        <v>437</v>
      </c>
      <c r="I11" s="2176" t="s">
        <v>438</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428</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118</v>
      </c>
      <c r="E14" s="2236"/>
      <c r="F14" s="1618"/>
      <c r="G14" s="1617" t="s">
        <v>118</v>
      </c>
      <c r="H14" s="1624"/>
      <c r="I14" s="1622"/>
      <c r="J14" s="2170" t="s">
        <v>439</v>
      </c>
      <c r="K14" s="1608"/>
      <c r="R14" s="501" t="s">
        <v>433</v>
      </c>
      <c r="S14" s="501" t="s">
        <v>433</v>
      </c>
      <c r="V14" s="1608">
        <v>14</v>
      </c>
    </row>
    <row customHeight="1" ht="14.699999999999998">
      <c r="A15" s="1608"/>
      <c r="C15" s="1517"/>
      <c r="D15" s="2235"/>
      <c r="E15" s="2237"/>
      <c r="F15" s="406"/>
      <c r="G15" s="870"/>
      <c r="H15" s="870" t="s">
        <v>435</v>
      </c>
      <c r="I15" s="314"/>
      <c r="J15" s="2171"/>
      <c r="K15" s="1608"/>
      <c r="R15" s="501"/>
      <c r="S15" s="501"/>
      <c r="V15" s="1608">
        <v>14</v>
      </c>
    </row>
    <row customHeight="1" ht="14.699999999999998">
      <c r="A16" s="1608"/>
      <c r="C16" s="1517"/>
      <c r="D16" s="406"/>
      <c r="E16" s="870" t="s">
        <v>129</v>
      </c>
      <c r="F16" s="314"/>
      <c r="G16" s="314"/>
      <c r="H16" s="407"/>
      <c r="I16" s="407"/>
      <c r="J16" s="2172"/>
      <c r="K16" s="1608"/>
      <c r="V16" s="1608">
        <v>14</v>
      </c>
    </row>
    <row customHeight="1" ht="14.699999999999998">
      <c r="K17" s="1608"/>
      <c r="V17" s="1608">
        <v>14</v>
      </c>
    </row>
    <row customHeight="1" ht="22.5" hidden="1">
      <c r="A18" s="1609" t="s">
        <v>83</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E5C526-B2E8-81B7-EDF2-0.7A2EBEF9}"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84</v>
      </c>
      <c r="H1" s="490" t="s">
        <v>85</v>
      </c>
      <c r="I1" s="490" t="s">
        <v>86</v>
      </c>
      <c r="P1" s="490" t="s">
        <v>84</v>
      </c>
      <c r="Q1" s="490" t="s">
        <v>85</v>
      </c>
      <c r="R1" s="490" t="s">
        <v>86</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440</v>
      </c>
      <c r="F4" s="2239"/>
      <c r="G4" s="2240"/>
      <c r="H4" s="2240"/>
      <c r="I4" s="2241"/>
      <c r="J4" s="492"/>
      <c r="K4" s="454"/>
      <c r="L4" s="454"/>
      <c r="W4" s="448">
        <v>22</v>
      </c>
    </row>
    <row s="1636" customFormat="1" customHeight="1" ht="18">
      <c r="A5" s="760"/>
      <c r="D5" s="823"/>
      <c r="E5" s="2215" t="str">
        <f>IF(org=0,"Не определено",org)</f>
        <v>АО "ДГК"</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352</v>
      </c>
      <c r="F7" s="2209"/>
      <c r="G7" s="2210"/>
      <c r="H7" s="2210"/>
      <c r="I7" s="2210"/>
      <c r="J7" s="2210"/>
      <c r="K7" s="2210"/>
      <c r="L7" s="2224" t="s">
        <v>353</v>
      </c>
      <c r="W7" s="448">
        <v>14</v>
      </c>
    </row>
    <row customHeight="1" ht="48.29999999999999">
      <c r="D8" s="451"/>
      <c r="E8" s="474" t="s">
        <v>89</v>
      </c>
      <c r="F8" s="824"/>
      <c r="G8" s="466" t="s">
        <v>87</v>
      </c>
      <c r="H8" s="466" t="s">
        <v>88</v>
      </c>
      <c r="I8" s="415" t="s">
        <v>86</v>
      </c>
      <c r="J8" s="415" t="s">
        <v>441</v>
      </c>
      <c r="K8" s="415" t="s">
        <v>442</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443</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67</v>
      </c>
      <c r="K12" s="1165" t="s">
        <v>28</v>
      </c>
      <c r="L12" s="2242"/>
      <c r="M12" s="512"/>
      <c r="N12" s="512"/>
      <c r="O12" s="512"/>
      <c r="P12" s="517" t="s">
        <v>444</v>
      </c>
      <c r="Q12" s="517" t="s">
        <v>445</v>
      </c>
      <c r="R12" s="518" t="s">
        <v>446</v>
      </c>
      <c r="S12" s="512" t="s">
        <v>447</v>
      </c>
      <c r="T12" s="512"/>
      <c r="U12" s="512"/>
      <c r="V12" s="512"/>
      <c r="W12" s="481">
        <v>14</v>
      </c>
    </row>
    <row customHeight="1" ht="15.75">
      <c r="A13" s="2100"/>
      <c r="B13" s="506"/>
      <c r="D13" s="507"/>
      <c r="E13" s="406"/>
      <c r="F13" s="530"/>
      <c r="G13" s="417" t="s">
        <v>102</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83</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B67094-5AAB-B83F-D06A-0.1E01F7A4}" mc:Ignorable="x14ac xr xr2 xr3">
  <sheetPr>
    <tabColor theme="6" tint="0.4"/>
  </sheetPr>
  <dimension ref="A1:BY93"/>
  <sheetViews>
    <sheetView showGridLines="0" zoomScale="80" workbookViewId="0">
      <pane xSplit="29" ySplit="42" topLeftCell="BB43" activePane="bottomRight" state="frozen"/>
      <selection pane="bottomLeft" activeCell="A43" sqref="A43"/>
      <selection pane="topRight" activeCell="AD1" sqref="AD1"/>
      <selection pane="bottomRight" activeCell="T87" sqref="T87:BS87"/>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customWidth="1"/>
    <col min="69" max="69" style="65" width="10.57421875" hidden="1"/>
    <col min="70" max="70" style="1636" width="4.00390625" customWidth="1"/>
    <col min="71" max="71" style="1636" width="115.00390625" customWidth="1"/>
    <col min="72" max="76" style="1643" width="10.00390625" customWidth="1"/>
    <col min="77" max="77" style="1636" width="10.57421875" hidden="1"/>
  </cols>
  <sheetData>
    <row customHeight="1" ht="22.5" hidden="1">
      <c r="Y1" s="328"/>
      <c r="Z1" s="328"/>
      <c r="AG1" s="328"/>
      <c r="AH1" s="328"/>
      <c r="AL1" s="1636"/>
      <c r="AM1" s="1636"/>
      <c r="AN1" s="1636"/>
      <c r="AO1" s="1636"/>
      <c r="AP1" s="1636"/>
      <c r="AQ1" s="1636"/>
      <c r="AR1" s="1636"/>
      <c r="AS1" s="1636"/>
      <c r="AT1" s="1636"/>
      <c r="AU1" s="1636"/>
      <c r="AV1" s="1636"/>
      <c r="AW1" s="1636"/>
      <c r="AX1" s="1636"/>
      <c r="AY1" s="1636"/>
      <c r="AZ1" s="1636"/>
      <c r="BA1" s="1636"/>
      <c r="BB1" s="1636"/>
      <c r="BC1" s="1636"/>
      <c r="BD1" s="1636"/>
      <c r="BE1" s="1636"/>
      <c r="BF1" s="1636"/>
      <c r="BG1" s="1636"/>
      <c r="BH1" s="1636"/>
      <c r="BI1" s="1636"/>
      <c r="BJ1" s="1636"/>
      <c r="BK1" s="1636"/>
      <c r="BL1" s="1636"/>
      <c r="BM1" s="1636"/>
      <c r="BN1" s="1636"/>
      <c r="BO1" s="1636"/>
      <c r="BP1" s="1636"/>
      <c r="BQ1" s="4386"/>
      <c r="BY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131</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3"/>
      <c r="AM2" s="2244"/>
      <c r="AN2" s="2244"/>
      <c r="AO2" s="2244"/>
      <c r="AP2" s="2244"/>
      <c r="AQ2" s="2244"/>
      <c r="AR2" s="2244"/>
      <c r="AS2" s="2245"/>
      <c r="AT2" s="2243"/>
      <c r="AU2" s="2244"/>
      <c r="AV2" s="2244"/>
      <c r="AW2" s="2244"/>
      <c r="AX2" s="2244"/>
      <c r="AY2" s="2244"/>
      <c r="AZ2" s="2244"/>
      <c r="BA2" s="2245"/>
      <c r="BB2" s="2243"/>
      <c r="BC2" s="2244"/>
      <c r="BD2" s="2244"/>
      <c r="BE2" s="2244"/>
      <c r="BF2" s="2244"/>
      <c r="BG2" s="2244"/>
      <c r="BH2" s="2244"/>
      <c r="BI2" s="2245"/>
      <c r="BJ2" s="2243"/>
      <c r="BK2" s="2244"/>
      <c r="BL2" s="2244"/>
      <c r="BM2" s="2244"/>
      <c r="BN2" s="2244"/>
      <c r="BO2" s="2244"/>
      <c r="BP2" s="2244"/>
      <c r="BQ2" s="4387"/>
      <c r="BR2" s="2245"/>
      <c r="BS2" s="1259" t="s">
        <v>448</v>
      </c>
      <c r="BU2" s="501"/>
      <c r="BV2" s="501" t="str">
        <f>IF(T2="","",T2)</f>
        <v>Наименование тарифа</v>
      </c>
      <c r="BW2" s="501"/>
      <c r="BX2" s="501"/>
      <c r="BY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449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3"/>
      <c r="AM3" s="2244"/>
      <c r="AN3" s="2244"/>
      <c r="AO3" s="2244"/>
      <c r="AP3" s="2244"/>
      <c r="AQ3" s="2244"/>
      <c r="AR3" s="2244"/>
      <c r="AS3" s="2245"/>
      <c r="AT3" s="2243"/>
      <c r="AU3" s="2244"/>
      <c r="AV3" s="2244"/>
      <c r="AW3" s="2244"/>
      <c r="AX3" s="2244"/>
      <c r="AY3" s="2244"/>
      <c r="AZ3" s="2244"/>
      <c r="BA3" s="2245"/>
      <c r="BB3" s="2243"/>
      <c r="BC3" s="2244"/>
      <c r="BD3" s="2244"/>
      <c r="BE3" s="2244"/>
      <c r="BF3" s="2244"/>
      <c r="BG3" s="2244"/>
      <c r="BH3" s="2244"/>
      <c r="BI3" s="2245"/>
      <c r="BJ3" s="2243"/>
      <c r="BK3" s="2244"/>
      <c r="BL3" s="2244"/>
      <c r="BM3" s="2244"/>
      <c r="BN3" s="2244"/>
      <c r="BO3" s="2244"/>
      <c r="BP3" s="2244"/>
      <c r="BQ3" s="4387"/>
      <c r="BR3" s="2245"/>
      <c r="BS3" s="1259" t="s">
        <v>450</v>
      </c>
      <c r="BU3" s="501"/>
      <c r="BV3" s="501" t="str">
        <f>IF(T3="","",T3)</f>
        <v>Территория действия тарифа</v>
      </c>
      <c r="BW3" s="501"/>
      <c r="BX3" s="501"/>
      <c r="BY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451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3"/>
      <c r="AM4" s="2244"/>
      <c r="AN4" s="2244"/>
      <c r="AO4" s="2244"/>
      <c r="AP4" s="2244"/>
      <c r="AQ4" s="2244"/>
      <c r="AR4" s="2244"/>
      <c r="AS4" s="2245"/>
      <c r="AT4" s="2243"/>
      <c r="AU4" s="2244"/>
      <c r="AV4" s="2244"/>
      <c r="AW4" s="2244"/>
      <c r="AX4" s="2244"/>
      <c r="AY4" s="2244"/>
      <c r="AZ4" s="2244"/>
      <c r="BA4" s="2245"/>
      <c r="BB4" s="2243"/>
      <c r="BC4" s="2244"/>
      <c r="BD4" s="2244"/>
      <c r="BE4" s="2244"/>
      <c r="BF4" s="2244"/>
      <c r="BG4" s="2244"/>
      <c r="BH4" s="2244"/>
      <c r="BI4" s="2245"/>
      <c r="BJ4" s="2243"/>
      <c r="BK4" s="2244"/>
      <c r="BL4" s="2244"/>
      <c r="BM4" s="2244"/>
      <c r="BN4" s="2244"/>
      <c r="BO4" s="2244"/>
      <c r="BP4" s="2244"/>
      <c r="BQ4" s="4387"/>
      <c r="BR4" s="2245"/>
      <c r="BS4" s="1259" t="s">
        <v>452</v>
      </c>
      <c r="BU4" s="501"/>
      <c r="BV4" s="501" t="str">
        <f>IF(T4="","",T4)</f>
        <v>Наименование системы теплоснабжения </v>
      </c>
      <c r="BW4" s="501"/>
      <c r="BX4" s="501"/>
      <c r="BY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453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3"/>
      <c r="AM5" s="2244"/>
      <c r="AN5" s="2244"/>
      <c r="AO5" s="2244"/>
      <c r="AP5" s="2244"/>
      <c r="AQ5" s="2244"/>
      <c r="AR5" s="2244"/>
      <c r="AS5" s="2245"/>
      <c r="AT5" s="2243"/>
      <c r="AU5" s="2244"/>
      <c r="AV5" s="2244"/>
      <c r="AW5" s="2244"/>
      <c r="AX5" s="2244"/>
      <c r="AY5" s="2244"/>
      <c r="AZ5" s="2244"/>
      <c r="BA5" s="2245"/>
      <c r="BB5" s="2243"/>
      <c r="BC5" s="2244"/>
      <c r="BD5" s="2244"/>
      <c r="BE5" s="2244"/>
      <c r="BF5" s="2244"/>
      <c r="BG5" s="2244"/>
      <c r="BH5" s="2244"/>
      <c r="BI5" s="2245"/>
      <c r="BJ5" s="2243"/>
      <c r="BK5" s="2244"/>
      <c r="BL5" s="2244"/>
      <c r="BM5" s="2244"/>
      <c r="BN5" s="2244"/>
      <c r="BO5" s="2244"/>
      <c r="BP5" s="2244"/>
      <c r="BQ5" s="4387"/>
      <c r="BR5" s="2245"/>
      <c r="BS5" s="1259" t="s">
        <v>454</v>
      </c>
      <c r="BU5" s="501"/>
      <c r="BV5" s="501" t="str">
        <f>IF(T5="","",T5)</f>
        <v>Источник тепловой энергии  </v>
      </c>
      <c r="BW5" s="501"/>
      <c r="BX5" s="501"/>
      <c r="BY5" s="1156">
        <v>0</v>
      </c>
    </row>
    <row customHeight="1" ht="47.25" hidden="1">
      <c r="A6" s="1364"/>
      <c r="B6" s="1364"/>
      <c r="C6" s="1364"/>
      <c r="D6" s="1364"/>
      <c r="E6" s="2260"/>
      <c r="F6" s="2260"/>
      <c r="G6" s="2260"/>
      <c r="H6" s="2260"/>
      <c r="I6" s="2257">
        <f>S5&amp;".1"</f>
      </c>
      <c r="J6" s="1364"/>
      <c r="K6" s="1364"/>
      <c r="L6" s="1365" t="s">
        <v>455</v>
      </c>
      <c r="M6" s="538"/>
      <c r="P6" s="2258">
        <v>1</v>
      </c>
      <c r="Q6" s="1306"/>
      <c r="R6" s="357"/>
      <c r="S6" s="1310">
        <f>$I6</f>
      </c>
      <c r="T6" s="286" t="s">
        <v>456</v>
      </c>
      <c r="U6" s="301"/>
      <c r="V6" s="2246"/>
      <c r="W6" s="2247"/>
      <c r="X6" s="2247"/>
      <c r="Y6" s="2247"/>
      <c r="Z6" s="2247"/>
      <c r="AA6" s="2247"/>
      <c r="AB6" s="2247"/>
      <c r="AC6" s="2248"/>
      <c r="AD6" s="2246"/>
      <c r="AE6" s="2247"/>
      <c r="AF6" s="2247"/>
      <c r="AG6" s="2247"/>
      <c r="AH6" s="2247"/>
      <c r="AI6" s="2247"/>
      <c r="AJ6" s="2247"/>
      <c r="AK6" s="2247"/>
      <c r="AL6" s="2246"/>
      <c r="AM6" s="2247"/>
      <c r="AN6" s="2247"/>
      <c r="AO6" s="2247"/>
      <c r="AP6" s="2247"/>
      <c r="AQ6" s="2247"/>
      <c r="AR6" s="2247"/>
      <c r="AS6" s="2248"/>
      <c r="AT6" s="2246"/>
      <c r="AU6" s="2247"/>
      <c r="AV6" s="2247"/>
      <c r="AW6" s="2247"/>
      <c r="AX6" s="2247"/>
      <c r="AY6" s="2247"/>
      <c r="AZ6" s="2247"/>
      <c r="BA6" s="2248"/>
      <c r="BB6" s="2246"/>
      <c r="BC6" s="2247"/>
      <c r="BD6" s="2247"/>
      <c r="BE6" s="2247"/>
      <c r="BF6" s="2247"/>
      <c r="BG6" s="2247"/>
      <c r="BH6" s="2247"/>
      <c r="BI6" s="2248"/>
      <c r="BJ6" s="2246"/>
      <c r="BK6" s="2247"/>
      <c r="BL6" s="2247"/>
      <c r="BM6" s="2247"/>
      <c r="BN6" s="2247"/>
      <c r="BO6" s="2247"/>
      <c r="BP6" s="2247"/>
      <c r="BQ6" s="4388"/>
      <c r="BR6" s="2248"/>
      <c r="BS6" s="1259" t="s">
        <v>457</v>
      </c>
      <c r="BU6" s="501"/>
      <c r="BV6" s="501" t="str">
        <f>IF(T6="","",T6)</f>
        <v>Схема подключения теплопотребляющей установки к коллектору источника тепловой энергии</v>
      </c>
      <c r="BW6" s="501"/>
      <c r="BX6" s="501"/>
      <c r="BY6" s="1156">
        <v>0</v>
      </c>
    </row>
    <row customHeight="1" ht="21" hidden="1">
      <c r="A7" s="1364"/>
      <c r="B7" s="1364"/>
      <c r="C7" s="1364"/>
      <c r="D7" s="1364"/>
      <c r="E7" s="2260"/>
      <c r="F7" s="2260"/>
      <c r="G7" s="2260"/>
      <c r="H7" s="2260"/>
      <c r="I7" s="2287"/>
      <c r="J7" s="2257">
        <f>I6&amp;".1"</f>
      </c>
      <c r="K7" s="1364"/>
      <c r="L7" s="1365" t="s">
        <v>458</v>
      </c>
      <c r="M7" s="538"/>
      <c r="N7" s="1367"/>
      <c r="P7" s="2258"/>
      <c r="Q7" s="2258">
        <v>1</v>
      </c>
      <c r="R7" s="358"/>
      <c r="S7" s="1310">
        <f>$J7</f>
      </c>
      <c r="T7" s="287" t="s">
        <v>459</v>
      </c>
      <c r="U7" s="301"/>
      <c r="V7" s="2246"/>
      <c r="W7" s="2247"/>
      <c r="X7" s="2247"/>
      <c r="Y7" s="2247"/>
      <c r="Z7" s="2247"/>
      <c r="AA7" s="2247"/>
      <c r="AB7" s="2247"/>
      <c r="AC7" s="2248"/>
      <c r="AD7" s="2246"/>
      <c r="AE7" s="2247"/>
      <c r="AF7" s="2247"/>
      <c r="AG7" s="2247"/>
      <c r="AH7" s="2247"/>
      <c r="AI7" s="2247"/>
      <c r="AJ7" s="2247"/>
      <c r="AK7" s="2247"/>
      <c r="AL7" s="2246"/>
      <c r="AM7" s="2247"/>
      <c r="AN7" s="2247"/>
      <c r="AO7" s="2247"/>
      <c r="AP7" s="2247"/>
      <c r="AQ7" s="2247"/>
      <c r="AR7" s="2247"/>
      <c r="AS7" s="2248"/>
      <c r="AT7" s="2246"/>
      <c r="AU7" s="2247"/>
      <c r="AV7" s="2247"/>
      <c r="AW7" s="2247"/>
      <c r="AX7" s="2247"/>
      <c r="AY7" s="2247"/>
      <c r="AZ7" s="2247"/>
      <c r="BA7" s="2248"/>
      <c r="BB7" s="2246"/>
      <c r="BC7" s="2247"/>
      <c r="BD7" s="2247"/>
      <c r="BE7" s="2247"/>
      <c r="BF7" s="2247"/>
      <c r="BG7" s="2247"/>
      <c r="BH7" s="2247"/>
      <c r="BI7" s="2248"/>
      <c r="BJ7" s="2246"/>
      <c r="BK7" s="2247"/>
      <c r="BL7" s="2247"/>
      <c r="BM7" s="2247"/>
      <c r="BN7" s="2247"/>
      <c r="BO7" s="2247"/>
      <c r="BP7" s="2247"/>
      <c r="BQ7" s="4388"/>
      <c r="BR7" s="2248"/>
      <c r="BS7" s="1259" t="s">
        <v>460</v>
      </c>
      <c r="BU7" s="501"/>
      <c r="BV7" s="501" t="str">
        <f>IF(T7="","",T7)</f>
        <v>Группа потребителей</v>
      </c>
      <c r="BW7" s="501"/>
      <c r="BX7" s="501"/>
      <c r="BY7" s="1156">
        <v>0</v>
      </c>
    </row>
    <row customHeight="1" ht="21" hidden="1">
      <c r="A8" s="1364"/>
      <c r="B8" s="1364"/>
      <c r="C8" s="1364"/>
      <c r="D8" s="1364"/>
      <c r="E8" s="2260"/>
      <c r="F8" s="2260"/>
      <c r="G8" s="2260"/>
      <c r="H8" s="2260"/>
      <c r="I8" s="2287"/>
      <c r="J8" s="2287"/>
      <c r="K8" s="2257">
        <f>J7&amp;".1"</f>
      </c>
      <c r="L8" s="1365" t="s">
        <v>461</v>
      </c>
      <c r="M8" s="538"/>
      <c r="N8" s="1367"/>
      <c r="O8" s="1367"/>
      <c r="P8" s="2258"/>
      <c r="Q8" s="2258"/>
      <c r="R8" s="358">
        <v>1</v>
      </c>
      <c r="S8" s="1310">
        <f>$K8</f>
      </c>
      <c r="T8" s="1348"/>
      <c r="U8" s="301"/>
      <c r="V8" s="752"/>
      <c r="W8" s="326"/>
      <c r="X8" s="752"/>
      <c r="Y8" s="1258"/>
      <c r="Z8" s="2266"/>
      <c r="AA8" s="2108" t="s">
        <v>67</v>
      </c>
      <c r="AB8" s="2266"/>
      <c r="AC8" s="2108" t="s">
        <v>67</v>
      </c>
      <c r="AD8" s="752"/>
      <c r="AE8" s="326"/>
      <c r="AF8" s="752"/>
      <c r="AG8" s="1258"/>
      <c r="AH8" s="2266"/>
      <c r="AI8" s="2108" t="s">
        <v>67</v>
      </c>
      <c r="AJ8" s="2266"/>
      <c r="AK8" s="2108" t="s">
        <v>67</v>
      </c>
      <c r="AL8" s="752"/>
      <c r="AM8" s="326"/>
      <c r="AN8" s="752"/>
      <c r="AO8" s="1258"/>
      <c r="AP8" s="2603"/>
      <c r="AQ8" s="2108" t="s">
        <v>67</v>
      </c>
      <c r="AR8" s="2603"/>
      <c r="AS8" s="2108" t="s">
        <v>67</v>
      </c>
      <c r="AT8" s="752"/>
      <c r="AU8" s="326"/>
      <c r="AV8" s="752"/>
      <c r="AW8" s="1258"/>
      <c r="AX8" s="2603"/>
      <c r="AY8" s="2108" t="s">
        <v>67</v>
      </c>
      <c r="AZ8" s="2603"/>
      <c r="BA8" s="2108" t="s">
        <v>67</v>
      </c>
      <c r="BB8" s="752"/>
      <c r="BC8" s="326"/>
      <c r="BD8" s="752"/>
      <c r="BE8" s="1258"/>
      <c r="BF8" s="2603"/>
      <c r="BG8" s="2108" t="s">
        <v>67</v>
      </c>
      <c r="BH8" s="2603"/>
      <c r="BI8" s="2108" t="s">
        <v>67</v>
      </c>
      <c r="BJ8" s="752"/>
      <c r="BK8" s="326"/>
      <c r="BL8" s="752"/>
      <c r="BM8" s="1258"/>
      <c r="BN8" s="2603"/>
      <c r="BO8" s="2108" t="s">
        <v>67</v>
      </c>
      <c r="BP8" s="2603"/>
      <c r="BQ8" s="4389" t="s">
        <v>67</v>
      </c>
      <c r="BR8" s="326"/>
      <c r="BS8" s="2254" t="s">
        <v>462</v>
      </c>
      <c r="BT8" s="512">
        <f>STRCHECKDATE(V9:BR9)</f>
      </c>
      <c r="BU8" s="501"/>
      <c r="BV8" s="501" t="str">
        <f>IF(T8="","",T8)</f>
        <v/>
      </c>
      <c r="BW8" s="501"/>
      <c r="BX8" s="501"/>
      <c r="BY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326"/>
      <c r="AN9" s="326"/>
      <c r="AO9" s="329" t="str">
        <f>AP8&amp;"-"&amp;AR8</f>
        <v>-</v>
      </c>
      <c r="AP9" s="2310"/>
      <c r="AQ9" s="2108"/>
      <c r="AR9" s="2310"/>
      <c r="AS9" s="2108"/>
      <c r="AT9" s="326"/>
      <c r="AU9" s="326"/>
      <c r="AV9" s="326"/>
      <c r="AW9" s="329" t="str">
        <f>AX8&amp;"-"&amp;AZ8</f>
        <v>-</v>
      </c>
      <c r="AX9" s="2310"/>
      <c r="AY9" s="2108"/>
      <c r="AZ9" s="2310"/>
      <c r="BA9" s="2108"/>
      <c r="BB9" s="326"/>
      <c r="BC9" s="326"/>
      <c r="BD9" s="326"/>
      <c r="BE9" s="329" t="str">
        <f>BF8&amp;"-"&amp;BH8</f>
        <v>-</v>
      </c>
      <c r="BF9" s="2310"/>
      <c r="BG9" s="2108"/>
      <c r="BH9" s="2310"/>
      <c r="BI9" s="2108"/>
      <c r="BJ9" s="326"/>
      <c r="BK9" s="326"/>
      <c r="BL9" s="326"/>
      <c r="BM9" s="329" t="str">
        <f>BN8&amp;"-"&amp;BP8</f>
        <v>-</v>
      </c>
      <c r="BN9" s="2310"/>
      <c r="BO9" s="2108"/>
      <c r="BP9" s="2310"/>
      <c r="BQ9" s="2108"/>
      <c r="BR9" s="326"/>
      <c r="BS9" s="2255"/>
      <c r="BU9" s="501"/>
      <c r="BV9" s="501" t="str">
        <f>IF(T9="","",T9)</f>
        <v/>
      </c>
      <c r="BW9" s="501"/>
      <c r="BX9" s="501"/>
      <c r="BY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463</v>
      </c>
      <c r="U10" s="368"/>
      <c r="V10" s="368"/>
      <c r="W10" s="368"/>
      <c r="X10" s="368"/>
      <c r="Y10" s="368"/>
      <c r="Z10" s="368"/>
      <c r="AA10" s="368"/>
      <c r="AB10" s="368"/>
      <c r="AC10" s="368"/>
      <c r="AD10" s="368"/>
      <c r="AE10" s="368"/>
      <c r="AF10" s="368"/>
      <c r="AG10" s="368"/>
      <c r="AH10" s="368"/>
      <c r="AI10" s="368"/>
      <c r="AJ10" s="368"/>
      <c r="AK10" s="368"/>
      <c r="AL10" s="2719"/>
      <c r="AM10" s="2720"/>
      <c r="AN10" s="2721"/>
      <c r="AO10" s="2722"/>
      <c r="AP10" s="2723"/>
      <c r="AQ10" s="2724"/>
      <c r="AR10" s="2725"/>
      <c r="AS10" s="2726"/>
      <c r="AT10" s="2727"/>
      <c r="AU10" s="2728"/>
      <c r="AV10" s="2729"/>
      <c r="AW10" s="2730"/>
      <c r="AX10" s="2731"/>
      <c r="AY10" s="2732"/>
      <c r="AZ10" s="2733"/>
      <c r="BA10" s="2734"/>
      <c r="BB10" s="2735"/>
      <c r="BC10" s="2736"/>
      <c r="BD10" s="2737"/>
      <c r="BE10" s="2738"/>
      <c r="BF10" s="2739"/>
      <c r="BG10" s="2740"/>
      <c r="BH10" s="2741"/>
      <c r="BI10" s="2742"/>
      <c r="BJ10" s="2743"/>
      <c r="BK10" s="2744"/>
      <c r="BL10" s="2745"/>
      <c r="BM10" s="2746"/>
      <c r="BN10" s="2747"/>
      <c r="BO10" s="2748"/>
      <c r="BP10" s="2749"/>
      <c r="BQ10" s="4390"/>
      <c r="BR10" s="325"/>
      <c r="BS10" s="2256"/>
      <c r="BU10" s="501"/>
      <c r="BV10" s="501" t="str">
        <f>IF(T10="","",T10)</f>
        <v>Добавить вид теплоносителя (параметры теплоносителя)</v>
      </c>
      <c r="BW10" s="501"/>
      <c r="BX10" s="501"/>
      <c r="BY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464</v>
      </c>
      <c r="U11" s="368"/>
      <c r="V11" s="368"/>
      <c r="W11" s="368"/>
      <c r="X11" s="368"/>
      <c r="Y11" s="368"/>
      <c r="Z11" s="368"/>
      <c r="AA11" s="368"/>
      <c r="AB11" s="368"/>
      <c r="AC11" s="367"/>
      <c r="AD11" s="368"/>
      <c r="AE11" s="368"/>
      <c r="AF11" s="368"/>
      <c r="AG11" s="368"/>
      <c r="AH11" s="368"/>
      <c r="AI11" s="368"/>
      <c r="AJ11" s="368"/>
      <c r="AK11" s="367"/>
      <c r="AL11" s="2751"/>
      <c r="AM11" s="2752"/>
      <c r="AN11" s="2753"/>
      <c r="AO11" s="2754"/>
      <c r="AP11" s="2755"/>
      <c r="AQ11" s="2756"/>
      <c r="AR11" s="2757"/>
      <c r="AS11" s="2758"/>
      <c r="AT11" s="2759"/>
      <c r="AU11" s="2760"/>
      <c r="AV11" s="2761"/>
      <c r="AW11" s="2762"/>
      <c r="AX11" s="2763"/>
      <c r="AY11" s="2764"/>
      <c r="AZ11" s="2765"/>
      <c r="BA11" s="2766"/>
      <c r="BB11" s="2767"/>
      <c r="BC11" s="2768"/>
      <c r="BD11" s="2769"/>
      <c r="BE11" s="2770"/>
      <c r="BF11" s="2771"/>
      <c r="BG11" s="2772"/>
      <c r="BH11" s="2773"/>
      <c r="BI11" s="2774"/>
      <c r="BJ11" s="2775"/>
      <c r="BK11" s="2776"/>
      <c r="BL11" s="2777"/>
      <c r="BM11" s="2778"/>
      <c r="BN11" s="2779"/>
      <c r="BO11" s="2780"/>
      <c r="BP11" s="2781"/>
      <c r="BQ11" s="4391"/>
      <c r="BR11" s="368"/>
      <c r="BS11" s="304"/>
      <c r="BU11" s="501"/>
      <c r="BV11" s="501" t="str">
        <f>IF(T11="","",T11)</f>
        <v>Добавить группу потребителей</v>
      </c>
      <c r="BW11" s="501"/>
      <c r="BX11" s="501"/>
      <c r="BY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465</v>
      </c>
      <c r="U12" s="368"/>
      <c r="V12" s="368"/>
      <c r="W12" s="368"/>
      <c r="X12" s="368"/>
      <c r="Y12" s="368"/>
      <c r="Z12" s="368"/>
      <c r="AA12" s="368"/>
      <c r="AB12" s="368"/>
      <c r="AC12" s="367"/>
      <c r="AD12" s="368"/>
      <c r="AE12" s="368"/>
      <c r="AF12" s="368"/>
      <c r="AG12" s="368"/>
      <c r="AH12" s="368"/>
      <c r="AI12" s="368"/>
      <c r="AJ12" s="368"/>
      <c r="AK12" s="367"/>
      <c r="AL12" s="2783"/>
      <c r="AM12" s="2784"/>
      <c r="AN12" s="2785"/>
      <c r="AO12" s="2786"/>
      <c r="AP12" s="2787"/>
      <c r="AQ12" s="2788"/>
      <c r="AR12" s="2789"/>
      <c r="AS12" s="2790"/>
      <c r="AT12" s="2791"/>
      <c r="AU12" s="2792"/>
      <c r="AV12" s="2793"/>
      <c r="AW12" s="2794"/>
      <c r="AX12" s="2795"/>
      <c r="AY12" s="2796"/>
      <c r="AZ12" s="2797"/>
      <c r="BA12" s="2798"/>
      <c r="BB12" s="2799"/>
      <c r="BC12" s="2800"/>
      <c r="BD12" s="2801"/>
      <c r="BE12" s="2802"/>
      <c r="BF12" s="2803"/>
      <c r="BG12" s="2804"/>
      <c r="BH12" s="2805"/>
      <c r="BI12" s="2806"/>
      <c r="BJ12" s="2807"/>
      <c r="BK12" s="2808"/>
      <c r="BL12" s="2809"/>
      <c r="BM12" s="2810"/>
      <c r="BN12" s="2811"/>
      <c r="BO12" s="2812"/>
      <c r="BP12" s="2813"/>
      <c r="BQ12" s="4392"/>
      <c r="BR12" s="368"/>
      <c r="BS12" s="304"/>
      <c r="BU12" s="501"/>
      <c r="BV12" s="501" t="str">
        <f>IF(T12="","",T12)</f>
        <v>Добавить схему подключения</v>
      </c>
      <c r="BW12" s="501"/>
      <c r="BX12" s="501"/>
      <c r="BY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171</v>
      </c>
      <c r="U13" s="1321"/>
      <c r="V13" s="1321"/>
      <c r="W13" s="1321"/>
      <c r="X13" s="1321"/>
      <c r="Y13" s="1321"/>
      <c r="Z13" s="1321"/>
      <c r="AA13" s="1321"/>
      <c r="AB13" s="1321"/>
      <c r="AC13" s="1321"/>
      <c r="AD13" s="1321"/>
      <c r="AE13" s="1321"/>
      <c r="AF13" s="1321"/>
      <c r="AG13" s="1321"/>
      <c r="AH13" s="1321"/>
      <c r="AI13" s="1321"/>
      <c r="AJ13" s="1321"/>
      <c r="AK13" s="1321"/>
      <c r="AL13" s="1321"/>
      <c r="AM13" s="1321"/>
      <c r="AN13" s="1321"/>
      <c r="AO13" s="1321"/>
      <c r="AP13" s="1321"/>
      <c r="AQ13" s="1321"/>
      <c r="AR13" s="1321"/>
      <c r="AS13" s="1321"/>
      <c r="AT13" s="1321"/>
      <c r="AU13" s="1321"/>
      <c r="AV13" s="1321"/>
      <c r="AW13" s="1321"/>
      <c r="AX13" s="1321"/>
      <c r="AY13" s="1321"/>
      <c r="AZ13" s="1321"/>
      <c r="BA13" s="1321"/>
      <c r="BB13" s="1321"/>
      <c r="BC13" s="1321"/>
      <c r="BD13" s="1321"/>
      <c r="BE13" s="1321"/>
      <c r="BF13" s="1321"/>
      <c r="BG13" s="1321"/>
      <c r="BH13" s="1321"/>
      <c r="BI13" s="1321"/>
      <c r="BJ13" s="1321"/>
      <c r="BK13" s="1321"/>
      <c r="BL13" s="1321"/>
      <c r="BM13" s="1321"/>
      <c r="BN13" s="1321"/>
      <c r="BO13" s="1321"/>
      <c r="BP13" s="1321"/>
      <c r="BQ13" s="4393"/>
      <c r="BR13" s="1321"/>
      <c r="BS13" s="1321"/>
      <c r="BU13" s="790"/>
      <c r="BV13" s="790" t="str">
        <f>IF(T13="","",T13)</f>
        <v>Добавить источник для дифференциации</v>
      </c>
      <c r="BW13" s="790"/>
      <c r="BX13" s="790"/>
      <c r="BY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172</v>
      </c>
      <c r="U14" s="1325"/>
      <c r="V14" s="1325"/>
      <c r="W14" s="1325"/>
      <c r="X14" s="1325"/>
      <c r="Y14" s="1325"/>
      <c r="Z14" s="1325"/>
      <c r="AA14" s="1325"/>
      <c r="AB14" s="1325"/>
      <c r="AC14" s="1325"/>
      <c r="AD14" s="1325"/>
      <c r="AE14" s="1325"/>
      <c r="AF14" s="1325"/>
      <c r="AG14" s="1325"/>
      <c r="AH14" s="1325"/>
      <c r="AI14" s="1325"/>
      <c r="AJ14" s="1325"/>
      <c r="AK14" s="1325"/>
      <c r="AL14" s="1325"/>
      <c r="AM14" s="1325"/>
      <c r="AN14" s="1325"/>
      <c r="AO14" s="1325"/>
      <c r="AP14" s="1325"/>
      <c r="AQ14" s="1325"/>
      <c r="AR14" s="1325"/>
      <c r="AS14" s="1325"/>
      <c r="AT14" s="1325"/>
      <c r="AU14" s="1325"/>
      <c r="AV14" s="1325"/>
      <c r="AW14" s="1325"/>
      <c r="AX14" s="1325"/>
      <c r="AY14" s="1325"/>
      <c r="AZ14" s="1325"/>
      <c r="BA14" s="1325"/>
      <c r="BB14" s="1325"/>
      <c r="BC14" s="1325"/>
      <c r="BD14" s="1325"/>
      <c r="BE14" s="1325"/>
      <c r="BF14" s="1325"/>
      <c r="BG14" s="1325"/>
      <c r="BH14" s="1325"/>
      <c r="BI14" s="1325"/>
      <c r="BJ14" s="1325"/>
      <c r="BK14" s="1325"/>
      <c r="BL14" s="1325"/>
      <c r="BM14" s="1325"/>
      <c r="BN14" s="1325"/>
      <c r="BO14" s="1325"/>
      <c r="BP14" s="1325"/>
      <c r="BQ14" s="4394"/>
      <c r="BR14" s="1325"/>
      <c r="BS14" s="1325"/>
      <c r="BU14" s="790"/>
      <c r="BV14" s="790" t="str">
        <f>IF(T14="","",T14)</f>
        <v>Добавить централизованную систему для дифференциации</v>
      </c>
      <c r="BW14" s="790"/>
      <c r="BX14" s="790"/>
      <c r="BY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173</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V15" s="1325"/>
      <c r="AW15" s="1325"/>
      <c r="AX15" s="1325"/>
      <c r="AY15" s="1325"/>
      <c r="AZ15" s="1325"/>
      <c r="BA15" s="1325"/>
      <c r="BB15" s="1325"/>
      <c r="BC15" s="1325"/>
      <c r="BD15" s="1325"/>
      <c r="BE15" s="1325"/>
      <c r="BF15" s="1325"/>
      <c r="BG15" s="1325"/>
      <c r="BH15" s="1325"/>
      <c r="BI15" s="1325"/>
      <c r="BJ15" s="1325"/>
      <c r="BK15" s="1325"/>
      <c r="BL15" s="1325"/>
      <c r="BM15" s="1325"/>
      <c r="BN15" s="1325"/>
      <c r="BO15" s="1325"/>
      <c r="BP15" s="1325"/>
      <c r="BQ15" s="4394"/>
      <c r="BR15" s="1325"/>
      <c r="BS15" s="1325"/>
      <c r="BU15" s="790"/>
      <c r="BV15" s="790" t="str">
        <f>IF(T15="","",T15)</f>
        <v>Добавить территорию для дифференциации</v>
      </c>
      <c r="BW15" s="790"/>
      <c r="BX15" s="790"/>
      <c r="BY15" s="519">
        <v>0</v>
      </c>
    </row>
    <row customHeight="1" ht="14.25" hidden="1">
      <c r="AC16" s="328"/>
      <c r="AK16" s="328"/>
      <c r="AL16" s="1636"/>
      <c r="AM16" s="1636"/>
      <c r="AN16" s="1636"/>
      <c r="AO16" s="1636"/>
      <c r="AP16" s="1636"/>
      <c r="AQ16" s="1636"/>
      <c r="AR16" s="1636"/>
      <c r="AS16" s="1636"/>
      <c r="AT16" s="1636"/>
      <c r="AU16" s="1636"/>
      <c r="AV16" s="1636"/>
      <c r="AW16" s="1636"/>
      <c r="AX16" s="1636"/>
      <c r="AY16" s="1636"/>
      <c r="AZ16" s="1636"/>
      <c r="BA16" s="1636"/>
      <c r="BB16" s="1636"/>
      <c r="BC16" s="1636"/>
      <c r="BD16" s="1636"/>
      <c r="BE16" s="1636"/>
      <c r="BF16" s="1636"/>
      <c r="BG16" s="1636"/>
      <c r="BH16" s="1636"/>
      <c r="BI16" s="1636"/>
      <c r="BJ16" s="1636"/>
      <c r="BK16" s="1636"/>
      <c r="BL16" s="1636"/>
      <c r="BM16" s="1636"/>
      <c r="BN16" s="1636"/>
      <c r="BO16" s="1636"/>
      <c r="BP16" s="1636"/>
      <c r="BQ16" s="4386"/>
      <c r="BY16" s="1156">
        <v>0</v>
      </c>
    </row>
    <row customHeight="1" ht="14.25" hidden="1">
      <c r="P17" s="1312"/>
      <c r="AD17" s="1361"/>
      <c r="AE17" s="1361"/>
      <c r="AF17" s="1361"/>
      <c r="AG17" s="1362"/>
      <c r="AH17" s="2268"/>
      <c r="AI17" s="2269" t="s">
        <v>67</v>
      </c>
      <c r="AJ17" s="2268"/>
      <c r="AK17" s="2269" t="s">
        <v>67</v>
      </c>
      <c r="AL17" s="1636"/>
      <c r="AM17" s="1636"/>
      <c r="AN17" s="1636"/>
      <c r="AO17" s="1636"/>
      <c r="AP17" s="1636"/>
      <c r="AQ17" s="1636"/>
      <c r="AR17" s="1636"/>
      <c r="AS17" s="1636"/>
      <c r="AT17" s="1636"/>
      <c r="AU17" s="1636"/>
      <c r="AV17" s="1636"/>
      <c r="AW17" s="1636"/>
      <c r="AX17" s="1636"/>
      <c r="AY17" s="1636"/>
      <c r="AZ17" s="1636"/>
      <c r="BA17" s="1636"/>
      <c r="BB17" s="1636"/>
      <c r="BC17" s="1636"/>
      <c r="BD17" s="1636"/>
      <c r="BE17" s="1636"/>
      <c r="BF17" s="1636"/>
      <c r="BG17" s="1636"/>
      <c r="BH17" s="1636"/>
      <c r="BI17" s="1636"/>
      <c r="BJ17" s="1636"/>
      <c r="BK17" s="1636"/>
      <c r="BL17" s="1636"/>
      <c r="BM17" s="1636"/>
      <c r="BN17" s="1636"/>
      <c r="BO17" s="1636"/>
      <c r="BP17" s="1636"/>
      <c r="BQ17" s="4386"/>
      <c r="BY17" s="1156">
        <v>0</v>
      </c>
    </row>
    <row customHeight="1" ht="14.25" hidden="1">
      <c r="P18" s="1312"/>
      <c r="AD18" s="1361"/>
      <c r="AE18" s="1361"/>
      <c r="AF18" s="1361"/>
      <c r="AG18" s="329" t="str">
        <f>AH17&amp;"-"&amp;AJ17</f>
        <v>-</v>
      </c>
      <c r="AH18" s="2269"/>
      <c r="AI18" s="2269"/>
      <c r="AJ18" s="2269"/>
      <c r="AK18" s="2269"/>
      <c r="AL18" s="1636"/>
      <c r="AM18" s="1636"/>
      <c r="AN18" s="1636"/>
      <c r="AO18" s="1636"/>
      <c r="AP18" s="1636"/>
      <c r="AQ18" s="1636"/>
      <c r="AR18" s="1636"/>
      <c r="AS18" s="1636"/>
      <c r="AT18" s="1636"/>
      <c r="AU18" s="1636"/>
      <c r="AV18" s="1636"/>
      <c r="AW18" s="1636"/>
      <c r="AX18" s="1636"/>
      <c r="AY18" s="1636"/>
      <c r="AZ18" s="1636"/>
      <c r="BA18" s="1636"/>
      <c r="BB18" s="1636"/>
      <c r="BC18" s="1636"/>
      <c r="BD18" s="1636"/>
      <c r="BE18" s="1636"/>
      <c r="BF18" s="1636"/>
      <c r="BG18" s="1636"/>
      <c r="BH18" s="1636"/>
      <c r="BI18" s="1636"/>
      <c r="BJ18" s="1636"/>
      <c r="BK18" s="1636"/>
      <c r="BL18" s="1636"/>
      <c r="BM18" s="1636"/>
      <c r="BN18" s="1636"/>
      <c r="BO18" s="1636"/>
      <c r="BP18" s="1636"/>
      <c r="BQ18" s="4386"/>
      <c r="BY18" s="1156">
        <v>0</v>
      </c>
    </row>
    <row customHeight="1" ht="14.25" hidden="1">
      <c r="P19" s="1312"/>
      <c r="AK19" s="328"/>
      <c r="AL19" s="1636"/>
      <c r="AM19" s="1636"/>
      <c r="AN19" s="1636"/>
      <c r="AO19" s="1636"/>
      <c r="AP19" s="1636"/>
      <c r="AQ19" s="1636"/>
      <c r="AR19" s="1636"/>
      <c r="AS19" s="1636"/>
      <c r="AT19" s="1636"/>
      <c r="AU19" s="1636"/>
      <c r="AV19" s="1636"/>
      <c r="AW19" s="1636"/>
      <c r="AX19" s="1636"/>
      <c r="AY19" s="1636"/>
      <c r="AZ19" s="1636"/>
      <c r="BA19" s="1636"/>
      <c r="BB19" s="1636"/>
      <c r="BC19" s="1636"/>
      <c r="BD19" s="1636"/>
      <c r="BE19" s="1636"/>
      <c r="BF19" s="1636"/>
      <c r="BG19" s="1636"/>
      <c r="BH19" s="1636"/>
      <c r="BI19" s="1636"/>
      <c r="BJ19" s="1636"/>
      <c r="BK19" s="1636"/>
      <c r="BL19" s="1636"/>
      <c r="BM19" s="1636"/>
      <c r="BN19" s="1636"/>
      <c r="BO19" s="1636"/>
      <c r="BP19" s="1636"/>
      <c r="BQ19" s="4386"/>
      <c r="BY19" s="1156">
        <v>0</v>
      </c>
    </row>
    <row s="1367" customFormat="1" customHeight="1" ht="22.5" hidden="1">
      <c r="L20" s="1330"/>
      <c r="M20" s="1363"/>
      <c r="N20" s="1363"/>
      <c r="O20" s="1368" t="s">
        <v>466</v>
      </c>
      <c r="P20" s="1363"/>
      <c r="Q20" s="1372"/>
      <c r="R20" s="1372"/>
      <c r="S20" s="730"/>
      <c r="Z20" s="1368"/>
      <c r="AB20" s="1368"/>
      <c r="AC20" s="1367"/>
      <c r="AH20" s="1368"/>
      <c r="AJ20" s="1368"/>
      <c r="AK20" s="1367"/>
      <c r="AL20" s="1367"/>
      <c r="AM20" s="1367"/>
      <c r="AN20" s="1367"/>
      <c r="AO20" s="1367"/>
      <c r="AP20" s="1368"/>
      <c r="AQ20" s="1367"/>
      <c r="AR20" s="1368"/>
      <c r="AS20" s="1367"/>
      <c r="AT20" s="1367"/>
      <c r="AU20" s="1367"/>
      <c r="AV20" s="1367"/>
      <c r="AW20" s="1367"/>
      <c r="AX20" s="1368"/>
      <c r="AY20" s="1367"/>
      <c r="AZ20" s="1368"/>
      <c r="BA20" s="1367"/>
      <c r="BB20" s="1367"/>
      <c r="BC20" s="1367"/>
      <c r="BD20" s="1367"/>
      <c r="BE20" s="1367"/>
      <c r="BF20" s="1368"/>
      <c r="BG20" s="1367"/>
      <c r="BH20" s="1368"/>
      <c r="BI20" s="1367"/>
      <c r="BJ20" s="1367"/>
      <c r="BK20" s="1367"/>
      <c r="BL20" s="1367"/>
      <c r="BM20" s="1367"/>
      <c r="BN20" s="1368"/>
      <c r="BO20" s="1367"/>
      <c r="BP20" s="1368"/>
      <c r="BQ20" s="4395"/>
      <c r="BT20" s="512"/>
      <c r="BU20" s="512"/>
      <c r="BV20" s="512"/>
      <c r="BW20" s="512"/>
      <c r="BX20" s="512"/>
      <c r="BY20" s="1161">
        <v>0</v>
      </c>
    </row>
    <row s="1367" customFormat="1" customHeight="1" ht="14.25" hidden="1">
      <c r="L21" s="1330"/>
      <c r="M21" s="1363"/>
      <c r="N21" s="1363"/>
      <c r="O21" s="1363"/>
      <c r="P21" s="1363"/>
      <c r="Q21" s="1372"/>
      <c r="R21" s="1372"/>
      <c r="S21" s="730"/>
      <c r="AC21" s="1367"/>
      <c r="AK21" s="1367"/>
      <c r="AL21" s="1367"/>
      <c r="AM21" s="1367"/>
      <c r="AN21" s="1367"/>
      <c r="AO21" s="1367"/>
      <c r="AP21" s="1367"/>
      <c r="AQ21" s="1367"/>
      <c r="AR21" s="1367"/>
      <c r="AS21" s="1367"/>
      <c r="AT21" s="1367"/>
      <c r="AU21" s="1367"/>
      <c r="AV21" s="1367"/>
      <c r="AW21" s="1367"/>
      <c r="AX21" s="1367"/>
      <c r="AY21" s="1367"/>
      <c r="AZ21" s="1367"/>
      <c r="BA21" s="1367"/>
      <c r="BB21" s="1367"/>
      <c r="BC21" s="1367"/>
      <c r="BD21" s="1367"/>
      <c r="BE21" s="1367"/>
      <c r="BF21" s="1367"/>
      <c r="BG21" s="1367"/>
      <c r="BH21" s="1367"/>
      <c r="BI21" s="1367"/>
      <c r="BJ21" s="1367"/>
      <c r="BK21" s="1367"/>
      <c r="BL21" s="1367"/>
      <c r="BM21" s="1367"/>
      <c r="BN21" s="1367"/>
      <c r="BO21" s="1367"/>
      <c r="BP21" s="1367"/>
      <c r="BQ21" s="4395"/>
      <c r="BT21" s="512"/>
      <c r="BU21" s="512"/>
      <c r="BV21" s="512"/>
      <c r="BW21" s="512"/>
      <c r="BX21" s="512"/>
      <c r="BY21" s="1161">
        <v>0</v>
      </c>
    </row>
    <row s="1367" customFormat="1" customHeight="1" ht="14.25" hidden="1">
      <c r="L22" s="1330"/>
      <c r="M22" s="1363"/>
      <c r="N22" s="1363"/>
      <c r="O22" s="1365" t="s">
        <v>467</v>
      </c>
      <c r="P22" s="1363"/>
      <c r="Q22" s="1372"/>
      <c r="R22" s="1372"/>
      <c r="S22" s="730"/>
      <c r="T22" s="1161" t="s">
        <v>468</v>
      </c>
      <c r="AA22" s="187" t="s">
        <v>469</v>
      </c>
      <c r="AC22" s="187" t="s">
        <v>470</v>
      </c>
      <c r="AD22" s="1161" t="s">
        <v>468</v>
      </c>
      <c r="AI22" s="187" t="s">
        <v>471</v>
      </c>
      <c r="AK22" s="187" t="s">
        <v>470</v>
      </c>
      <c r="AL22" s="1367"/>
      <c r="AM22" s="1367"/>
      <c r="AN22" s="1367"/>
      <c r="AO22" s="1367"/>
      <c r="AP22" s="1367"/>
      <c r="AQ22" s="1371" t="s">
        <v>469</v>
      </c>
      <c r="AR22" s="1367"/>
      <c r="AS22" s="1371" t="s">
        <v>470</v>
      </c>
      <c r="AT22" s="1367"/>
      <c r="AU22" s="1367"/>
      <c r="AV22" s="1367"/>
      <c r="AW22" s="1367"/>
      <c r="AX22" s="1367"/>
      <c r="AY22" s="1371" t="s">
        <v>469</v>
      </c>
      <c r="AZ22" s="1367"/>
      <c r="BA22" s="1371" t="s">
        <v>470</v>
      </c>
      <c r="BB22" s="1367"/>
      <c r="BC22" s="1367"/>
      <c r="BD22" s="1367"/>
      <c r="BE22" s="1367"/>
      <c r="BF22" s="1367"/>
      <c r="BG22" s="1371" t="s">
        <v>469</v>
      </c>
      <c r="BH22" s="1367"/>
      <c r="BI22" s="1371" t="s">
        <v>470</v>
      </c>
      <c r="BJ22" s="1367"/>
      <c r="BK22" s="1367"/>
      <c r="BL22" s="1367"/>
      <c r="BM22" s="1367"/>
      <c r="BN22" s="1367"/>
      <c r="BO22" s="1371" t="s">
        <v>469</v>
      </c>
      <c r="BP22" s="1367"/>
      <c r="BQ22" s="4396" t="s">
        <v>470</v>
      </c>
      <c r="BT22" s="512"/>
      <c r="BU22" s="512"/>
      <c r="BV22" s="512"/>
      <c r="BW22" s="512"/>
      <c r="BX22" s="512"/>
      <c r="BY22" s="1161">
        <v>0</v>
      </c>
    </row>
    <row customHeight="1" ht="14.25" hidden="1">
      <c r="O23" s="1365"/>
      <c r="P23" s="1312"/>
      <c r="AL23" s="1636"/>
      <c r="AM23" s="1636"/>
      <c r="AN23" s="1636"/>
      <c r="AO23" s="1636"/>
      <c r="AP23" s="1636"/>
      <c r="AQ23" s="1636"/>
      <c r="AR23" s="1636"/>
      <c r="AS23" s="1636"/>
      <c r="AT23" s="1636"/>
      <c r="AU23" s="1636"/>
      <c r="AV23" s="1636"/>
      <c r="AW23" s="1636"/>
      <c r="AX23" s="1636"/>
      <c r="AY23" s="1636"/>
      <c r="AZ23" s="1636"/>
      <c r="BA23" s="1636"/>
      <c r="BB23" s="1636"/>
      <c r="BC23" s="1636"/>
      <c r="BD23" s="1636"/>
      <c r="BE23" s="1636"/>
      <c r="BF23" s="1636"/>
      <c r="BG23" s="1636"/>
      <c r="BH23" s="1636"/>
      <c r="BI23" s="1636"/>
      <c r="BJ23" s="1636"/>
      <c r="BK23" s="1636"/>
      <c r="BL23" s="1636"/>
      <c r="BM23" s="1636"/>
      <c r="BN23" s="1636"/>
      <c r="BO23" s="1636"/>
      <c r="BP23" s="1636"/>
      <c r="BQ23" s="4386"/>
      <c r="BY23" s="1156">
        <v>0</v>
      </c>
    </row>
    <row customHeight="1" ht="14.25" hidden="1">
      <c r="O24" s="1365"/>
      <c r="P24" s="1312"/>
      <c r="AL24" s="1636"/>
      <c r="AM24" s="1636"/>
      <c r="AN24" s="1636"/>
      <c r="AO24" s="1636"/>
      <c r="AP24" s="1636"/>
      <c r="AQ24" s="1636"/>
      <c r="AR24" s="1636"/>
      <c r="AS24" s="1636"/>
      <c r="AT24" s="1636"/>
      <c r="AU24" s="1636"/>
      <c r="AV24" s="1636"/>
      <c r="AW24" s="1636"/>
      <c r="AX24" s="1636"/>
      <c r="AY24" s="1636"/>
      <c r="AZ24" s="1636"/>
      <c r="BA24" s="1636"/>
      <c r="BB24" s="1636"/>
      <c r="BC24" s="1636"/>
      <c r="BD24" s="1636"/>
      <c r="BE24" s="1636"/>
      <c r="BF24" s="1636"/>
      <c r="BG24" s="1636"/>
      <c r="BH24" s="1636"/>
      <c r="BI24" s="1636"/>
      <c r="BJ24" s="1636"/>
      <c r="BK24" s="1636"/>
      <c r="BL24" s="1636"/>
      <c r="BM24" s="1636"/>
      <c r="BN24" s="1636"/>
      <c r="BO24" s="1636"/>
      <c r="BP24" s="1636"/>
      <c r="BQ24" s="4386"/>
      <c r="BY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L25" s="1636"/>
      <c r="AM25" s="1636"/>
      <c r="AN25" s="1636"/>
      <c r="AO25" s="1636"/>
      <c r="AP25" s="1636"/>
      <c r="AQ25" s="1636"/>
      <c r="AR25" s="1636"/>
      <c r="AS25" s="1636"/>
      <c r="AT25" s="1636"/>
      <c r="AU25" s="1636"/>
      <c r="AV25" s="1636"/>
      <c r="AW25" s="1636"/>
      <c r="AX25" s="1636"/>
      <c r="AY25" s="1636"/>
      <c r="AZ25" s="1636"/>
      <c r="BA25" s="1636"/>
      <c r="BB25" s="1636"/>
      <c r="BC25" s="1636"/>
      <c r="BD25" s="1636"/>
      <c r="BE25" s="1636"/>
      <c r="BF25" s="1636"/>
      <c r="BG25" s="1636"/>
      <c r="BH25" s="1636"/>
      <c r="BI25" s="1636"/>
      <c r="BJ25" s="1636"/>
      <c r="BK25" s="1636"/>
      <c r="BL25" s="1636"/>
      <c r="BM25" s="1636"/>
      <c r="BN25" s="1636"/>
      <c r="BO25" s="1636"/>
      <c r="BP25" s="1636"/>
      <c r="BQ25" s="4386"/>
      <c r="BY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L26" s="2249"/>
      <c r="AM26" s="2249"/>
      <c r="AN26" s="2249"/>
      <c r="AO26" s="2249"/>
      <c r="AP26" s="2249"/>
      <c r="AQ26" s="2249"/>
      <c r="AR26" s="2249"/>
      <c r="AS26" s="2249"/>
      <c r="AT26" s="2249"/>
      <c r="AU26" s="2249"/>
      <c r="AV26" s="2249"/>
      <c r="AW26" s="2249"/>
      <c r="AX26" s="2249"/>
      <c r="AY26" s="2249"/>
      <c r="AZ26" s="2249"/>
      <c r="BA26" s="2249"/>
      <c r="BB26" s="2249"/>
      <c r="BC26" s="2249"/>
      <c r="BD26" s="2249"/>
      <c r="BE26" s="2249"/>
      <c r="BF26" s="2249"/>
      <c r="BG26" s="2249"/>
      <c r="BH26" s="2249"/>
      <c r="BI26" s="2249"/>
      <c r="BJ26" s="2249"/>
      <c r="BK26" s="2249"/>
      <c r="BL26" s="2249"/>
      <c r="BM26" s="2249"/>
      <c r="BN26" s="2249"/>
      <c r="BO26" s="2249"/>
      <c r="BP26" s="2249"/>
      <c r="BQ26" s="4397"/>
      <c r="BY26" s="1156">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L27" s="2250"/>
      <c r="AM27" s="2250"/>
      <c r="AN27" s="2250"/>
      <c r="AO27" s="2250"/>
      <c r="AP27" s="2250"/>
      <c r="AQ27" s="2250"/>
      <c r="AR27" s="2250"/>
      <c r="AS27" s="2250"/>
      <c r="AT27" s="2250"/>
      <c r="AU27" s="2250"/>
      <c r="AV27" s="2250"/>
      <c r="AW27" s="2250"/>
      <c r="AX27" s="2250"/>
      <c r="AY27" s="2250"/>
      <c r="AZ27" s="2250"/>
      <c r="BA27" s="2250"/>
      <c r="BB27" s="2250"/>
      <c r="BC27" s="2250"/>
      <c r="BD27" s="2250"/>
      <c r="BE27" s="2250"/>
      <c r="BF27" s="2250"/>
      <c r="BG27" s="2250"/>
      <c r="BH27" s="2250"/>
      <c r="BI27" s="2250"/>
      <c r="BJ27" s="2250"/>
      <c r="BK27" s="2250"/>
      <c r="BL27" s="2250"/>
      <c r="BM27" s="2250"/>
      <c r="BN27" s="2250"/>
      <c r="BO27" s="2250"/>
      <c r="BP27" s="2250"/>
      <c r="BQ27" s="4398"/>
      <c r="BY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323"/>
      <c r="AM28" s="323"/>
      <c r="AN28" s="323"/>
      <c r="AO28" s="323"/>
      <c r="AP28" s="323"/>
      <c r="AQ28" s="323"/>
      <c r="AR28" s="323"/>
      <c r="AS28" s="323"/>
      <c r="AT28" s="323"/>
      <c r="AU28" s="323"/>
      <c r="AV28" s="323"/>
      <c r="AW28" s="323"/>
      <c r="AX28" s="323"/>
      <c r="AY28" s="323"/>
      <c r="AZ28" s="323"/>
      <c r="BA28" s="323"/>
      <c r="BB28" s="323"/>
      <c r="BC28" s="323"/>
      <c r="BD28" s="323"/>
      <c r="BE28" s="323"/>
      <c r="BF28" s="323"/>
      <c r="BG28" s="323"/>
      <c r="BH28" s="323"/>
      <c r="BI28" s="323"/>
      <c r="BJ28" s="323"/>
      <c r="BK28" s="323"/>
      <c r="BL28" s="323"/>
      <c r="BM28" s="323"/>
      <c r="BN28" s="323"/>
      <c r="BO28" s="323"/>
      <c r="BP28" s="323"/>
      <c r="BQ28" s="4399"/>
      <c r="BR28" s="510"/>
      <c r="BY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2252" t="str">
        <f>IF(TITLE_NAME_OR_PR_CHANGE="",IF(TITLE_NAME_OR_PR="","",TITLE_NAME_OR_PR),TITLE_NAME_OR_PR_CHANGE)</f>
        <v/>
      </c>
      <c r="AM29" s="2252"/>
      <c r="AN29" s="2252"/>
      <c r="AO29" s="2252"/>
      <c r="AP29" s="2252"/>
      <c r="AQ29" s="2252"/>
      <c r="AR29" s="2252"/>
      <c r="AS29" s="1636"/>
      <c r="AT29" s="2252" t="str">
        <f>IF(TITLE_NAME_OR_PR_CHANGE="",IF(TITLE_NAME_OR_PR="","",TITLE_NAME_OR_PR),TITLE_NAME_OR_PR_CHANGE)</f>
        <v/>
      </c>
      <c r="AU29" s="2252"/>
      <c r="AV29" s="2252"/>
      <c r="AW29" s="2252"/>
      <c r="AX29" s="2252"/>
      <c r="AY29" s="2252"/>
      <c r="AZ29" s="2252"/>
      <c r="BA29" s="1636"/>
      <c r="BB29" s="2252" t="str">
        <f>IF(TITLE_NAME_OR_PR_CHANGE="",IF(TITLE_NAME_OR_PR="","",TITLE_NAME_OR_PR),TITLE_NAME_OR_PR_CHANGE)</f>
        <v/>
      </c>
      <c r="BC29" s="2252"/>
      <c r="BD29" s="2252"/>
      <c r="BE29" s="2252"/>
      <c r="BF29" s="2252"/>
      <c r="BG29" s="2252"/>
      <c r="BH29" s="2252"/>
      <c r="BI29" s="1636"/>
      <c r="BJ29" s="2252" t="str">
        <f>IF(TITLE_NAME_OR_PR_CHANGE="",IF(TITLE_NAME_OR_PR="","",TITLE_NAME_OR_PR),TITLE_NAME_OR_PR_CHANGE)</f>
        <v/>
      </c>
      <c r="BK29" s="2252"/>
      <c r="BL29" s="2252"/>
      <c r="BM29" s="2252"/>
      <c r="BN29" s="2252"/>
      <c r="BO29" s="2252"/>
      <c r="BP29" s="2252"/>
      <c r="BQ29" s="4386"/>
      <c r="BR29" s="327"/>
      <c r="BS29" s="281"/>
      <c r="BT29" s="369"/>
      <c r="BU29" s="369"/>
      <c r="BV29" s="369"/>
      <c r="BW29" s="369"/>
      <c r="BX29" s="369"/>
      <c r="B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472</v>
      </c>
      <c r="T30" s="2251"/>
      <c r="U30" s="1373"/>
      <c r="V30" s="2265" t="str">
        <f>IF(TITLE_DATE_PR_CHANGE="",IF(TITLE_DATE_PR="","",TITLE_DATE_PR),TITLE_DATE_PR_CHANGE)</f>
        <v>46262</v>
      </c>
      <c r="W30" s="2265"/>
      <c r="X30" s="2265"/>
      <c r="Y30" s="2265"/>
      <c r="Z30" s="2265"/>
      <c r="AA30" s="2265"/>
      <c r="AB30" s="2265"/>
      <c r="AC30" s="327"/>
      <c r="AD30" s="2265" t="str">
        <f>IF(TITLE_DATE_PR_CHANGE="",IF(TITLE_DATE_PR="","",TITLE_DATE_PR),TITLE_DATE_PR_CHANGE)</f>
        <v>46262</v>
      </c>
      <c r="AE30" s="2265"/>
      <c r="AF30" s="2265"/>
      <c r="AG30" s="2265"/>
      <c r="AH30" s="2265"/>
      <c r="AI30" s="2265"/>
      <c r="AJ30" s="2265"/>
      <c r="AK30" s="327"/>
      <c r="AL30" s="2265" t="str">
        <f>IF(TITLE_DATE_PR_CHANGE="",IF(TITLE_DATE_PR="","",TITLE_DATE_PR),TITLE_DATE_PR_CHANGE)</f>
        <v>46262</v>
      </c>
      <c r="AM30" s="2265"/>
      <c r="AN30" s="2265"/>
      <c r="AO30" s="2265"/>
      <c r="AP30" s="2265"/>
      <c r="AQ30" s="2265"/>
      <c r="AR30" s="2265"/>
      <c r="AS30" s="1636"/>
      <c r="AT30" s="2265" t="str">
        <f>IF(TITLE_DATE_PR_CHANGE="",IF(TITLE_DATE_PR="","",TITLE_DATE_PR),TITLE_DATE_PR_CHANGE)</f>
        <v>46262</v>
      </c>
      <c r="AU30" s="2265"/>
      <c r="AV30" s="2265"/>
      <c r="AW30" s="2265"/>
      <c r="AX30" s="2265"/>
      <c r="AY30" s="2265"/>
      <c r="AZ30" s="2265"/>
      <c r="BA30" s="1636"/>
      <c r="BB30" s="2265" t="str">
        <f>IF(TITLE_DATE_PR_CHANGE="",IF(TITLE_DATE_PR="","",TITLE_DATE_PR),TITLE_DATE_PR_CHANGE)</f>
        <v>46262</v>
      </c>
      <c r="BC30" s="2265"/>
      <c r="BD30" s="2265"/>
      <c r="BE30" s="2265"/>
      <c r="BF30" s="2265"/>
      <c r="BG30" s="2265"/>
      <c r="BH30" s="2265"/>
      <c r="BI30" s="1636"/>
      <c r="BJ30" s="2265" t="str">
        <f>IF(TITLE_DATE_PR_CHANGE="",IF(TITLE_DATE_PR="","",TITLE_DATE_PR),TITLE_DATE_PR_CHANGE)</f>
        <v>46262</v>
      </c>
      <c r="BK30" s="2265"/>
      <c r="BL30" s="2265"/>
      <c r="BM30" s="2265"/>
      <c r="BN30" s="2265"/>
      <c r="BO30" s="2265"/>
      <c r="BP30" s="2265"/>
      <c r="BQ30" s="4386"/>
      <c r="BR30" s="327"/>
      <c r="BS30" s="281"/>
      <c r="BT30" s="369"/>
      <c r="BU30" s="369"/>
      <c r="BV30" s="369"/>
      <c r="BW30" s="369"/>
      <c r="BX30" s="369"/>
      <c r="BY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473</v>
      </c>
      <c r="T31" s="2251"/>
      <c r="U31" s="1373"/>
      <c r="V31" s="2252" t="str">
        <f>IF(TITLE_NUMBER_PR_CHANGE="",IF(TITLE_NUMBER_PR="","",TITLE_NUMBER_PR),TITLE_NUMBER_PR_CHANGE)</f>
        <v>Исх-ДГК/7081</v>
      </c>
      <c r="W31" s="2252"/>
      <c r="X31" s="2252"/>
      <c r="Y31" s="2252"/>
      <c r="Z31" s="2252"/>
      <c r="AA31" s="2252"/>
      <c r="AB31" s="2252"/>
      <c r="AC31" s="327"/>
      <c r="AD31" s="2252" t="str">
        <f>IF(TITLE_NUMBER_PR_CHANGE="",IF(TITLE_NUMBER_PR="","",TITLE_NUMBER_PR),TITLE_NUMBER_PR_CHANGE)</f>
        <v>Исх-ДГК/7081</v>
      </c>
      <c r="AE31" s="2252"/>
      <c r="AF31" s="2252"/>
      <c r="AG31" s="2252"/>
      <c r="AH31" s="2252"/>
      <c r="AI31" s="2252"/>
      <c r="AJ31" s="2252"/>
      <c r="AK31" s="327"/>
      <c r="AL31" s="2252" t="str">
        <f>IF(TITLE_NUMBER_PR_CHANGE="",IF(TITLE_NUMBER_PR="","",TITLE_NUMBER_PR),TITLE_NUMBER_PR_CHANGE)</f>
        <v>Исх-ДГК/7081</v>
      </c>
      <c r="AM31" s="2252"/>
      <c r="AN31" s="2252"/>
      <c r="AO31" s="2252"/>
      <c r="AP31" s="2252"/>
      <c r="AQ31" s="2252"/>
      <c r="AR31" s="2252"/>
      <c r="AS31" s="1636"/>
      <c r="AT31" s="2252" t="str">
        <f>IF(TITLE_NUMBER_PR_CHANGE="",IF(TITLE_NUMBER_PR="","",TITLE_NUMBER_PR),TITLE_NUMBER_PR_CHANGE)</f>
        <v>Исх-ДГК/7081</v>
      </c>
      <c r="AU31" s="2252"/>
      <c r="AV31" s="2252"/>
      <c r="AW31" s="2252"/>
      <c r="AX31" s="2252"/>
      <c r="AY31" s="2252"/>
      <c r="AZ31" s="2252"/>
      <c r="BA31" s="1636"/>
      <c r="BB31" s="2252" t="str">
        <f>IF(TITLE_NUMBER_PR_CHANGE="",IF(TITLE_NUMBER_PR="","",TITLE_NUMBER_PR),TITLE_NUMBER_PR_CHANGE)</f>
        <v>Исх-ДГК/7081</v>
      </c>
      <c r="BC31" s="2252"/>
      <c r="BD31" s="2252"/>
      <c r="BE31" s="2252"/>
      <c r="BF31" s="2252"/>
      <c r="BG31" s="2252"/>
      <c r="BH31" s="2252"/>
      <c r="BI31" s="1636"/>
      <c r="BJ31" s="2252" t="str">
        <f>IF(TITLE_NUMBER_PR_CHANGE="",IF(TITLE_NUMBER_PR="","",TITLE_NUMBER_PR),TITLE_NUMBER_PR_CHANGE)</f>
        <v>Исх-ДГК/7081</v>
      </c>
      <c r="BK31" s="2252"/>
      <c r="BL31" s="2252"/>
      <c r="BM31" s="2252"/>
      <c r="BN31" s="2252"/>
      <c r="BO31" s="2252"/>
      <c r="BP31" s="2252"/>
      <c r="BQ31" s="4386"/>
      <c r="BR31" s="327"/>
      <c r="BS31" s="281"/>
      <c r="BT31" s="369"/>
      <c r="BU31" s="369"/>
      <c r="BV31" s="369"/>
      <c r="BW31" s="369"/>
      <c r="BX31" s="369"/>
      <c r="BY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2252" t="str">
        <f>IF(TITLE_IST_PUB_CHANGE="",IF(TITLE_IST_PUB="","",TITLE_IST_PUB),TITLE_IST_PUB_CHANGE)</f>
        <v/>
      </c>
      <c r="AM32" s="2252"/>
      <c r="AN32" s="2252"/>
      <c r="AO32" s="2252"/>
      <c r="AP32" s="2252"/>
      <c r="AQ32" s="2252"/>
      <c r="AR32" s="2252"/>
      <c r="AS32" s="1636"/>
      <c r="AT32" s="2252" t="str">
        <f>IF(TITLE_IST_PUB_CHANGE="",IF(TITLE_IST_PUB="","",TITLE_IST_PUB),TITLE_IST_PUB_CHANGE)</f>
        <v/>
      </c>
      <c r="AU32" s="2252"/>
      <c r="AV32" s="2252"/>
      <c r="AW32" s="2252"/>
      <c r="AX32" s="2252"/>
      <c r="AY32" s="2252"/>
      <c r="AZ32" s="2252"/>
      <c r="BA32" s="1636"/>
      <c r="BB32" s="2252" t="str">
        <f>IF(TITLE_IST_PUB_CHANGE="",IF(TITLE_IST_PUB="","",TITLE_IST_PUB),TITLE_IST_PUB_CHANGE)</f>
        <v/>
      </c>
      <c r="BC32" s="2252"/>
      <c r="BD32" s="2252"/>
      <c r="BE32" s="2252"/>
      <c r="BF32" s="2252"/>
      <c r="BG32" s="2252"/>
      <c r="BH32" s="2252"/>
      <c r="BI32" s="1636"/>
      <c r="BJ32" s="2252" t="str">
        <f>IF(TITLE_IST_PUB_CHANGE="",IF(TITLE_IST_PUB="","",TITLE_IST_PUB),TITLE_IST_PUB_CHANGE)</f>
        <v/>
      </c>
      <c r="BK32" s="2252"/>
      <c r="BL32" s="2252"/>
      <c r="BM32" s="2252"/>
      <c r="BN32" s="2252"/>
      <c r="BO32" s="2252"/>
      <c r="BP32" s="2252"/>
      <c r="BQ32" s="4386"/>
      <c r="BR32" s="327"/>
      <c r="BS32" s="281"/>
      <c r="BT32" s="369"/>
      <c r="BU32" s="369"/>
      <c r="BV32" s="369"/>
      <c r="BW32" s="369"/>
      <c r="BX32" s="369"/>
      <c r="BY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323"/>
      <c r="AM33" s="323"/>
      <c r="AN33" s="323"/>
      <c r="AO33" s="323"/>
      <c r="AP33" s="323"/>
      <c r="AQ33" s="323"/>
      <c r="AR33" s="323"/>
      <c r="AS33" s="323"/>
      <c r="AT33" s="323"/>
      <c r="AU33" s="323"/>
      <c r="AV33" s="323"/>
      <c r="AW33" s="323"/>
      <c r="AX33" s="323"/>
      <c r="AY33" s="323"/>
      <c r="AZ33" s="323"/>
      <c r="BA33" s="323"/>
      <c r="BB33" s="323"/>
      <c r="BC33" s="323"/>
      <c r="BD33" s="323"/>
      <c r="BE33" s="323"/>
      <c r="BF33" s="323"/>
      <c r="BG33" s="323"/>
      <c r="BH33" s="323"/>
      <c r="BI33" s="323"/>
      <c r="BJ33" s="323"/>
      <c r="BK33" s="323"/>
      <c r="BL33" s="323"/>
      <c r="BM33" s="323"/>
      <c r="BN33" s="323"/>
      <c r="BO33" s="323"/>
      <c r="BP33" s="323"/>
      <c r="BQ33" s="4399"/>
      <c r="BR33" s="510"/>
      <c r="BY33" s="1156">
        <v>0</v>
      </c>
    </row>
    <row s="1854" customFormat="1" customHeight="1" ht="18.75">
      <c r="A34" s="1369"/>
      <c r="B34" s="1369"/>
      <c r="C34" s="1369"/>
      <c r="D34" s="1369"/>
      <c r="E34" s="1369"/>
      <c r="F34" s="1369"/>
      <c r="G34" s="1369"/>
      <c r="H34" s="1369"/>
      <c r="I34" s="1369"/>
      <c r="J34" s="1369"/>
      <c r="K34" s="1369"/>
      <c r="L34" s="1370"/>
      <c r="M34" s="1369"/>
      <c r="N34" s="1369"/>
      <c r="O34" s="1369"/>
      <c r="S34" s="2251" t="s">
        <v>474</v>
      </c>
      <c r="T34" s="2251"/>
      <c r="U34" s="1373"/>
      <c r="V34" s="2265" t="str">
        <f>IF(TITLE_DATE_PR_CHANGE="",IF(TITLE_DATE_PR="","",TITLE_DATE_PR),TITLE_DATE_PR_CHANGE)</f>
        <v>46262</v>
      </c>
      <c r="W34" s="2265"/>
      <c r="X34" s="2265"/>
      <c r="Y34" s="2265"/>
      <c r="Z34" s="2265"/>
      <c r="AA34" s="2265"/>
      <c r="AB34" s="2265"/>
      <c r="AC34" s="327"/>
      <c r="AD34" s="2265" t="str">
        <f>IF(TITLE_DATE_PR_CHANGE="",IF(TITLE_DATE_PR="","",TITLE_DATE_PR),TITLE_DATE_PR_CHANGE)</f>
        <v>46262</v>
      </c>
      <c r="AE34" s="2265"/>
      <c r="AF34" s="2265"/>
      <c r="AG34" s="2265"/>
      <c r="AH34" s="2265"/>
      <c r="AI34" s="2265"/>
      <c r="AJ34" s="2265"/>
      <c r="AK34" s="327"/>
      <c r="AL34" s="2265" t="str">
        <f>IF(TITLE_DATE_PR_CHANGE="",IF(TITLE_DATE_PR="","",TITLE_DATE_PR),TITLE_DATE_PR_CHANGE)</f>
        <v>46262</v>
      </c>
      <c r="AM34" s="2265"/>
      <c r="AN34" s="2265"/>
      <c r="AO34" s="2265"/>
      <c r="AP34" s="2265"/>
      <c r="AQ34" s="2265"/>
      <c r="AR34" s="2265"/>
      <c r="AS34" s="1636"/>
      <c r="AT34" s="2265" t="str">
        <f>IF(TITLE_DATE_PR_CHANGE="",IF(TITLE_DATE_PR="","",TITLE_DATE_PR),TITLE_DATE_PR_CHANGE)</f>
        <v>46262</v>
      </c>
      <c r="AU34" s="2265"/>
      <c r="AV34" s="2265"/>
      <c r="AW34" s="2265"/>
      <c r="AX34" s="2265"/>
      <c r="AY34" s="2265"/>
      <c r="AZ34" s="2265"/>
      <c r="BA34" s="1636"/>
      <c r="BB34" s="2265" t="str">
        <f>IF(TITLE_DATE_PR_CHANGE="",IF(TITLE_DATE_PR="","",TITLE_DATE_PR),TITLE_DATE_PR_CHANGE)</f>
        <v>46262</v>
      </c>
      <c r="BC34" s="2265"/>
      <c r="BD34" s="2265"/>
      <c r="BE34" s="2265"/>
      <c r="BF34" s="2265"/>
      <c r="BG34" s="2265"/>
      <c r="BH34" s="2265"/>
      <c r="BI34" s="1636"/>
      <c r="BJ34" s="2265" t="str">
        <f>IF(TITLE_DATE_PR_CHANGE="",IF(TITLE_DATE_PR="","",TITLE_DATE_PR),TITLE_DATE_PR_CHANGE)</f>
        <v>46262</v>
      </c>
      <c r="BK34" s="2265"/>
      <c r="BL34" s="2265"/>
      <c r="BM34" s="2265"/>
      <c r="BN34" s="2265"/>
      <c r="BO34" s="2265"/>
      <c r="BP34" s="2265"/>
      <c r="BQ34" s="4386"/>
      <c r="BR34" s="327"/>
      <c r="BS34" s="281"/>
      <c r="BT34" s="369"/>
      <c r="BU34" s="369"/>
      <c r="BV34" s="369"/>
      <c r="BW34" s="369"/>
      <c r="BX34" s="369"/>
      <c r="BY34" s="419">
        <v>0</v>
      </c>
    </row>
    <row s="1854" customFormat="1" customHeight="1" ht="18.75">
      <c r="A35" s="1369"/>
      <c r="B35" s="1369"/>
      <c r="C35" s="1369"/>
      <c r="D35" s="1369"/>
      <c r="E35" s="1369"/>
      <c r="F35" s="1369"/>
      <c r="G35" s="1369"/>
      <c r="H35" s="1369"/>
      <c r="I35" s="1369"/>
      <c r="J35" s="1369"/>
      <c r="K35" s="1369"/>
      <c r="L35" s="1370"/>
      <c r="M35" s="1369"/>
      <c r="N35" s="1369"/>
      <c r="O35" s="1369"/>
      <c r="S35" s="2251" t="s">
        <v>475</v>
      </c>
      <c r="T35" s="2251"/>
      <c r="U35" s="1373"/>
      <c r="V35" s="2252" t="str">
        <f>IF(TITLE_NUMBER_PR_CHANGE="",IF(TITLE_NUMBER_PR="","",TITLE_NUMBER_PR),TITLE_NUMBER_PR_CHANGE)</f>
        <v>Исх-ДГК/7081</v>
      </c>
      <c r="W35" s="2252"/>
      <c r="X35" s="2252"/>
      <c r="Y35" s="2252"/>
      <c r="Z35" s="2252"/>
      <c r="AA35" s="2252"/>
      <c r="AB35" s="2252"/>
      <c r="AC35" s="327"/>
      <c r="AD35" s="2252" t="str">
        <f>IF(TITLE_NUMBER_PR_CHANGE="",IF(TITLE_NUMBER_PR="","",TITLE_NUMBER_PR),TITLE_NUMBER_PR_CHANGE)</f>
        <v>Исх-ДГК/7081</v>
      </c>
      <c r="AE35" s="2252"/>
      <c r="AF35" s="2252"/>
      <c r="AG35" s="2252"/>
      <c r="AH35" s="2252"/>
      <c r="AI35" s="2252"/>
      <c r="AJ35" s="2252"/>
      <c r="AK35" s="327"/>
      <c r="AL35" s="2252" t="str">
        <f>IF(TITLE_NUMBER_PR_CHANGE="",IF(TITLE_NUMBER_PR="","",TITLE_NUMBER_PR),TITLE_NUMBER_PR_CHANGE)</f>
        <v>Исх-ДГК/7081</v>
      </c>
      <c r="AM35" s="2252"/>
      <c r="AN35" s="2252"/>
      <c r="AO35" s="2252"/>
      <c r="AP35" s="2252"/>
      <c r="AQ35" s="2252"/>
      <c r="AR35" s="2252"/>
      <c r="AS35" s="1636"/>
      <c r="AT35" s="2252" t="str">
        <f>IF(TITLE_NUMBER_PR_CHANGE="",IF(TITLE_NUMBER_PR="","",TITLE_NUMBER_PR),TITLE_NUMBER_PR_CHANGE)</f>
        <v>Исх-ДГК/7081</v>
      </c>
      <c r="AU35" s="2252"/>
      <c r="AV35" s="2252"/>
      <c r="AW35" s="2252"/>
      <c r="AX35" s="2252"/>
      <c r="AY35" s="2252"/>
      <c r="AZ35" s="2252"/>
      <c r="BA35" s="1636"/>
      <c r="BB35" s="2252" t="str">
        <f>IF(TITLE_NUMBER_PR_CHANGE="",IF(TITLE_NUMBER_PR="","",TITLE_NUMBER_PR),TITLE_NUMBER_PR_CHANGE)</f>
        <v>Исх-ДГК/7081</v>
      </c>
      <c r="BC35" s="2252"/>
      <c r="BD35" s="2252"/>
      <c r="BE35" s="2252"/>
      <c r="BF35" s="2252"/>
      <c r="BG35" s="2252"/>
      <c r="BH35" s="2252"/>
      <c r="BI35" s="1636"/>
      <c r="BJ35" s="2252" t="str">
        <f>IF(TITLE_NUMBER_PR_CHANGE="",IF(TITLE_NUMBER_PR="","",TITLE_NUMBER_PR),TITLE_NUMBER_PR_CHANGE)</f>
        <v>Исх-ДГК/7081</v>
      </c>
      <c r="BK35" s="2252"/>
      <c r="BL35" s="2252"/>
      <c r="BM35" s="2252"/>
      <c r="BN35" s="2252"/>
      <c r="BO35" s="2252"/>
      <c r="BP35" s="2252"/>
      <c r="BQ35" s="4386"/>
      <c r="BR35" s="327"/>
      <c r="BS35" s="281"/>
      <c r="BT35" s="369"/>
      <c r="BU35" s="369"/>
      <c r="BV35" s="369"/>
      <c r="BW35" s="369"/>
      <c r="BX35" s="369"/>
      <c r="BY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476</v>
      </c>
      <c r="AD36" s="327"/>
      <c r="AE36" s="327"/>
      <c r="AF36" s="327"/>
      <c r="AG36" s="327"/>
      <c r="AH36" s="327"/>
      <c r="AI36" s="327"/>
      <c r="AJ36" s="327"/>
      <c r="AK36" s="279" t="s">
        <v>476</v>
      </c>
      <c r="AL36" s="1636"/>
      <c r="AM36" s="1636"/>
      <c r="AN36" s="1636"/>
      <c r="AO36" s="1636"/>
      <c r="AP36" s="1636"/>
      <c r="AQ36" s="1636"/>
      <c r="AR36" s="1636"/>
      <c r="AS36" s="1643" t="s">
        <v>476</v>
      </c>
      <c r="AT36" s="1636"/>
      <c r="AU36" s="1636"/>
      <c r="AV36" s="1636"/>
      <c r="AW36" s="1636"/>
      <c r="AX36" s="1636"/>
      <c r="AY36" s="1636"/>
      <c r="AZ36" s="1636"/>
      <c r="BA36" s="1643" t="s">
        <v>476</v>
      </c>
      <c r="BB36" s="1636"/>
      <c r="BC36" s="1636"/>
      <c r="BD36" s="1636"/>
      <c r="BE36" s="1636"/>
      <c r="BF36" s="1636"/>
      <c r="BG36" s="1636"/>
      <c r="BH36" s="1636"/>
      <c r="BI36" s="1643" t="s">
        <v>476</v>
      </c>
      <c r="BJ36" s="1636"/>
      <c r="BK36" s="1636"/>
      <c r="BL36" s="1636"/>
      <c r="BM36" s="1636"/>
      <c r="BN36" s="1636"/>
      <c r="BO36" s="1636"/>
      <c r="BP36" s="1636"/>
      <c r="BQ36" s="4400" t="s">
        <v>476</v>
      </c>
      <c r="BT36" s="369"/>
      <c r="BU36" s="369"/>
      <c r="BV36" s="369"/>
      <c r="BW36" s="369"/>
      <c r="BX36" s="369"/>
      <c r="BY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L37" s="2253" t="s">
        <v>104</v>
      </c>
      <c r="AM37" s="2253"/>
      <c r="AN37" s="2253"/>
      <c r="AO37" s="2253"/>
      <c r="AP37" s="2253"/>
      <c r="AQ37" s="2253"/>
      <c r="AR37" s="2253"/>
      <c r="AS37" s="2253"/>
      <c r="AT37" s="2253" t="s">
        <v>104</v>
      </c>
      <c r="AU37" s="2253"/>
      <c r="AV37" s="2253"/>
      <c r="AW37" s="2253"/>
      <c r="AX37" s="2253"/>
      <c r="AY37" s="2253"/>
      <c r="AZ37" s="2253"/>
      <c r="BA37" s="2253"/>
      <c r="BB37" s="2253" t="s">
        <v>104</v>
      </c>
      <c r="BC37" s="2253"/>
      <c r="BD37" s="2253"/>
      <c r="BE37" s="2253"/>
      <c r="BF37" s="2253"/>
      <c r="BG37" s="2253"/>
      <c r="BH37" s="2253"/>
      <c r="BI37" s="2253"/>
      <c r="BJ37" s="2253" t="s">
        <v>104</v>
      </c>
      <c r="BK37" s="2253"/>
      <c r="BL37" s="2253"/>
      <c r="BM37" s="2253"/>
      <c r="BN37" s="2253"/>
      <c r="BO37" s="2253"/>
      <c r="BP37" s="2253"/>
      <c r="BQ37" s="4401"/>
      <c r="BY37" s="1156">
        <v>14</v>
      </c>
    </row>
    <row customHeight="1" ht="15">
      <c r="Q38" s="377"/>
      <c r="R38" s="377"/>
      <c r="S38" s="2128" t="s">
        <v>352</v>
      </c>
      <c r="T38" s="2128"/>
      <c r="U38" s="2128"/>
      <c r="V38" s="2128"/>
      <c r="W38" s="2128"/>
      <c r="X38" s="2128"/>
      <c r="Y38" s="2128"/>
      <c r="Z38" s="2128"/>
      <c r="AA38" s="2128"/>
      <c r="AB38" s="2128"/>
      <c r="AC38" s="2128"/>
      <c r="AD38" s="2128"/>
      <c r="AE38" s="2128"/>
      <c r="AF38" s="2128"/>
      <c r="AG38" s="2128"/>
      <c r="AH38" s="2128"/>
      <c r="AI38" s="2128"/>
      <c r="AJ38" s="2128"/>
      <c r="AK38" s="2128"/>
      <c r="AL38" s="2313" t="s">
        <v>352</v>
      </c>
      <c r="AM38" s="2313"/>
      <c r="AN38" s="2313"/>
      <c r="AO38" s="2313"/>
      <c r="AP38" s="2313"/>
      <c r="AQ38" s="2313"/>
      <c r="AR38" s="2313"/>
      <c r="AS38" s="2313"/>
      <c r="AT38" s="2313" t="s">
        <v>352</v>
      </c>
      <c r="AU38" s="2313"/>
      <c r="AV38" s="2313"/>
      <c r="AW38" s="2313"/>
      <c r="AX38" s="2313"/>
      <c r="AY38" s="2313"/>
      <c r="AZ38" s="2313"/>
      <c r="BA38" s="2313"/>
      <c r="BB38" s="2313" t="s">
        <v>352</v>
      </c>
      <c r="BC38" s="2313"/>
      <c r="BD38" s="2313"/>
      <c r="BE38" s="2313"/>
      <c r="BF38" s="2313"/>
      <c r="BG38" s="2313"/>
      <c r="BH38" s="2313"/>
      <c r="BI38" s="2313"/>
      <c r="BJ38" s="2313" t="s">
        <v>352</v>
      </c>
      <c r="BK38" s="2313"/>
      <c r="BL38" s="2313"/>
      <c r="BM38" s="2313"/>
      <c r="BN38" s="2313"/>
      <c r="BO38" s="2313"/>
      <c r="BP38" s="2313"/>
      <c r="BQ38" s="4402"/>
      <c r="BR38" s="2128"/>
      <c r="BS38" s="2128"/>
      <c r="BY38" s="1156"/>
    </row>
    <row customHeight="1" ht="14.699999999999998">
      <c r="Q39" s="377"/>
      <c r="R39" s="377"/>
      <c r="S39" s="2274" t="s">
        <v>89</v>
      </c>
      <c r="T39" s="2210" t="s">
        <v>477</v>
      </c>
      <c r="U39" s="302"/>
      <c r="V39" s="2275" t="s">
        <v>478</v>
      </c>
      <c r="W39" s="2276"/>
      <c r="X39" s="2276"/>
      <c r="Y39" s="2276"/>
      <c r="Z39" s="2276"/>
      <c r="AA39" s="2276"/>
      <c r="AB39" s="2277"/>
      <c r="AC39" s="2278" t="s">
        <v>479</v>
      </c>
      <c r="AD39" s="2275" t="s">
        <v>478</v>
      </c>
      <c r="AE39" s="2276"/>
      <c r="AF39" s="2276"/>
      <c r="AG39" s="2276"/>
      <c r="AH39" s="2276"/>
      <c r="AI39" s="2276"/>
      <c r="AJ39" s="2277"/>
      <c r="AK39" s="2278" t="s">
        <v>480</v>
      </c>
      <c r="AL39" s="2400" t="s">
        <v>478</v>
      </c>
      <c r="AM39" s="2401"/>
      <c r="AN39" s="2401"/>
      <c r="AO39" s="2401"/>
      <c r="AP39" s="2401"/>
      <c r="AQ39" s="2401"/>
      <c r="AR39" s="2402"/>
      <c r="AS39" s="2278" t="s">
        <v>479</v>
      </c>
      <c r="AT39" s="2400" t="s">
        <v>478</v>
      </c>
      <c r="AU39" s="2401"/>
      <c r="AV39" s="2401"/>
      <c r="AW39" s="2401"/>
      <c r="AX39" s="2401"/>
      <c r="AY39" s="2401"/>
      <c r="AZ39" s="2402"/>
      <c r="BA39" s="2278" t="s">
        <v>479</v>
      </c>
      <c r="BB39" s="2400" t="s">
        <v>478</v>
      </c>
      <c r="BC39" s="2401"/>
      <c r="BD39" s="2401"/>
      <c r="BE39" s="2401"/>
      <c r="BF39" s="2401"/>
      <c r="BG39" s="2401"/>
      <c r="BH39" s="2402"/>
      <c r="BI39" s="2278" t="s">
        <v>479</v>
      </c>
      <c r="BJ39" s="2400" t="s">
        <v>478</v>
      </c>
      <c r="BK39" s="2401"/>
      <c r="BL39" s="2401"/>
      <c r="BM39" s="2401"/>
      <c r="BN39" s="2401"/>
      <c r="BO39" s="2401"/>
      <c r="BP39" s="2402"/>
      <c r="BQ39" s="4403" t="s">
        <v>479</v>
      </c>
      <c r="BR39" s="2281" t="s">
        <v>481</v>
      </c>
      <c r="BS39" s="2128"/>
      <c r="BY39" s="1156">
        <v>14</v>
      </c>
    </row>
    <row customHeight="1" ht="35.699999999999996">
      <c r="Q40" s="377"/>
      <c r="R40" s="377"/>
      <c r="S40" s="2274"/>
      <c r="T40" s="2210"/>
      <c r="U40" s="1032"/>
      <c r="V40" s="2261" t="s">
        <v>482</v>
      </c>
      <c r="W40" s="2611" t="s">
        <v>483</v>
      </c>
      <c r="X40" s="2263" t="s">
        <v>484</v>
      </c>
      <c r="Y40" s="2264"/>
      <c r="Z40" s="2263" t="s">
        <v>485</v>
      </c>
      <c r="AA40" s="2270"/>
      <c r="AB40" s="2264"/>
      <c r="AC40" s="2279"/>
      <c r="AD40" s="2261" t="s">
        <v>482</v>
      </c>
      <c r="AE40" s="2284" t="s">
        <v>483</v>
      </c>
      <c r="AF40" s="2263" t="s">
        <v>484</v>
      </c>
      <c r="AG40" s="2264"/>
      <c r="AH40" s="2263" t="s">
        <v>485</v>
      </c>
      <c r="AI40" s="2270"/>
      <c r="AJ40" s="2264"/>
      <c r="AK40" s="2279"/>
      <c r="AL40" s="2261" t="s">
        <v>482</v>
      </c>
      <c r="AM40" s="2611" t="s">
        <v>483</v>
      </c>
      <c r="AN40" s="2263" t="s">
        <v>484</v>
      </c>
      <c r="AO40" s="2264"/>
      <c r="AP40" s="2263" t="s">
        <v>485</v>
      </c>
      <c r="AQ40" s="2270"/>
      <c r="AR40" s="2264"/>
      <c r="AS40" s="2279"/>
      <c r="AT40" s="2261" t="s">
        <v>482</v>
      </c>
      <c r="AU40" s="2611" t="s">
        <v>483</v>
      </c>
      <c r="AV40" s="2263" t="s">
        <v>484</v>
      </c>
      <c r="AW40" s="2264"/>
      <c r="AX40" s="2263" t="s">
        <v>485</v>
      </c>
      <c r="AY40" s="2270"/>
      <c r="AZ40" s="2264"/>
      <c r="BA40" s="2279"/>
      <c r="BB40" s="2261" t="s">
        <v>482</v>
      </c>
      <c r="BC40" s="2611" t="s">
        <v>483</v>
      </c>
      <c r="BD40" s="2263" t="s">
        <v>484</v>
      </c>
      <c r="BE40" s="2264"/>
      <c r="BF40" s="2263" t="s">
        <v>485</v>
      </c>
      <c r="BG40" s="2270"/>
      <c r="BH40" s="2264"/>
      <c r="BI40" s="2279"/>
      <c r="BJ40" s="2261" t="s">
        <v>482</v>
      </c>
      <c r="BK40" s="2611" t="s">
        <v>483</v>
      </c>
      <c r="BL40" s="2263" t="s">
        <v>484</v>
      </c>
      <c r="BM40" s="2264"/>
      <c r="BN40" s="2263" t="s">
        <v>485</v>
      </c>
      <c r="BO40" s="2270"/>
      <c r="BP40" s="2264"/>
      <c r="BQ40" s="4404"/>
      <c r="BR40" s="2282"/>
      <c r="BS40" s="2128"/>
      <c r="BY40" s="1156">
        <v>34</v>
      </c>
    </row>
    <row customHeight="1" ht="35.699999999999996">
      <c r="A41" s="1371"/>
      <c r="B41" s="1371" t="s">
        <v>143</v>
      </c>
      <c r="C41" s="1371" t="s">
        <v>144</v>
      </c>
      <c r="D41" s="1371" t="s">
        <v>145</v>
      </c>
      <c r="E41" s="1365" t="s">
        <v>486</v>
      </c>
      <c r="F41" s="1365" t="s">
        <v>487</v>
      </c>
      <c r="G41" s="1365" t="s">
        <v>488</v>
      </c>
      <c r="H41" s="1365" t="s">
        <v>489</v>
      </c>
      <c r="I41" s="1365" t="s">
        <v>490</v>
      </c>
      <c r="J41" s="1365" t="s">
        <v>491</v>
      </c>
      <c r="K41" s="1365" t="s">
        <v>492</v>
      </c>
      <c r="L41" s="1365" t="s">
        <v>467</v>
      </c>
      <c r="Q41" s="377"/>
      <c r="R41" s="377"/>
      <c r="S41" s="2274"/>
      <c r="T41" s="2210"/>
      <c r="U41" s="303"/>
      <c r="V41" s="2262"/>
      <c r="W41" s="2285"/>
      <c r="X41" s="1223" t="s">
        <v>493</v>
      </c>
      <c r="Y41" s="1223" t="s">
        <v>494</v>
      </c>
      <c r="Z41" s="1222" t="s">
        <v>495</v>
      </c>
      <c r="AA41" s="2271" t="s">
        <v>496</v>
      </c>
      <c r="AB41" s="2272"/>
      <c r="AC41" s="2280"/>
      <c r="AD41" s="2262"/>
      <c r="AE41" s="2285"/>
      <c r="AF41" s="1223" t="s">
        <v>493</v>
      </c>
      <c r="AG41" s="1223" t="s">
        <v>494</v>
      </c>
      <c r="AH41" s="1314" t="s">
        <v>495</v>
      </c>
      <c r="AI41" s="2271" t="s">
        <v>496</v>
      </c>
      <c r="AJ41" s="2272"/>
      <c r="AK41" s="2280"/>
      <c r="AL41" s="2262"/>
      <c r="AM41" s="2285"/>
      <c r="AN41" s="2578" t="s">
        <v>493</v>
      </c>
      <c r="AO41" s="2578" t="s">
        <v>494</v>
      </c>
      <c r="AP41" s="2578" t="s">
        <v>495</v>
      </c>
      <c r="AQ41" s="2271" t="s">
        <v>496</v>
      </c>
      <c r="AR41" s="2272"/>
      <c r="AS41" s="2280"/>
      <c r="AT41" s="2262"/>
      <c r="AU41" s="2285"/>
      <c r="AV41" s="2578" t="s">
        <v>493</v>
      </c>
      <c r="AW41" s="2578" t="s">
        <v>494</v>
      </c>
      <c r="AX41" s="2578" t="s">
        <v>495</v>
      </c>
      <c r="AY41" s="2271" t="s">
        <v>496</v>
      </c>
      <c r="AZ41" s="2272"/>
      <c r="BA41" s="2280"/>
      <c r="BB41" s="2262"/>
      <c r="BC41" s="2285"/>
      <c r="BD41" s="2578" t="s">
        <v>493</v>
      </c>
      <c r="BE41" s="2578" t="s">
        <v>494</v>
      </c>
      <c r="BF41" s="2578" t="s">
        <v>495</v>
      </c>
      <c r="BG41" s="2271" t="s">
        <v>496</v>
      </c>
      <c r="BH41" s="2272"/>
      <c r="BI41" s="2280"/>
      <c r="BJ41" s="2262"/>
      <c r="BK41" s="2285"/>
      <c r="BL41" s="2578" t="s">
        <v>493</v>
      </c>
      <c r="BM41" s="2578" t="s">
        <v>494</v>
      </c>
      <c r="BN41" s="2578" t="s">
        <v>495</v>
      </c>
      <c r="BO41" s="2271" t="s">
        <v>496</v>
      </c>
      <c r="BP41" s="2272"/>
      <c r="BQ41" s="4405"/>
      <c r="BR41" s="2283"/>
      <c r="BS41" s="2128"/>
      <c r="BY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118</v>
      </c>
      <c r="T42" s="1256" t="s">
        <v>103</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2273">
        <f>OFFSET(AL42,0,-1)+1</f>
        <v>6</v>
      </c>
      <c r="AM42" s="2273"/>
      <c r="AN42" s="2273">
        <f>OFFSET(AN42,0,-1)+1</f>
        <v>1</v>
      </c>
      <c r="AO42" s="2273">
        <f>OFFSET(AO42,0,-1)+1</f>
        <v>2</v>
      </c>
      <c r="AP42" s="2273">
        <f>OFFSET(AP42,0,-1)+1</f>
        <v>3</v>
      </c>
      <c r="AQ42" s="2273">
        <f>OFFSET(AQ42,0,-1)+1</f>
        <v>4</v>
      </c>
      <c r="AR42" s="2273"/>
      <c r="AS42" s="2273">
        <f>OFFSET(AS42,0,-2)+1</f>
        <v>5</v>
      </c>
      <c r="AT42" s="2273">
        <f>OFFSET(AT42,0,-1)+1</f>
        <v>6</v>
      </c>
      <c r="AU42" s="2273"/>
      <c r="AV42" s="2273">
        <f>OFFSET(AV42,0,-1)+1</f>
        <v>1</v>
      </c>
      <c r="AW42" s="2273">
        <f>OFFSET(AW42,0,-1)+1</f>
        <v>2</v>
      </c>
      <c r="AX42" s="2273">
        <f>OFFSET(AX42,0,-1)+1</f>
        <v>3</v>
      </c>
      <c r="AY42" s="2273">
        <f>OFFSET(AY42,0,-1)+1</f>
        <v>4</v>
      </c>
      <c r="AZ42" s="2273"/>
      <c r="BA42" s="2273">
        <f>OFFSET(BA42,0,-2)+1</f>
        <v>5</v>
      </c>
      <c r="BB42" s="2273">
        <f>OFFSET(BB42,0,-1)+1</f>
        <v>6</v>
      </c>
      <c r="BC42" s="2273"/>
      <c r="BD42" s="2273">
        <f>OFFSET(BD42,0,-1)+1</f>
        <v>1</v>
      </c>
      <c r="BE42" s="2273">
        <f>OFFSET(BE42,0,-1)+1</f>
        <v>2</v>
      </c>
      <c r="BF42" s="2273">
        <f>OFFSET(BF42,0,-1)+1</f>
        <v>3</v>
      </c>
      <c r="BG42" s="2273">
        <f>OFFSET(BG42,0,-1)+1</f>
        <v>4</v>
      </c>
      <c r="BH42" s="2273"/>
      <c r="BI42" s="2273">
        <f>OFFSET(BI42,0,-2)+1</f>
        <v>5</v>
      </c>
      <c r="BJ42" s="2273">
        <f>OFFSET(BJ42,0,-1)+1</f>
        <v>6</v>
      </c>
      <c r="BK42" s="2273"/>
      <c r="BL42" s="2273">
        <f>OFFSET(BL42,0,-1)+1</f>
        <v>1</v>
      </c>
      <c r="BM42" s="2273">
        <f>OFFSET(BM42,0,-1)+1</f>
        <v>2</v>
      </c>
      <c r="BN42" s="2273">
        <f>OFFSET(BN42,0,-1)+1</f>
        <v>3</v>
      </c>
      <c r="BO42" s="2273">
        <f>OFFSET(BO42,0,-1)+1</f>
        <v>4</v>
      </c>
      <c r="BP42" s="2273"/>
      <c r="BQ42" s="4406">
        <f>OFFSET(BQ42,0,-2)+1</f>
        <v>5</v>
      </c>
      <c r="BR42" s="1246">
        <f>OFFSET(BR42,0,-1)</f>
        <v>5</v>
      </c>
      <c r="BS42" s="1257">
        <f>OFFSET(BS42,0,-1)+1</f>
        <v>6</v>
      </c>
      <c r="BT42" s="512"/>
      <c r="BU42" s="512"/>
      <c r="BV42" s="512"/>
      <c r="BW42" s="512"/>
      <c r="BX42" s="512"/>
      <c r="BY42" s="497">
        <v>0</v>
      </c>
    </row>
    <row customHeight="1" ht="24">
      <c r="A43" s="1364" t="s">
        <v>167</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1</v>
      </c>
      <c r="T43" s="299" t="s">
        <v>131</v>
      </c>
      <c r="U43" s="301"/>
      <c r="V43" s="2243"/>
      <c r="W43" s="2244"/>
      <c r="X43" s="2244"/>
      <c r="Y43" s="2244"/>
      <c r="Z43" s="2244"/>
      <c r="AA43" s="2244"/>
      <c r="AB43" s="2244"/>
      <c r="AC43" s="2245"/>
      <c r="AD43" s="2243" t="str">
        <f>INDEX(PT_DIFFERENTIATION_NTAR,MATCH(A43,PT_DIFFERENTIATION_NTAR_ID,0))</f>
        <v>Тариф на тепловую энергию (мощность) на коллекторах источников тепловой энергии на территории Артемовского городского округа Приморского края</v>
      </c>
      <c r="AE43" s="2244"/>
      <c r="AF43" s="2244"/>
      <c r="AG43" s="2244"/>
      <c r="AH43" s="2244"/>
      <c r="AI43" s="2244"/>
      <c r="AJ43" s="2244"/>
      <c r="AK43" s="2244"/>
      <c r="AL43" s="2243"/>
      <c r="AM43" s="2244"/>
      <c r="AN43" s="2244"/>
      <c r="AO43" s="2244"/>
      <c r="AP43" s="2244"/>
      <c r="AQ43" s="2244"/>
      <c r="AR43" s="2244"/>
      <c r="AS43" s="2245"/>
      <c r="AT43" s="2243"/>
      <c r="AU43" s="2244"/>
      <c r="AV43" s="2244"/>
      <c r="AW43" s="2244"/>
      <c r="AX43" s="2244"/>
      <c r="AY43" s="2244"/>
      <c r="AZ43" s="2244"/>
      <c r="BA43" s="2245"/>
      <c r="BB43" s="2243"/>
      <c r="BC43" s="2244"/>
      <c r="BD43" s="2244"/>
      <c r="BE43" s="2244"/>
      <c r="BF43" s="2244"/>
      <c r="BG43" s="2244"/>
      <c r="BH43" s="2244"/>
      <c r="BI43" s="2245"/>
      <c r="BJ43" s="2243"/>
      <c r="BK43" s="2244"/>
      <c r="BL43" s="2244"/>
      <c r="BM43" s="2244"/>
      <c r="BN43" s="2244"/>
      <c r="BO43" s="2244"/>
      <c r="BP43" s="2244"/>
      <c r="BQ43" s="4387"/>
      <c r="BR43" s="2245"/>
      <c r="BS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BU43" s="501"/>
      <c r="BV43" s="501" t="str">
        <f>IF(T43="","",T43)</f>
        <v>Наименование тарифа</v>
      </c>
      <c r="BW43" s="501"/>
      <c r="BX43" s="501"/>
      <c r="BY43" s="1156">
        <v>23</v>
      </c>
    </row>
    <row customHeight="1" ht="24">
      <c r="A44" s="1364" t="s">
        <v>167</v>
      </c>
      <c r="B44" s="1364" t="s">
        <v>168</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1.1</v>
      </c>
      <c r="T44" s="309" t="s">
        <v>449</v>
      </c>
      <c r="U44" s="301"/>
      <c r="V44" s="2243"/>
      <c r="W44" s="2244"/>
      <c r="X44" s="2244"/>
      <c r="Y44" s="2244"/>
      <c r="Z44" s="2244"/>
      <c r="AA44" s="2244"/>
      <c r="AB44" s="2244"/>
      <c r="AC44" s="2245"/>
      <c r="AD44" s="2243" t="str">
        <f>INDEX(PT_DIFFERENTIATION_TER,MATCH(B44,PT_DIFFERENTIATION_TER_ID,0))</f>
        <v>Территория 1</v>
      </c>
      <c r="AE44" s="2244"/>
      <c r="AF44" s="2244"/>
      <c r="AG44" s="2244"/>
      <c r="AH44" s="2244"/>
      <c r="AI44" s="2244"/>
      <c r="AJ44" s="2244"/>
      <c r="AK44" s="2244"/>
      <c r="AL44" s="2243"/>
      <c r="AM44" s="2244"/>
      <c r="AN44" s="2244"/>
      <c r="AO44" s="2244"/>
      <c r="AP44" s="2244"/>
      <c r="AQ44" s="2244"/>
      <c r="AR44" s="2244"/>
      <c r="AS44" s="2245"/>
      <c r="AT44" s="2243"/>
      <c r="AU44" s="2244"/>
      <c r="AV44" s="2244"/>
      <c r="AW44" s="2244"/>
      <c r="AX44" s="2244"/>
      <c r="AY44" s="2244"/>
      <c r="AZ44" s="2244"/>
      <c r="BA44" s="2245"/>
      <c r="BB44" s="2243"/>
      <c r="BC44" s="2244"/>
      <c r="BD44" s="2244"/>
      <c r="BE44" s="2244"/>
      <c r="BF44" s="2244"/>
      <c r="BG44" s="2244"/>
      <c r="BH44" s="2244"/>
      <c r="BI44" s="2245"/>
      <c r="BJ44" s="2243"/>
      <c r="BK44" s="2244"/>
      <c r="BL44" s="2244"/>
      <c r="BM44" s="2244"/>
      <c r="BN44" s="2244"/>
      <c r="BO44" s="2244"/>
      <c r="BP44" s="2244"/>
      <c r="BQ44" s="4387"/>
      <c r="BR44" s="2245"/>
      <c r="BS44" s="1259" t="s">
        <v>450</v>
      </c>
      <c r="BU44" s="501"/>
      <c r="BV44" s="501" t="str">
        <f>IF(T44="","",T44)</f>
        <v>Территория действия тарифа</v>
      </c>
      <c r="BW44" s="501"/>
      <c r="BX44" s="501"/>
      <c r="BY44" s="1156">
        <v>23</v>
      </c>
    </row>
    <row customHeight="1" ht="24">
      <c r="A45" s="1364" t="s">
        <v>167</v>
      </c>
      <c r="B45" s="1364" t="s">
        <v>168</v>
      </c>
      <c r="C45" s="1364" t="s">
        <v>169</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1.1.1</v>
      </c>
      <c r="T45" s="310" t="s">
        <v>451</v>
      </c>
      <c r="U45" s="301"/>
      <c r="V45" s="2243"/>
      <c r="W45" s="2244"/>
      <c r="X45" s="2244"/>
      <c r="Y45" s="2244"/>
      <c r="Z45" s="2244"/>
      <c r="AA45" s="2244"/>
      <c r="AB45" s="2244"/>
      <c r="AC45" s="2245"/>
      <c r="AD45" s="2243" t="str">
        <f>INDEX(PT_DIFFERENTIATION_CS,MATCH(C45,PT_DIFFERENTIATION_CS_ID,0))</f>
        <v>без дифференциации</v>
      </c>
      <c r="AE45" s="2244"/>
      <c r="AF45" s="2244"/>
      <c r="AG45" s="2244"/>
      <c r="AH45" s="2244"/>
      <c r="AI45" s="2244"/>
      <c r="AJ45" s="2244"/>
      <c r="AK45" s="2244"/>
      <c r="AL45" s="2243"/>
      <c r="AM45" s="2244"/>
      <c r="AN45" s="2244"/>
      <c r="AO45" s="2244"/>
      <c r="AP45" s="2244"/>
      <c r="AQ45" s="2244"/>
      <c r="AR45" s="2244"/>
      <c r="AS45" s="2245"/>
      <c r="AT45" s="2243"/>
      <c r="AU45" s="2244"/>
      <c r="AV45" s="2244"/>
      <c r="AW45" s="2244"/>
      <c r="AX45" s="2244"/>
      <c r="AY45" s="2244"/>
      <c r="AZ45" s="2244"/>
      <c r="BA45" s="2245"/>
      <c r="BB45" s="2243"/>
      <c r="BC45" s="2244"/>
      <c r="BD45" s="2244"/>
      <c r="BE45" s="2244"/>
      <c r="BF45" s="2244"/>
      <c r="BG45" s="2244"/>
      <c r="BH45" s="2244"/>
      <c r="BI45" s="2245"/>
      <c r="BJ45" s="2243"/>
      <c r="BK45" s="2244"/>
      <c r="BL45" s="2244"/>
      <c r="BM45" s="2244"/>
      <c r="BN45" s="2244"/>
      <c r="BO45" s="2244"/>
      <c r="BP45" s="2244"/>
      <c r="BQ45" s="4387"/>
      <c r="BR45" s="2245"/>
      <c r="BS45" s="1259" t="s">
        <v>452</v>
      </c>
      <c r="BU45" s="501"/>
      <c r="BV45" s="501" t="str">
        <f>IF(T45="","",T45)</f>
        <v>Наименование системы теплоснабжения </v>
      </c>
      <c r="BW45" s="501"/>
      <c r="BX45" s="501"/>
      <c r="BY45" s="1156">
        <v>23</v>
      </c>
    </row>
    <row customHeight="1" ht="24">
      <c r="A46" s="1364" t="s">
        <v>167</v>
      </c>
      <c r="B46" s="1364" t="s">
        <v>168</v>
      </c>
      <c r="C46" s="1364" t="s">
        <v>169</v>
      </c>
      <c r="D46" s="1364" t="s">
        <v>170</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1.1.1.1</v>
      </c>
      <c r="T46" s="311" t="s">
        <v>453</v>
      </c>
      <c r="U46" s="301"/>
      <c r="V46" s="2243"/>
      <c r="W46" s="2244"/>
      <c r="X46" s="2244"/>
      <c r="Y46" s="2244"/>
      <c r="Z46" s="2244"/>
      <c r="AA46" s="2244"/>
      <c r="AB46" s="2244"/>
      <c r="AC46" s="2245"/>
      <c r="AD46" s="2243" t="str">
        <f>INDEX(PT_DIFFERENTIATION_IST_TE,MATCH(D46,PT_DIFFERENTIATION_IST_TE_ID,0))</f>
        <v>Артемовская ТЭЦ</v>
      </c>
      <c r="AE46" s="2244"/>
      <c r="AF46" s="2244"/>
      <c r="AG46" s="2244"/>
      <c r="AH46" s="2244"/>
      <c r="AI46" s="2244"/>
      <c r="AJ46" s="2244"/>
      <c r="AK46" s="2244"/>
      <c r="AL46" s="2243"/>
      <c r="AM46" s="2244"/>
      <c r="AN46" s="2244"/>
      <c r="AO46" s="2244"/>
      <c r="AP46" s="2244"/>
      <c r="AQ46" s="2244"/>
      <c r="AR46" s="2244"/>
      <c r="AS46" s="2245"/>
      <c r="AT46" s="2243"/>
      <c r="AU46" s="2244"/>
      <c r="AV46" s="2244"/>
      <c r="AW46" s="2244"/>
      <c r="AX46" s="2244"/>
      <c r="AY46" s="2244"/>
      <c r="AZ46" s="2244"/>
      <c r="BA46" s="2245"/>
      <c r="BB46" s="2243"/>
      <c r="BC46" s="2244"/>
      <c r="BD46" s="2244"/>
      <c r="BE46" s="2244"/>
      <c r="BF46" s="2244"/>
      <c r="BG46" s="2244"/>
      <c r="BH46" s="2244"/>
      <c r="BI46" s="2245"/>
      <c r="BJ46" s="2243"/>
      <c r="BK46" s="2244"/>
      <c r="BL46" s="2244"/>
      <c r="BM46" s="2244"/>
      <c r="BN46" s="2244"/>
      <c r="BO46" s="2244"/>
      <c r="BP46" s="2244"/>
      <c r="BQ46" s="4387"/>
      <c r="BR46" s="2245"/>
      <c r="BS46" s="1259" t="s">
        <v>454</v>
      </c>
      <c r="BU46" s="501"/>
      <c r="BV46" s="501" t="str">
        <f>IF(T46="","",T46)</f>
        <v>Источник тепловой энергии  </v>
      </c>
      <c r="BW46" s="501"/>
      <c r="BX46" s="501"/>
      <c r="BY46" s="1156">
        <v>23</v>
      </c>
    </row>
    <row customHeight="1" ht="49.5">
      <c r="A47" s="1364" t="s">
        <v>167</v>
      </c>
      <c r="B47" s="1364" t="s">
        <v>168</v>
      </c>
      <c r="C47" s="1364" t="s">
        <v>169</v>
      </c>
      <c r="D47" s="1364" t="s">
        <v>170</v>
      </c>
      <c r="E47" s="2260"/>
      <c r="F47" s="2260"/>
      <c r="G47" s="2260"/>
      <c r="H47" s="2260"/>
      <c r="I47" s="2257" t="str">
        <f>S46&amp;".1"</f>
        <v>1.1.1.1.1</v>
      </c>
      <c r="J47" s="1364"/>
      <c r="K47" s="1364"/>
      <c r="L47" s="1365" t="s">
        <v>455</v>
      </c>
      <c r="P47" s="2258">
        <v>1</v>
      </c>
      <c r="Q47" s="1221"/>
      <c r="R47" s="357"/>
      <c r="S47" s="1225" t="str">
        <f>$I47</f>
        <v>1.1.1.1.1</v>
      </c>
      <c r="T47" s="286" t="s">
        <v>456</v>
      </c>
      <c r="U47" s="301"/>
      <c r="V47" s="2246"/>
      <c r="W47" s="2247"/>
      <c r="X47" s="2247"/>
      <c r="Y47" s="2247"/>
      <c r="Z47" s="2247"/>
      <c r="AA47" s="2247"/>
      <c r="AB47" s="2247"/>
      <c r="AC47" s="2248"/>
      <c r="AD47" s="2246" t="s">
        <v>497</v>
      </c>
      <c r="AE47" s="2247"/>
      <c r="AF47" s="2247"/>
      <c r="AG47" s="2247"/>
      <c r="AH47" s="2247"/>
      <c r="AI47" s="2247"/>
      <c r="AJ47" s="2247"/>
      <c r="AK47" s="2247"/>
      <c r="AL47" s="2246"/>
      <c r="AM47" s="2247"/>
      <c r="AN47" s="2247"/>
      <c r="AO47" s="2247"/>
      <c r="AP47" s="2247"/>
      <c r="AQ47" s="2247"/>
      <c r="AR47" s="2247"/>
      <c r="AS47" s="2248"/>
      <c r="AT47" s="2246"/>
      <c r="AU47" s="2247"/>
      <c r="AV47" s="2247"/>
      <c r="AW47" s="2247"/>
      <c r="AX47" s="2247"/>
      <c r="AY47" s="2247"/>
      <c r="AZ47" s="2247"/>
      <c r="BA47" s="2248"/>
      <c r="BB47" s="2246"/>
      <c r="BC47" s="2247"/>
      <c r="BD47" s="2247"/>
      <c r="BE47" s="2247"/>
      <c r="BF47" s="2247"/>
      <c r="BG47" s="2247"/>
      <c r="BH47" s="2247"/>
      <c r="BI47" s="2248"/>
      <c r="BJ47" s="2246"/>
      <c r="BK47" s="2247"/>
      <c r="BL47" s="2247"/>
      <c r="BM47" s="2247"/>
      <c r="BN47" s="2247"/>
      <c r="BO47" s="2247"/>
      <c r="BP47" s="2247"/>
      <c r="BQ47" s="4388"/>
      <c r="BR47" s="2248"/>
      <c r="BS47" s="1259" t="s">
        <v>457</v>
      </c>
      <c r="BU47" s="501"/>
      <c r="BV47" s="501" t="str">
        <f>IF(T47="","",T47)</f>
        <v>Схема подключения теплопотребляющей установки к коллектору источника тепловой энергии</v>
      </c>
      <c r="BW47" s="501"/>
      <c r="BX47" s="501"/>
      <c r="BY47" s="1156">
        <v>47</v>
      </c>
    </row>
    <row customHeight="1" ht="24">
      <c r="A48" s="1364" t="s">
        <v>167</v>
      </c>
      <c r="B48" s="1364" t="s">
        <v>168</v>
      </c>
      <c r="C48" s="1364" t="s">
        <v>169</v>
      </c>
      <c r="D48" s="1364" t="s">
        <v>170</v>
      </c>
      <c r="E48" s="2260"/>
      <c r="F48" s="2260"/>
      <c r="G48" s="2260"/>
      <c r="H48" s="2260"/>
      <c r="I48" s="2287"/>
      <c r="J48" s="2257" t="str">
        <f>I47&amp;".1"</f>
        <v>1.1.1.1.1.1</v>
      </c>
      <c r="K48" s="1364"/>
      <c r="L48" s="1365" t="s">
        <v>458</v>
      </c>
      <c r="P48" s="2258"/>
      <c r="Q48" s="2258">
        <v>1</v>
      </c>
      <c r="R48" s="358"/>
      <c r="S48" s="1225" t="str">
        <f>$J48</f>
        <v>1.1.1.1.1.1</v>
      </c>
      <c r="T48" s="287" t="s">
        <v>459</v>
      </c>
      <c r="U48" s="301"/>
      <c r="V48" s="2246"/>
      <c r="W48" s="2247"/>
      <c r="X48" s="2247"/>
      <c r="Y48" s="2247"/>
      <c r="Z48" s="2247"/>
      <c r="AA48" s="2247"/>
      <c r="AB48" s="2247"/>
      <c r="AC48" s="2248"/>
      <c r="AD48" s="2246" t="s">
        <v>498</v>
      </c>
      <c r="AE48" s="2247"/>
      <c r="AF48" s="2247"/>
      <c r="AG48" s="2247"/>
      <c r="AH48" s="2247"/>
      <c r="AI48" s="2247"/>
      <c r="AJ48" s="2247"/>
      <c r="AK48" s="2247"/>
      <c r="AL48" s="2246"/>
      <c r="AM48" s="2247"/>
      <c r="AN48" s="2247"/>
      <c r="AO48" s="2247"/>
      <c r="AP48" s="2247"/>
      <c r="AQ48" s="2247"/>
      <c r="AR48" s="2247"/>
      <c r="AS48" s="2248"/>
      <c r="AT48" s="2246"/>
      <c r="AU48" s="2247"/>
      <c r="AV48" s="2247"/>
      <c r="AW48" s="2247"/>
      <c r="AX48" s="2247"/>
      <c r="AY48" s="2247"/>
      <c r="AZ48" s="2247"/>
      <c r="BA48" s="2248"/>
      <c r="BB48" s="2246"/>
      <c r="BC48" s="2247"/>
      <c r="BD48" s="2247"/>
      <c r="BE48" s="2247"/>
      <c r="BF48" s="2247"/>
      <c r="BG48" s="2247"/>
      <c r="BH48" s="2247"/>
      <c r="BI48" s="2248"/>
      <c r="BJ48" s="2246"/>
      <c r="BK48" s="2247"/>
      <c r="BL48" s="2247"/>
      <c r="BM48" s="2247"/>
      <c r="BN48" s="2247"/>
      <c r="BO48" s="2247"/>
      <c r="BP48" s="2247"/>
      <c r="BQ48" s="4388"/>
      <c r="BR48" s="2248"/>
      <c r="BS48" s="1259" t="s">
        <v>460</v>
      </c>
      <c r="BU48" s="501"/>
      <c r="BV48" s="501" t="str">
        <f>IF(T48="","",T48)</f>
        <v>Группа потребителей</v>
      </c>
      <c r="BW48" s="501"/>
      <c r="BX48" s="501"/>
      <c r="BY48" s="1156">
        <v>23</v>
      </c>
    </row>
    <row customHeight="1" ht="24">
      <c r="A49" s="1364" t="s">
        <v>167</v>
      </c>
      <c r="B49" s="1364" t="s">
        <v>168</v>
      </c>
      <c r="C49" s="1364" t="s">
        <v>169</v>
      </c>
      <c r="D49" s="1364" t="s">
        <v>170</v>
      </c>
      <c r="E49" s="2260"/>
      <c r="F49" s="2260"/>
      <c r="G49" s="2260"/>
      <c r="H49" s="2260"/>
      <c r="I49" s="2287"/>
      <c r="J49" s="2287"/>
      <c r="K49" s="2257" t="str">
        <f>J48&amp;".1"</f>
        <v>1.1.1.1.1.1.1</v>
      </c>
      <c r="L49" s="1365" t="s">
        <v>461</v>
      </c>
      <c r="P49" s="2258"/>
      <c r="Q49" s="2258"/>
      <c r="R49" s="358">
        <v>1</v>
      </c>
      <c r="S49" s="1225" t="str">
        <f>$K49</f>
        <v>1.1.1.1.1.1.1</v>
      </c>
      <c r="T49" s="1348" t="s">
        <v>499</v>
      </c>
      <c r="U49" s="301"/>
      <c r="V49" s="752"/>
      <c r="W49" s="326"/>
      <c r="X49" s="752"/>
      <c r="Y49" s="1258"/>
      <c r="Z49" s="2266"/>
      <c r="AA49" s="2108" t="s">
        <v>67</v>
      </c>
      <c r="AB49" s="2266"/>
      <c r="AC49" s="2108" t="s">
        <v>67</v>
      </c>
      <c r="AD49" s="752">
        <v>1927.9</v>
      </c>
      <c r="AE49" s="326"/>
      <c r="AF49" s="752">
        <v>1368.41</v>
      </c>
      <c r="AG49" s="1258">
        <v>145.986</v>
      </c>
      <c r="AH49" s="2603">
        <v>45292</v>
      </c>
      <c r="AI49" s="2108" t="s">
        <v>67</v>
      </c>
      <c r="AJ49" s="2288">
        <v>45657</v>
      </c>
      <c r="AK49" s="2108" t="s">
        <v>67</v>
      </c>
      <c r="AL49" s="752">
        <v>1929.43</v>
      </c>
      <c r="AM49" s="326"/>
      <c r="AN49" s="752">
        <v>1389.7</v>
      </c>
      <c r="AO49" s="1258">
        <v>140.842</v>
      </c>
      <c r="AP49" s="2603">
        <v>45658</v>
      </c>
      <c r="AQ49" s="2108" t="s">
        <v>67</v>
      </c>
      <c r="AR49" s="2603">
        <v>46022</v>
      </c>
      <c r="AS49" s="2108" t="s">
        <v>67</v>
      </c>
      <c r="AT49" s="752">
        <v>2299.2</v>
      </c>
      <c r="AU49" s="326"/>
      <c r="AV49" s="752">
        <v>1511.33</v>
      </c>
      <c r="AW49" s="1258">
        <v>195.911</v>
      </c>
      <c r="AX49" s="2603">
        <v>46023</v>
      </c>
      <c r="AY49" s="2108" t="s">
        <v>67</v>
      </c>
      <c r="AZ49" s="2603">
        <v>46387</v>
      </c>
      <c r="BA49" s="2108" t="s">
        <v>67</v>
      </c>
      <c r="BB49" s="752">
        <v>2308.17</v>
      </c>
      <c r="BC49" s="326"/>
      <c r="BD49" s="752">
        <v>1314.55</v>
      </c>
      <c r="BE49" s="1258">
        <v>187.62664</v>
      </c>
      <c r="BF49" s="2603">
        <v>46388</v>
      </c>
      <c r="BG49" s="2108" t="s">
        <v>67</v>
      </c>
      <c r="BH49" s="2603">
        <v>46752</v>
      </c>
      <c r="BI49" s="2108" t="s">
        <v>67</v>
      </c>
      <c r="BJ49" s="752">
        <v>2190.73</v>
      </c>
      <c r="BK49" s="326"/>
      <c r="BL49" s="752">
        <v>1614.13</v>
      </c>
      <c r="BM49" s="1258">
        <v>150.451</v>
      </c>
      <c r="BN49" s="2603">
        <v>46753</v>
      </c>
      <c r="BO49" s="2108" t="s">
        <v>67</v>
      </c>
      <c r="BP49" s="2603">
        <v>47118</v>
      </c>
      <c r="BQ49" s="2108" t="s">
        <v>67</v>
      </c>
      <c r="BR49" s="1349"/>
      <c r="BS49" s="2254" t="s">
        <v>462</v>
      </c>
      <c r="BT49" s="512">
        <f>STRCHECKDATE(V50:BR50)</f>
      </c>
      <c r="BU49" s="501"/>
      <c r="BV49" s="501" t="str">
        <f>IF(T49="","",T49)</f>
        <v>вода</v>
      </c>
      <c r="BW49" s="501"/>
      <c r="BX49" s="501"/>
      <c r="BY49" s="1156">
        <v>23</v>
      </c>
    </row>
    <row customHeight="1" ht="1.05">
      <c r="A50" s="1364" t="s">
        <v>167</v>
      </c>
      <c r="B50" s="1364" t="s">
        <v>168</v>
      </c>
      <c r="C50" s="1364" t="s">
        <v>169</v>
      </c>
      <c r="D50" s="1364" t="s">
        <v>170</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45292-45657</v>
      </c>
      <c r="AH50" s="2267"/>
      <c r="AI50" s="2108"/>
      <c r="AJ50" s="2289"/>
      <c r="AK50" s="2108"/>
      <c r="AL50" s="326"/>
      <c r="AM50" s="326"/>
      <c r="AN50" s="326"/>
      <c r="AO50" s="329" t="str">
        <f>AP49&amp;"-"&amp;AR49</f>
        <v>45658-46022</v>
      </c>
      <c r="AP50" s="2310"/>
      <c r="AQ50" s="2108"/>
      <c r="AR50" s="2310"/>
      <c r="AS50" s="2108"/>
      <c r="AT50" s="326"/>
      <c r="AU50" s="326"/>
      <c r="AV50" s="326"/>
      <c r="AW50" s="329" t="str">
        <f>AX49&amp;"-"&amp;AZ49</f>
        <v>46023-46387</v>
      </c>
      <c r="AX50" s="2310"/>
      <c r="AY50" s="2108"/>
      <c r="AZ50" s="2310"/>
      <c r="BA50" s="2108"/>
      <c r="BB50" s="326"/>
      <c r="BC50" s="326"/>
      <c r="BD50" s="326"/>
      <c r="BE50" s="329" t="str">
        <f>BF49&amp;"-"&amp;BH49</f>
        <v>46388-46752</v>
      </c>
      <c r="BF50" s="2310"/>
      <c r="BG50" s="2108"/>
      <c r="BH50" s="2310"/>
      <c r="BI50" s="2108"/>
      <c r="BJ50" s="326"/>
      <c r="BK50" s="326"/>
      <c r="BL50" s="326"/>
      <c r="BM50" s="329" t="str">
        <f>BN49&amp;"-"&amp;BP49</f>
        <v>46753-47118</v>
      </c>
      <c r="BN50" s="2310"/>
      <c r="BO50" s="2108"/>
      <c r="BP50" s="2310"/>
      <c r="BQ50" s="2108"/>
      <c r="BR50" s="1350"/>
      <c r="BS50" s="2255"/>
      <c r="BU50" s="501"/>
      <c r="BV50" s="501" t="str">
        <f>IF(T50="","",T50)</f>
        <v/>
      </c>
      <c r="BW50" s="501"/>
      <c r="BX50" s="501"/>
      <c r="BY50" s="1156">
        <v>1</v>
      </c>
    </row>
    <row customHeight="1" ht="11.549999999999999">
      <c r="A51" s="1364" t="s">
        <v>167</v>
      </c>
      <c r="B51" s="1364" t="s">
        <v>168</v>
      </c>
      <c r="C51" s="1364" t="s">
        <v>169</v>
      </c>
      <c r="D51" s="1364" t="s">
        <v>170</v>
      </c>
      <c r="E51" s="2260"/>
      <c r="F51" s="2260"/>
      <c r="G51" s="2260"/>
      <c r="H51" s="2260"/>
      <c r="I51" s="2287"/>
      <c r="J51" s="2257"/>
      <c r="K51" s="1364"/>
      <c r="L51" s="1365"/>
      <c r="P51" s="2258"/>
      <c r="Q51" s="2258"/>
      <c r="R51" s="357"/>
      <c r="S51" s="1279"/>
      <c r="T51" s="289" t="s">
        <v>463</v>
      </c>
      <c r="U51" s="368"/>
      <c r="V51" s="368"/>
      <c r="W51" s="368"/>
      <c r="X51" s="368"/>
      <c r="Y51" s="368"/>
      <c r="Z51" s="368"/>
      <c r="AA51" s="368"/>
      <c r="AB51" s="368"/>
      <c r="AC51" s="368"/>
      <c r="AD51" s="368"/>
      <c r="AE51" s="368"/>
      <c r="AF51" s="368"/>
      <c r="AG51" s="368"/>
      <c r="AH51" s="368"/>
      <c r="AI51" s="368"/>
      <c r="AJ51" s="368"/>
      <c r="AK51" s="368"/>
      <c r="AL51" s="2815"/>
      <c r="AM51" s="2816"/>
      <c r="AN51" s="2817"/>
      <c r="AO51" s="2818"/>
      <c r="AP51" s="2819"/>
      <c r="AQ51" s="2820"/>
      <c r="AR51" s="2821"/>
      <c r="AS51" s="2822"/>
      <c r="AT51" s="2823"/>
      <c r="AU51" s="2824"/>
      <c r="AV51" s="2825"/>
      <c r="AW51" s="2826"/>
      <c r="AX51" s="2827"/>
      <c r="AY51" s="2828"/>
      <c r="AZ51" s="2829"/>
      <c r="BA51" s="2830"/>
      <c r="BB51" s="2831"/>
      <c r="BC51" s="2832"/>
      <c r="BD51" s="2833"/>
      <c r="BE51" s="2834"/>
      <c r="BF51" s="2835"/>
      <c r="BG51" s="2836"/>
      <c r="BH51" s="2837"/>
      <c r="BI51" s="2838"/>
      <c r="BJ51" s="2839"/>
      <c r="BK51" s="2840"/>
      <c r="BL51" s="2841"/>
      <c r="BM51" s="2842"/>
      <c r="BN51" s="2843"/>
      <c r="BO51" s="2844"/>
      <c r="BP51" s="2845"/>
      <c r="BQ51" s="4407"/>
      <c r="BR51" s="325"/>
      <c r="BS51" s="2256"/>
      <c r="BU51" s="501"/>
      <c r="BV51" s="501" t="str">
        <f>IF(T51="","",T51)</f>
        <v>Добавить вид теплоносителя (параметры теплоносителя)</v>
      </c>
      <c r="BW51" s="501"/>
      <c r="BX51" s="501"/>
      <c r="BY51" s="1156">
        <v>11</v>
      </c>
    </row>
    <row customHeight="1" ht="11.549999999999999">
      <c r="A52" s="1364" t="s">
        <v>167</v>
      </c>
      <c r="B52" s="1364" t="s">
        <v>168</v>
      </c>
      <c r="C52" s="1364" t="s">
        <v>169</v>
      </c>
      <c r="D52" s="1364" t="s">
        <v>170</v>
      </c>
      <c r="E52" s="2260"/>
      <c r="F52" s="2260"/>
      <c r="G52" s="2260"/>
      <c r="H52" s="2260"/>
      <c r="I52" s="2257"/>
      <c r="J52" s="1364"/>
      <c r="K52" s="1364"/>
      <c r="L52" s="1365"/>
      <c r="P52" s="2258"/>
      <c r="Q52" s="1221"/>
      <c r="R52" s="357"/>
      <c r="S52" s="1279"/>
      <c r="T52" s="288" t="s">
        <v>464</v>
      </c>
      <c r="U52" s="368"/>
      <c r="V52" s="368"/>
      <c r="W52" s="368"/>
      <c r="X52" s="368"/>
      <c r="Y52" s="368"/>
      <c r="Z52" s="368"/>
      <c r="AA52" s="368"/>
      <c r="AB52" s="368"/>
      <c r="AC52" s="367"/>
      <c r="AD52" s="368"/>
      <c r="AE52" s="368"/>
      <c r="AF52" s="368"/>
      <c r="AG52" s="368"/>
      <c r="AH52" s="368"/>
      <c r="AI52" s="368"/>
      <c r="AJ52" s="368"/>
      <c r="AK52" s="367"/>
      <c r="AL52" s="2847"/>
      <c r="AM52" s="2848"/>
      <c r="AN52" s="2849"/>
      <c r="AO52" s="2850"/>
      <c r="AP52" s="2851"/>
      <c r="AQ52" s="2852"/>
      <c r="AR52" s="2853"/>
      <c r="AS52" s="2854"/>
      <c r="AT52" s="2855"/>
      <c r="AU52" s="2856"/>
      <c r="AV52" s="2857"/>
      <c r="AW52" s="2858"/>
      <c r="AX52" s="2859"/>
      <c r="AY52" s="2860"/>
      <c r="AZ52" s="2861"/>
      <c r="BA52" s="2862"/>
      <c r="BB52" s="2863"/>
      <c r="BC52" s="2864"/>
      <c r="BD52" s="2865"/>
      <c r="BE52" s="2866"/>
      <c r="BF52" s="2867"/>
      <c r="BG52" s="2868"/>
      <c r="BH52" s="2869"/>
      <c r="BI52" s="2870"/>
      <c r="BJ52" s="2871"/>
      <c r="BK52" s="2872"/>
      <c r="BL52" s="2873"/>
      <c r="BM52" s="2874"/>
      <c r="BN52" s="2875"/>
      <c r="BO52" s="2876"/>
      <c r="BP52" s="2877"/>
      <c r="BQ52" s="4408"/>
      <c r="BR52" s="368"/>
      <c r="BS52" s="304"/>
      <c r="BU52" s="501"/>
      <c r="BV52" s="501" t="str">
        <f>IF(T52="","",T52)</f>
        <v>Добавить группу потребителей</v>
      </c>
      <c r="BW52" s="501"/>
      <c r="BX52" s="501"/>
      <c r="BY52" s="1156">
        <v>11</v>
      </c>
    </row>
    <row customHeight="1" ht="14.699999999999998">
      <c r="A53" s="1364" t="s">
        <v>167</v>
      </c>
      <c r="B53" s="1364" t="s">
        <v>168</v>
      </c>
      <c r="C53" s="1364" t="s">
        <v>169</v>
      </c>
      <c r="D53" s="1364" t="s">
        <v>170</v>
      </c>
      <c r="E53" s="2260"/>
      <c r="F53" s="2260"/>
      <c r="G53" s="2260"/>
      <c r="H53" s="2259"/>
      <c r="I53" s="1364"/>
      <c r="J53" s="1364"/>
      <c r="K53" s="1364"/>
      <c r="L53" s="1365"/>
      <c r="M53" s="1366"/>
      <c r="N53" s="1366"/>
      <c r="O53" s="538"/>
      <c r="P53" s="361"/>
      <c r="Q53" s="376"/>
      <c r="R53" s="356"/>
      <c r="S53" s="1279"/>
      <c r="T53" s="366" t="s">
        <v>465</v>
      </c>
      <c r="U53" s="368"/>
      <c r="V53" s="368"/>
      <c r="W53" s="368"/>
      <c r="X53" s="368"/>
      <c r="Y53" s="368"/>
      <c r="Z53" s="368"/>
      <c r="AA53" s="368"/>
      <c r="AB53" s="368"/>
      <c r="AC53" s="367"/>
      <c r="AD53" s="368"/>
      <c r="AE53" s="368"/>
      <c r="AF53" s="368"/>
      <c r="AG53" s="368"/>
      <c r="AH53" s="368"/>
      <c r="AI53" s="368"/>
      <c r="AJ53" s="368"/>
      <c r="AK53" s="367"/>
      <c r="AL53" s="2879"/>
      <c r="AM53" s="2880"/>
      <c r="AN53" s="2881"/>
      <c r="AO53" s="2882"/>
      <c r="AP53" s="2883"/>
      <c r="AQ53" s="2884"/>
      <c r="AR53" s="2885"/>
      <c r="AS53" s="2886"/>
      <c r="AT53" s="2887"/>
      <c r="AU53" s="2888"/>
      <c r="AV53" s="2889"/>
      <c r="AW53" s="2890"/>
      <c r="AX53" s="2891"/>
      <c r="AY53" s="2892"/>
      <c r="AZ53" s="2893"/>
      <c r="BA53" s="2894"/>
      <c r="BB53" s="2895"/>
      <c r="BC53" s="2896"/>
      <c r="BD53" s="2897"/>
      <c r="BE53" s="2898"/>
      <c r="BF53" s="2899"/>
      <c r="BG53" s="2900"/>
      <c r="BH53" s="2901"/>
      <c r="BI53" s="2902"/>
      <c r="BJ53" s="2903"/>
      <c r="BK53" s="2904"/>
      <c r="BL53" s="2905"/>
      <c r="BM53" s="2906"/>
      <c r="BN53" s="2907"/>
      <c r="BO53" s="2908"/>
      <c r="BP53" s="2909"/>
      <c r="BQ53" s="4409"/>
      <c r="BR53" s="368"/>
      <c r="BS53" s="304"/>
      <c r="BU53" s="501"/>
      <c r="BV53" s="501" t="str">
        <f>IF(T53="","",T53)</f>
        <v>Добавить схему подключения</v>
      </c>
      <c r="BW53" s="501"/>
      <c r="BX53" s="501"/>
      <c r="BY53" s="1156">
        <v>14</v>
      </c>
    </row>
    <row s="1643" customFormat="1" customHeight="1" ht="1.05">
      <c r="A54" s="1344" t="s">
        <v>167</v>
      </c>
      <c r="B54" s="1344" t="s">
        <v>168</v>
      </c>
      <c r="C54" s="1344" t="s">
        <v>169</v>
      </c>
      <c r="D54" s="1315"/>
      <c r="E54" s="2260"/>
      <c r="F54" s="2260"/>
      <c r="G54" s="2259"/>
      <c r="H54" s="1315"/>
      <c r="I54" s="1315"/>
      <c r="J54" s="1315"/>
      <c r="K54" s="1315"/>
      <c r="L54" s="1340"/>
      <c r="M54" s="1316"/>
      <c r="N54" s="1316"/>
      <c r="P54" s="1317"/>
      <c r="Q54" s="1318"/>
      <c r="R54" s="1317"/>
      <c r="S54" s="1323"/>
      <c r="T54" s="1326" t="s">
        <v>171</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T54" s="1325"/>
      <c r="AU54" s="1325"/>
      <c r="AV54" s="1325"/>
      <c r="AW54" s="1325"/>
      <c r="AX54" s="1325"/>
      <c r="AY54" s="1325"/>
      <c r="AZ54" s="1325"/>
      <c r="BA54" s="1325"/>
      <c r="BB54" s="1325"/>
      <c r="BC54" s="1325"/>
      <c r="BD54" s="1325"/>
      <c r="BE54" s="1325"/>
      <c r="BF54" s="1325"/>
      <c r="BG54" s="1325"/>
      <c r="BH54" s="1325"/>
      <c r="BI54" s="1325"/>
      <c r="BJ54" s="1325"/>
      <c r="BK54" s="1325"/>
      <c r="BL54" s="1325"/>
      <c r="BM54" s="1325"/>
      <c r="BN54" s="1325"/>
      <c r="BO54" s="1325"/>
      <c r="BP54" s="1325"/>
      <c r="BQ54" s="4394"/>
      <c r="BR54" s="1325"/>
      <c r="BS54" s="1325"/>
      <c r="BU54" s="790"/>
      <c r="BV54" s="790" t="str">
        <f>IF(T54="","",T54)</f>
        <v>Добавить источник для дифференциации</v>
      </c>
      <c r="BW54" s="790"/>
      <c r="BX54" s="790"/>
      <c r="BY54" s="519">
        <v>1</v>
      </c>
    </row>
    <row s="1643" customFormat="1" customHeight="1" ht="1.05">
      <c r="A55" s="1344" t="s">
        <v>167</v>
      </c>
      <c r="B55" s="1344" t="s">
        <v>168</v>
      </c>
      <c r="C55" s="1315"/>
      <c r="D55" s="1315"/>
      <c r="E55" s="2260"/>
      <c r="F55" s="2259"/>
      <c r="G55" s="1315"/>
      <c r="H55" s="1315"/>
      <c r="I55" s="1315"/>
      <c r="J55" s="1315"/>
      <c r="K55" s="1315"/>
      <c r="L55" s="1340"/>
      <c r="M55" s="1322"/>
      <c r="N55" s="1322"/>
      <c r="P55" s="1317"/>
      <c r="Q55" s="1318"/>
      <c r="R55" s="1317"/>
      <c r="S55" s="1323"/>
      <c r="T55" s="1326" t="s">
        <v>172</v>
      </c>
      <c r="U55" s="1325"/>
      <c r="V55" s="1325"/>
      <c r="W55" s="1325"/>
      <c r="X55" s="1325"/>
      <c r="Y55" s="1325"/>
      <c r="Z55" s="1325"/>
      <c r="AA55" s="1325"/>
      <c r="AB55" s="1325"/>
      <c r="AC55" s="1325"/>
      <c r="AD55" s="1325"/>
      <c r="AE55" s="1325"/>
      <c r="AF55" s="1325"/>
      <c r="AG55" s="1325"/>
      <c r="AH55" s="1325"/>
      <c r="AI55" s="1325"/>
      <c r="AJ55" s="1325"/>
      <c r="AK55" s="1325"/>
      <c r="AL55" s="1325"/>
      <c r="AM55" s="1325"/>
      <c r="AN55" s="1325"/>
      <c r="AO55" s="1325"/>
      <c r="AP55" s="1325"/>
      <c r="AQ55" s="1325"/>
      <c r="AR55" s="1325"/>
      <c r="AS55" s="1325"/>
      <c r="AT55" s="1325"/>
      <c r="AU55" s="1325"/>
      <c r="AV55" s="1325"/>
      <c r="AW55" s="1325"/>
      <c r="AX55" s="1325"/>
      <c r="AY55" s="1325"/>
      <c r="AZ55" s="1325"/>
      <c r="BA55" s="1325"/>
      <c r="BB55" s="1325"/>
      <c r="BC55" s="1325"/>
      <c r="BD55" s="1325"/>
      <c r="BE55" s="1325"/>
      <c r="BF55" s="1325"/>
      <c r="BG55" s="1325"/>
      <c r="BH55" s="1325"/>
      <c r="BI55" s="1325"/>
      <c r="BJ55" s="1325"/>
      <c r="BK55" s="1325"/>
      <c r="BL55" s="1325"/>
      <c r="BM55" s="1325"/>
      <c r="BN55" s="1325"/>
      <c r="BO55" s="1325"/>
      <c r="BP55" s="1325"/>
      <c r="BQ55" s="4394"/>
      <c r="BR55" s="1325"/>
      <c r="BS55" s="1325"/>
      <c r="BU55" s="790"/>
      <c r="BV55" s="790" t="str">
        <f>IF(T55="","",T55)</f>
        <v>Добавить централизованную систему для дифференциации</v>
      </c>
      <c r="BW55" s="790"/>
      <c r="BX55" s="790"/>
      <c r="BY55" s="519">
        <v>1</v>
      </c>
    </row>
    <row s="1643" customFormat="1" customHeight="1" ht="1.05">
      <c r="A56" s="1344" t="s">
        <v>167</v>
      </c>
      <c r="B56" s="1344"/>
      <c r="C56" s="1344"/>
      <c r="D56" s="1344"/>
      <c r="E56" s="2259"/>
      <c r="F56" s="1344"/>
      <c r="G56" s="1344"/>
      <c r="H56" s="1344"/>
      <c r="I56" s="1344"/>
      <c r="J56" s="1344"/>
      <c r="K56" s="1344"/>
      <c r="L56" s="1347"/>
      <c r="M56" s="1322"/>
      <c r="N56" s="1322"/>
      <c r="O56" s="519"/>
      <c r="P56" s="381"/>
      <c r="Q56" s="1345"/>
      <c r="R56" s="381"/>
      <c r="S56" s="1323"/>
      <c r="T56" s="1326" t="s">
        <v>173</v>
      </c>
      <c r="U56" s="1325"/>
      <c r="V56" s="1325"/>
      <c r="W56" s="1325"/>
      <c r="X56" s="1325"/>
      <c r="Y56" s="1325"/>
      <c r="Z56" s="1325"/>
      <c r="AA56" s="1325"/>
      <c r="AB56" s="1325"/>
      <c r="AC56" s="1325"/>
      <c r="AD56" s="1325"/>
      <c r="AE56" s="1325"/>
      <c r="AF56" s="1325"/>
      <c r="AG56" s="1325"/>
      <c r="AH56" s="1325"/>
      <c r="AI56" s="1325"/>
      <c r="AJ56" s="1325"/>
      <c r="AK56" s="1325"/>
      <c r="AL56" s="1325"/>
      <c r="AM56" s="1325"/>
      <c r="AN56" s="1325"/>
      <c r="AO56" s="1325"/>
      <c r="AP56" s="1325"/>
      <c r="AQ56" s="1325"/>
      <c r="AR56" s="1325"/>
      <c r="AS56" s="1325"/>
      <c r="AT56" s="1325"/>
      <c r="AU56" s="1325"/>
      <c r="AV56" s="1325"/>
      <c r="AW56" s="1325"/>
      <c r="AX56" s="1325"/>
      <c r="AY56" s="1325"/>
      <c r="AZ56" s="1325"/>
      <c r="BA56" s="1325"/>
      <c r="BB56" s="1325"/>
      <c r="BC56" s="1325"/>
      <c r="BD56" s="1325"/>
      <c r="BE56" s="1325"/>
      <c r="BF56" s="1325"/>
      <c r="BG56" s="1325"/>
      <c r="BH56" s="1325"/>
      <c r="BI56" s="1325"/>
      <c r="BJ56" s="1325"/>
      <c r="BK56" s="1325"/>
      <c r="BL56" s="1325"/>
      <c r="BM56" s="1325"/>
      <c r="BN56" s="1325"/>
      <c r="BO56" s="1325"/>
      <c r="BP56" s="1325"/>
      <c r="BQ56" s="4394"/>
      <c r="BR56" s="1325"/>
      <c r="BS56" s="1325"/>
      <c r="BU56" s="501"/>
      <c r="BV56" s="501" t="str">
        <f>IF(T56="","",T56)</f>
        <v>Добавить территорию для дифференциации</v>
      </c>
      <c r="BW56" s="501"/>
      <c r="BX56" s="501"/>
      <c r="BY56" s="512">
        <v>1</v>
      </c>
    </row>
    <row s="1851" customFormat="1" customHeight="1" ht="21">
      <c r="A57" s="1364" t="s">
        <v>176</v>
      </c>
      <c r="B57" s="1364"/>
      <c r="C57" s="1364"/>
      <c r="D57" s="1364"/>
      <c r="E57" s="2259" t="s">
        <v>103</v>
      </c>
      <c r="F57" s="1364"/>
      <c r="G57" s="1364"/>
      <c r="H57" s="1364"/>
      <c r="I57" s="1364"/>
      <c r="J57" s="1364"/>
      <c r="K57" s="1364"/>
      <c r="L57" s="1370"/>
      <c r="M57" s="1366"/>
      <c r="N57" s="1366"/>
      <c r="O57" s="1366"/>
      <c r="P57" s="2398"/>
      <c r="Q57" s="1824"/>
      <c r="R57" s="356"/>
      <c r="S57" s="2274" t="str">
        <f>INDEX(PT_DIFFERENTIATION_NUM_NTAR,MATCH(A57,PT_DIFFERENTIATION_NTAR_ID,0))</f>
        <v>2</v>
      </c>
      <c r="T57" s="1526" t="s">
        <v>131</v>
      </c>
      <c r="U57" s="301"/>
      <c r="V57" s="2243"/>
      <c r="W57" s="2244"/>
      <c r="X57" s="2244"/>
      <c r="Y57" s="2244"/>
      <c r="Z57" s="2244"/>
      <c r="AA57" s="2244"/>
      <c r="AB57" s="2244"/>
      <c r="AC57" s="2245"/>
      <c r="AD57" s="2243" t="str">
        <f>INDEX(PT_DIFFERENTIATION_NTAR,MATCH(A57,PT_DIFFERENTIATION_NTAR_ID,0))</f>
        <v>Тариф на тепловую энергию (мощность) на коллекторах источников тепловой энергии на территории Владивостокского городского округа Приморского края</v>
      </c>
      <c r="AE57" s="2244"/>
      <c r="AF57" s="2244"/>
      <c r="AG57" s="2244"/>
      <c r="AH57" s="2244"/>
      <c r="AI57" s="2244"/>
      <c r="AJ57" s="2244"/>
      <c r="AK57" s="2244"/>
      <c r="AL57" s="2243"/>
      <c r="AM57" s="2244"/>
      <c r="AN57" s="2244"/>
      <c r="AO57" s="2244"/>
      <c r="AP57" s="2244"/>
      <c r="AQ57" s="2244"/>
      <c r="AR57" s="2244"/>
      <c r="AS57" s="2245"/>
      <c r="AT57" s="2243"/>
      <c r="AU57" s="2244"/>
      <c r="AV57" s="2244"/>
      <c r="AW57" s="2244"/>
      <c r="AX57" s="2244"/>
      <c r="AY57" s="2244"/>
      <c r="AZ57" s="2244"/>
      <c r="BA57" s="2245"/>
      <c r="BB57" s="2243"/>
      <c r="BC57" s="2244"/>
      <c r="BD57" s="2244"/>
      <c r="BE57" s="2244"/>
      <c r="BF57" s="2244"/>
      <c r="BG57" s="2244"/>
      <c r="BH57" s="2244"/>
      <c r="BI57" s="2245"/>
      <c r="BJ57" s="2243"/>
      <c r="BK57" s="2244"/>
      <c r="BL57" s="2244"/>
      <c r="BM57" s="2244"/>
      <c r="BN57" s="2244"/>
      <c r="BO57" s="2244"/>
      <c r="BP57" s="2244"/>
      <c r="BQ57" s="4387"/>
      <c r="BR57" s="2245"/>
      <c r="BS57" s="1259" t="s">
        <v>448</v>
      </c>
      <c r="BT57" s="1643"/>
      <c r="BU57" s="1625"/>
      <c r="BV57" s="1625" t="str">
        <f>IF(T57="","",T57)</f>
        <v>Наименование тарифа</v>
      </c>
      <c r="BW57" s="1625"/>
      <c r="BX57" s="1625"/>
      <c r="BY57" s="1636">
        <v>0</v>
      </c>
    </row>
    <row s="1851" customFormat="1" customHeight="1" ht="21">
      <c r="A58" s="1364"/>
      <c r="B58" s="1364" t="s">
        <v>177</v>
      </c>
      <c r="C58" s="1364"/>
      <c r="D58" s="1364"/>
      <c r="E58" s="2260">
        <v>1</v>
      </c>
      <c r="F58" s="2259">
        <v>1</v>
      </c>
      <c r="G58" s="1364"/>
      <c r="H58" s="1364"/>
      <c r="I58" s="1364"/>
      <c r="J58" s="1364"/>
      <c r="K58" s="1364"/>
      <c r="L58" s="1370"/>
      <c r="M58" s="1366"/>
      <c r="N58" s="1366"/>
      <c r="O58" s="1366"/>
      <c r="P58" s="2126"/>
      <c r="Q58" s="353"/>
      <c r="R58" s="354"/>
      <c r="S58" s="2274" t="str">
        <f>INDEX(PT_DIFFERENTIATION_NUM_TER,MATCH(B58,PT_DIFFERENTIATION_TER_ID,0))</f>
        <v>2.1</v>
      </c>
      <c r="T58" s="1523" t="s">
        <v>449</v>
      </c>
      <c r="U58" s="301"/>
      <c r="V58" s="2243"/>
      <c r="W58" s="2244"/>
      <c r="X58" s="2244"/>
      <c r="Y58" s="2244"/>
      <c r="Z58" s="2244"/>
      <c r="AA58" s="2244"/>
      <c r="AB58" s="2244"/>
      <c r="AC58" s="2245"/>
      <c r="AD58" s="2243" t="str">
        <f>INDEX(PT_DIFFERENTIATION_TER,MATCH(B58,PT_DIFFERENTIATION_TER_ID,0))</f>
        <v>Территория 2</v>
      </c>
      <c r="AE58" s="2244"/>
      <c r="AF58" s="2244"/>
      <c r="AG58" s="2244"/>
      <c r="AH58" s="2244"/>
      <c r="AI58" s="2244"/>
      <c r="AJ58" s="2244"/>
      <c r="AK58" s="2244"/>
      <c r="AL58" s="2243"/>
      <c r="AM58" s="2244"/>
      <c r="AN58" s="2244"/>
      <c r="AO58" s="2244"/>
      <c r="AP58" s="2244"/>
      <c r="AQ58" s="2244"/>
      <c r="AR58" s="2244"/>
      <c r="AS58" s="2245"/>
      <c r="AT58" s="2243"/>
      <c r="AU58" s="2244"/>
      <c r="AV58" s="2244"/>
      <c r="AW58" s="2244"/>
      <c r="AX58" s="2244"/>
      <c r="AY58" s="2244"/>
      <c r="AZ58" s="2244"/>
      <c r="BA58" s="2245"/>
      <c r="BB58" s="2243"/>
      <c r="BC58" s="2244"/>
      <c r="BD58" s="2244"/>
      <c r="BE58" s="2244"/>
      <c r="BF58" s="2244"/>
      <c r="BG58" s="2244"/>
      <c r="BH58" s="2244"/>
      <c r="BI58" s="2245"/>
      <c r="BJ58" s="2243"/>
      <c r="BK58" s="2244"/>
      <c r="BL58" s="2244"/>
      <c r="BM58" s="2244"/>
      <c r="BN58" s="2244"/>
      <c r="BO58" s="2244"/>
      <c r="BP58" s="2244"/>
      <c r="BQ58" s="4387"/>
      <c r="BR58" s="2245"/>
      <c r="BS58" s="1259" t="s">
        <v>450</v>
      </c>
      <c r="BT58" s="1643"/>
      <c r="BU58" s="1625"/>
      <c r="BV58" s="1625" t="str">
        <f>IF(T58="","",T58)</f>
        <v>Территория действия тарифа</v>
      </c>
      <c r="BW58" s="1625"/>
      <c r="BX58" s="1625"/>
      <c r="BY58" s="1636">
        <v>0</v>
      </c>
    </row>
    <row s="1851" customFormat="1" customHeight="1" ht="23.25">
      <c r="A59" s="1364"/>
      <c r="B59" s="1364"/>
      <c r="C59" s="1364" t="s">
        <v>178</v>
      </c>
      <c r="D59" s="1364"/>
      <c r="E59" s="2260">
        <v>1</v>
      </c>
      <c r="F59" s="2260"/>
      <c r="G59" s="2259">
        <v>1</v>
      </c>
      <c r="H59" s="1364"/>
      <c r="I59" s="1364"/>
      <c r="J59" s="1364"/>
      <c r="K59" s="1364"/>
      <c r="L59" s="1370"/>
      <c r="M59" s="1366"/>
      <c r="N59" s="1366"/>
      <c r="O59" s="1366"/>
      <c r="P59" s="355"/>
      <c r="Q59" s="353"/>
      <c r="R59" s="354"/>
      <c r="S59" s="2274" t="str">
        <f>INDEX(PT_DIFFERENTIATION_NUM_CS,MATCH(C59,PT_DIFFERENTIATION_CS_ID,0))</f>
        <v>2.1.1</v>
      </c>
      <c r="T59" s="310" t="s">
        <v>451</v>
      </c>
      <c r="U59" s="301"/>
      <c r="V59" s="2243"/>
      <c r="W59" s="2244"/>
      <c r="X59" s="2244"/>
      <c r="Y59" s="2244"/>
      <c r="Z59" s="2244"/>
      <c r="AA59" s="2244"/>
      <c r="AB59" s="2244"/>
      <c r="AC59" s="2245"/>
      <c r="AD59" s="2243" t="str">
        <f>INDEX(PT_DIFFERENTIATION_CS,MATCH(C59,PT_DIFFERENTIATION_CS_ID,0))</f>
        <v>без дифференциации</v>
      </c>
      <c r="AE59" s="2244"/>
      <c r="AF59" s="2244"/>
      <c r="AG59" s="2244"/>
      <c r="AH59" s="2244"/>
      <c r="AI59" s="2244"/>
      <c r="AJ59" s="2244"/>
      <c r="AK59" s="2244"/>
      <c r="AL59" s="2243"/>
      <c r="AM59" s="2244"/>
      <c r="AN59" s="2244"/>
      <c r="AO59" s="2244"/>
      <c r="AP59" s="2244"/>
      <c r="AQ59" s="2244"/>
      <c r="AR59" s="2244"/>
      <c r="AS59" s="2245"/>
      <c r="AT59" s="2243"/>
      <c r="AU59" s="2244"/>
      <c r="AV59" s="2244"/>
      <c r="AW59" s="2244"/>
      <c r="AX59" s="2244"/>
      <c r="AY59" s="2244"/>
      <c r="AZ59" s="2244"/>
      <c r="BA59" s="2245"/>
      <c r="BB59" s="2243"/>
      <c r="BC59" s="2244"/>
      <c r="BD59" s="2244"/>
      <c r="BE59" s="2244"/>
      <c r="BF59" s="2244"/>
      <c r="BG59" s="2244"/>
      <c r="BH59" s="2244"/>
      <c r="BI59" s="2245"/>
      <c r="BJ59" s="2243"/>
      <c r="BK59" s="2244"/>
      <c r="BL59" s="2244"/>
      <c r="BM59" s="2244"/>
      <c r="BN59" s="2244"/>
      <c r="BO59" s="2244"/>
      <c r="BP59" s="2244"/>
      <c r="BQ59" s="4387"/>
      <c r="BR59" s="2245"/>
      <c r="BS59" s="1259" t="s">
        <v>452</v>
      </c>
      <c r="BT59" s="1643"/>
      <c r="BU59" s="1625"/>
      <c r="BV59" s="1625" t="str">
        <f>IF(T59="","",T59)</f>
        <v>Наименование системы теплоснабжения </v>
      </c>
      <c r="BW59" s="1625"/>
      <c r="BX59" s="1625"/>
      <c r="BY59" s="1636">
        <v>0</v>
      </c>
    </row>
    <row s="1851" customFormat="1" customHeight="1" ht="21">
      <c r="A60" s="1364"/>
      <c r="B60" s="1364"/>
      <c r="C60" s="1364"/>
      <c r="D60" s="1364" t="s">
        <v>179</v>
      </c>
      <c r="E60" s="2260">
        <v>1</v>
      </c>
      <c r="F60" s="2260"/>
      <c r="G60" s="2260"/>
      <c r="H60" s="2259">
        <v>1</v>
      </c>
      <c r="I60" s="1364"/>
      <c r="J60" s="1364"/>
      <c r="K60" s="1364"/>
      <c r="L60" s="1370"/>
      <c r="M60" s="1366"/>
      <c r="N60" s="1366"/>
      <c r="O60" s="1366"/>
      <c r="P60" s="355"/>
      <c r="Q60" s="353"/>
      <c r="R60" s="354"/>
      <c r="S60" s="2274" t="str">
        <f>INDEX(PT_DIFFERENTIATION_NUM_IST_TE,MATCH(D60,PT_DIFFERENTIATION_IST_TE_ID,0))</f>
        <v>2.1.1.1</v>
      </c>
      <c r="T60" s="311" t="s">
        <v>453</v>
      </c>
      <c r="U60" s="301"/>
      <c r="V60" s="2243"/>
      <c r="W60" s="2244"/>
      <c r="X60" s="2244"/>
      <c r="Y60" s="2244"/>
      <c r="Z60" s="2244"/>
      <c r="AA60" s="2244"/>
      <c r="AB60" s="2244"/>
      <c r="AC60" s="2245"/>
      <c r="AD60" s="2243" t="str">
        <f>INDEX(PT_DIFFERENTIATION_IST_TE,MATCH(D60,PT_DIFFERENTIATION_IST_TE_ID,0))</f>
        <v>ТЭЦ Восточная</v>
      </c>
      <c r="AE60" s="2244"/>
      <c r="AF60" s="2244"/>
      <c r="AG60" s="2244"/>
      <c r="AH60" s="2244"/>
      <c r="AI60" s="2244"/>
      <c r="AJ60" s="2244"/>
      <c r="AK60" s="2244"/>
      <c r="AL60" s="2243"/>
      <c r="AM60" s="2244"/>
      <c r="AN60" s="2244"/>
      <c r="AO60" s="2244"/>
      <c r="AP60" s="2244"/>
      <c r="AQ60" s="2244"/>
      <c r="AR60" s="2244"/>
      <c r="AS60" s="2245"/>
      <c r="AT60" s="2243"/>
      <c r="AU60" s="2244"/>
      <c r="AV60" s="2244"/>
      <c r="AW60" s="2244"/>
      <c r="AX60" s="2244"/>
      <c r="AY60" s="2244"/>
      <c r="AZ60" s="2244"/>
      <c r="BA60" s="2245"/>
      <c r="BB60" s="2243"/>
      <c r="BC60" s="2244"/>
      <c r="BD60" s="2244"/>
      <c r="BE60" s="2244"/>
      <c r="BF60" s="2244"/>
      <c r="BG60" s="2244"/>
      <c r="BH60" s="2244"/>
      <c r="BI60" s="2245"/>
      <c r="BJ60" s="2243"/>
      <c r="BK60" s="2244"/>
      <c r="BL60" s="2244"/>
      <c r="BM60" s="2244"/>
      <c r="BN60" s="2244"/>
      <c r="BO60" s="2244"/>
      <c r="BP60" s="2244"/>
      <c r="BQ60" s="4387"/>
      <c r="BR60" s="2245"/>
      <c r="BS60" s="1259" t="s">
        <v>454</v>
      </c>
      <c r="BT60" s="1643"/>
      <c r="BU60" s="1625"/>
      <c r="BV60" s="1625" t="str">
        <f>IF(T60="","",T60)</f>
        <v>Источник тепловой энергии  </v>
      </c>
      <c r="BW60" s="1625"/>
      <c r="BX60" s="1625"/>
      <c r="BY60" s="1636">
        <v>0</v>
      </c>
    </row>
    <row s="1851" customFormat="1" customHeight="1" ht="47.25">
      <c r="A61" s="1364"/>
      <c r="B61" s="1364"/>
      <c r="C61" s="1364"/>
      <c r="D61" s="1364"/>
      <c r="E61" s="2260">
        <v>1</v>
      </c>
      <c r="F61" s="2260"/>
      <c r="G61" s="2260"/>
      <c r="H61" s="2260"/>
      <c r="I61" s="2257" t="str">
        <f>S60&amp;".1"</f>
        <v>2.1.1.1.1</v>
      </c>
      <c r="J61" s="1364"/>
      <c r="K61" s="1364"/>
      <c r="L61" s="1370" t="s">
        <v>455</v>
      </c>
      <c r="M61" s="1367"/>
      <c r="N61" s="1777"/>
      <c r="O61" s="1777"/>
      <c r="P61" s="2375">
        <v>1</v>
      </c>
      <c r="Q61" s="2375"/>
      <c r="R61" s="357"/>
      <c r="S61" s="2274" t="str">
        <f>$I61</f>
        <v>2.1.1.1.1</v>
      </c>
      <c r="T61" s="286" t="s">
        <v>456</v>
      </c>
      <c r="U61" s="301"/>
      <c r="V61" s="2246"/>
      <c r="W61" s="2247"/>
      <c r="X61" s="2247"/>
      <c r="Y61" s="2247"/>
      <c r="Z61" s="2247"/>
      <c r="AA61" s="2247"/>
      <c r="AB61" s="2247"/>
      <c r="AC61" s="2248"/>
      <c r="AD61" s="2246" t="s">
        <v>497</v>
      </c>
      <c r="AE61" s="2247"/>
      <c r="AF61" s="2247"/>
      <c r="AG61" s="2247"/>
      <c r="AH61" s="2247"/>
      <c r="AI61" s="2247"/>
      <c r="AJ61" s="2247"/>
      <c r="AK61" s="2247"/>
      <c r="AL61" s="2246"/>
      <c r="AM61" s="2247"/>
      <c r="AN61" s="2247"/>
      <c r="AO61" s="2247"/>
      <c r="AP61" s="2247"/>
      <c r="AQ61" s="2247"/>
      <c r="AR61" s="2247"/>
      <c r="AS61" s="2248"/>
      <c r="AT61" s="2246"/>
      <c r="AU61" s="2247"/>
      <c r="AV61" s="2247"/>
      <c r="AW61" s="2247"/>
      <c r="AX61" s="2247"/>
      <c r="AY61" s="2247"/>
      <c r="AZ61" s="2247"/>
      <c r="BA61" s="2248"/>
      <c r="BB61" s="2246"/>
      <c r="BC61" s="2247"/>
      <c r="BD61" s="2247"/>
      <c r="BE61" s="2247"/>
      <c r="BF61" s="2247"/>
      <c r="BG61" s="2247"/>
      <c r="BH61" s="2247"/>
      <c r="BI61" s="2248"/>
      <c r="BJ61" s="2246"/>
      <c r="BK61" s="2247"/>
      <c r="BL61" s="2247"/>
      <c r="BM61" s="2247"/>
      <c r="BN61" s="2247"/>
      <c r="BO61" s="2247"/>
      <c r="BP61" s="2247"/>
      <c r="BQ61" s="4388"/>
      <c r="BR61" s="2248"/>
      <c r="BS61" s="1259" t="s">
        <v>457</v>
      </c>
      <c r="BT61" s="1643"/>
      <c r="BU61" s="1625"/>
      <c r="BV61" s="1625" t="str">
        <f>IF(T61="","",T61)</f>
        <v>Схема подключения теплопотребляющей установки к коллектору источника тепловой энергии</v>
      </c>
      <c r="BW61" s="1625"/>
      <c r="BX61" s="1625"/>
      <c r="BY61" s="1636">
        <v>0</v>
      </c>
    </row>
    <row s="1851" customFormat="1" customHeight="1" ht="21">
      <c r="A62" s="1364"/>
      <c r="B62" s="1364"/>
      <c r="C62" s="1364"/>
      <c r="D62" s="1364"/>
      <c r="E62" s="2260">
        <v>1</v>
      </c>
      <c r="F62" s="2260"/>
      <c r="G62" s="2260"/>
      <c r="H62" s="2260"/>
      <c r="I62" s="2287"/>
      <c r="J62" s="2257" t="str">
        <f>I61&amp;".1"</f>
        <v>2.1.1.1.1.1</v>
      </c>
      <c r="K62" s="1364"/>
      <c r="L62" s="1370" t="s">
        <v>458</v>
      </c>
      <c r="M62" s="1367"/>
      <c r="N62" s="1367"/>
      <c r="O62" s="1777"/>
      <c r="P62" s="2375"/>
      <c r="Q62" s="2375">
        <v>1</v>
      </c>
      <c r="R62" s="358"/>
      <c r="S62" s="2274" t="str">
        <f>$J62</f>
        <v>2.1.1.1.1.1</v>
      </c>
      <c r="T62" s="287" t="s">
        <v>459</v>
      </c>
      <c r="U62" s="301"/>
      <c r="V62" s="2246"/>
      <c r="W62" s="2247"/>
      <c r="X62" s="2247"/>
      <c r="Y62" s="2247"/>
      <c r="Z62" s="2247"/>
      <c r="AA62" s="2247"/>
      <c r="AB62" s="2247"/>
      <c r="AC62" s="2248"/>
      <c r="AD62" s="2246" t="s">
        <v>498</v>
      </c>
      <c r="AE62" s="2247"/>
      <c r="AF62" s="2247"/>
      <c r="AG62" s="2247"/>
      <c r="AH62" s="2247"/>
      <c r="AI62" s="2247"/>
      <c r="AJ62" s="2247"/>
      <c r="AK62" s="2247"/>
      <c r="AL62" s="2246"/>
      <c r="AM62" s="2247"/>
      <c r="AN62" s="2247"/>
      <c r="AO62" s="2247"/>
      <c r="AP62" s="2247"/>
      <c r="AQ62" s="2247"/>
      <c r="AR62" s="2247"/>
      <c r="AS62" s="2248"/>
      <c r="AT62" s="2246"/>
      <c r="AU62" s="2247"/>
      <c r="AV62" s="2247"/>
      <c r="AW62" s="2247"/>
      <c r="AX62" s="2247"/>
      <c r="AY62" s="2247"/>
      <c r="AZ62" s="2247"/>
      <c r="BA62" s="2248"/>
      <c r="BB62" s="2246"/>
      <c r="BC62" s="2247"/>
      <c r="BD62" s="2247"/>
      <c r="BE62" s="2247"/>
      <c r="BF62" s="2247"/>
      <c r="BG62" s="2247"/>
      <c r="BH62" s="2247"/>
      <c r="BI62" s="2248"/>
      <c r="BJ62" s="2246"/>
      <c r="BK62" s="2247"/>
      <c r="BL62" s="2247"/>
      <c r="BM62" s="2247"/>
      <c r="BN62" s="2247"/>
      <c r="BO62" s="2247"/>
      <c r="BP62" s="2247"/>
      <c r="BQ62" s="4388"/>
      <c r="BR62" s="2248"/>
      <c r="BS62" s="1259" t="s">
        <v>460</v>
      </c>
      <c r="BT62" s="1643"/>
      <c r="BU62" s="1625"/>
      <c r="BV62" s="1625" t="str">
        <f>IF(T62="","",T62)</f>
        <v>Группа потребителей</v>
      </c>
      <c r="BW62" s="1625"/>
      <c r="BX62" s="1625"/>
      <c r="BY62" s="1636">
        <v>0</v>
      </c>
    </row>
    <row s="1851" customFormat="1" customHeight="1" ht="21">
      <c r="A63" s="1364"/>
      <c r="B63" s="1364"/>
      <c r="C63" s="1364"/>
      <c r="D63" s="1364"/>
      <c r="E63" s="2260">
        <v>1</v>
      </c>
      <c r="F63" s="2260"/>
      <c r="G63" s="2260"/>
      <c r="H63" s="2260"/>
      <c r="I63" s="2287"/>
      <c r="J63" s="2287"/>
      <c r="K63" s="2257" t="str">
        <f>J62&amp;".1"</f>
        <v>2.1.1.1.1.1.1</v>
      </c>
      <c r="L63" s="1370" t="s">
        <v>461</v>
      </c>
      <c r="M63" s="1367"/>
      <c r="N63" s="1367"/>
      <c r="O63" s="1367"/>
      <c r="P63" s="2375"/>
      <c r="Q63" s="2375"/>
      <c r="R63" s="358">
        <v>1</v>
      </c>
      <c r="S63" s="2274" t="str">
        <f>$K63</f>
        <v>2.1.1.1.1.1.1</v>
      </c>
      <c r="T63" s="1348" t="s">
        <v>499</v>
      </c>
      <c r="U63" s="301"/>
      <c r="V63" s="752"/>
      <c r="W63" s="326"/>
      <c r="X63" s="752"/>
      <c r="Y63" s="1258"/>
      <c r="Z63" s="2603"/>
      <c r="AA63" s="2108" t="s">
        <v>67</v>
      </c>
      <c r="AB63" s="2603"/>
      <c r="AC63" s="2108" t="s">
        <v>67</v>
      </c>
      <c r="AD63" s="752">
        <v>1527.22</v>
      </c>
      <c r="AE63" s="326"/>
      <c r="AF63" s="752">
        <v>1065.77</v>
      </c>
      <c r="AG63" s="1258">
        <v>84.508</v>
      </c>
      <c r="AH63" s="2603">
        <v>45292</v>
      </c>
      <c r="AI63" s="2108" t="s">
        <v>67</v>
      </c>
      <c r="AJ63" s="2603">
        <v>45657</v>
      </c>
      <c r="AK63" s="2108" t="s">
        <v>67</v>
      </c>
      <c r="AL63" s="752">
        <v>1391.91</v>
      </c>
      <c r="AM63" s="326"/>
      <c r="AN63" s="752">
        <v>1031.9</v>
      </c>
      <c r="AO63" s="1258">
        <v>65.539</v>
      </c>
      <c r="AP63" s="2603">
        <v>45658</v>
      </c>
      <c r="AQ63" s="2108" t="s">
        <v>67</v>
      </c>
      <c r="AR63" s="2603">
        <v>46022</v>
      </c>
      <c r="AS63" s="2108" t="s">
        <v>67</v>
      </c>
      <c r="AT63" s="752">
        <v>3089.65</v>
      </c>
      <c r="AU63" s="326"/>
      <c r="AV63" s="752">
        <v>1255.35</v>
      </c>
      <c r="AW63" s="1258">
        <v>355.10375</v>
      </c>
      <c r="AX63" s="2603">
        <v>46023</v>
      </c>
      <c r="AY63" s="2108" t="s">
        <v>67</v>
      </c>
      <c r="AZ63" s="2603">
        <v>46387</v>
      </c>
      <c r="BA63" s="2108" t="s">
        <v>67</v>
      </c>
      <c r="BB63" s="752">
        <v>3028.42</v>
      </c>
      <c r="BC63" s="326"/>
      <c r="BD63" s="752">
        <v>1336.59</v>
      </c>
      <c r="BE63" s="1258">
        <v>300.99898</v>
      </c>
      <c r="BF63" s="2603">
        <v>46388</v>
      </c>
      <c r="BG63" s="2108" t="s">
        <v>67</v>
      </c>
      <c r="BH63" s="2603">
        <v>46752</v>
      </c>
      <c r="BI63" s="2108" t="s">
        <v>67</v>
      </c>
      <c r="BJ63" s="752">
        <v>1817.27</v>
      </c>
      <c r="BK63" s="326"/>
      <c r="BL63" s="752">
        <v>1392.5</v>
      </c>
      <c r="BM63" s="1258">
        <v>77.79</v>
      </c>
      <c r="BN63" s="2603">
        <v>46753</v>
      </c>
      <c r="BO63" s="2108" t="s">
        <v>67</v>
      </c>
      <c r="BP63" s="2603">
        <v>47118</v>
      </c>
      <c r="BQ63" s="2108" t="s">
        <v>67</v>
      </c>
      <c r="BR63" s="326"/>
      <c r="BS63" s="2254" t="s">
        <v>462</v>
      </c>
      <c r="BT63" s="1643">
        <f>STRCHECKDATE(V64:BR64)</f>
      </c>
      <c r="BU63" s="1625"/>
      <c r="BV63" s="1625" t="str">
        <f>IF(T63="","",T63)</f>
        <v>вода</v>
      </c>
      <c r="BW63" s="1625"/>
      <c r="BX63" s="1625"/>
      <c r="BY63" s="1636">
        <v>0</v>
      </c>
    </row>
    <row s="1851" customFormat="1" customHeight="1" ht="0.75">
      <c r="A64" s="1364"/>
      <c r="B64" s="1364"/>
      <c r="C64" s="1364"/>
      <c r="D64" s="1364"/>
      <c r="E64" s="2260">
        <v>1</v>
      </c>
      <c r="F64" s="2260"/>
      <c r="G64" s="2260"/>
      <c r="H64" s="2260"/>
      <c r="I64" s="2287"/>
      <c r="J64" s="2287"/>
      <c r="K64" s="2257"/>
      <c r="L64" s="1370"/>
      <c r="M64" s="1367"/>
      <c r="N64" s="1367"/>
      <c r="O64" s="1367"/>
      <c r="P64" s="2375"/>
      <c r="Q64" s="2375"/>
      <c r="R64" s="358"/>
      <c r="S64" s="2514"/>
      <c r="T64" s="301"/>
      <c r="U64" s="301"/>
      <c r="V64" s="326"/>
      <c r="W64" s="326"/>
      <c r="X64" s="326"/>
      <c r="Y64" s="329" t="str">
        <f>Z63&amp;"-"&amp;AB63</f>
        <v>-</v>
      </c>
      <c r="Z64" s="2310"/>
      <c r="AA64" s="2108"/>
      <c r="AB64" s="2310"/>
      <c r="AC64" s="2108"/>
      <c r="AD64" s="326"/>
      <c r="AE64" s="326"/>
      <c r="AF64" s="326"/>
      <c r="AG64" s="329" t="str">
        <f>AH63&amp;"-"&amp;AJ63</f>
        <v>45292-45657</v>
      </c>
      <c r="AH64" s="2310"/>
      <c r="AI64" s="2108"/>
      <c r="AJ64" s="2310"/>
      <c r="AK64" s="2108"/>
      <c r="AL64" s="326"/>
      <c r="AM64" s="326"/>
      <c r="AN64" s="326"/>
      <c r="AO64" s="329" t="str">
        <f>AP63&amp;"-"&amp;AR63</f>
        <v>45658-46022</v>
      </c>
      <c r="AP64" s="2310"/>
      <c r="AQ64" s="2108"/>
      <c r="AR64" s="2310"/>
      <c r="AS64" s="2108"/>
      <c r="AT64" s="326"/>
      <c r="AU64" s="326"/>
      <c r="AV64" s="326"/>
      <c r="AW64" s="329" t="str">
        <f>AX63&amp;"-"&amp;AZ63</f>
        <v>46023-46387</v>
      </c>
      <c r="AX64" s="2310"/>
      <c r="AY64" s="2108"/>
      <c r="AZ64" s="2310"/>
      <c r="BA64" s="2108"/>
      <c r="BB64" s="326"/>
      <c r="BC64" s="326"/>
      <c r="BD64" s="326"/>
      <c r="BE64" s="329" t="str">
        <f>BF63&amp;"-"&amp;BH63</f>
        <v>46388-46752</v>
      </c>
      <c r="BF64" s="2310"/>
      <c r="BG64" s="2108"/>
      <c r="BH64" s="2310"/>
      <c r="BI64" s="2108"/>
      <c r="BJ64" s="326"/>
      <c r="BK64" s="326"/>
      <c r="BL64" s="326"/>
      <c r="BM64" s="329" t="str">
        <f>BN63&amp;"-"&amp;BP63</f>
        <v>46753-47118</v>
      </c>
      <c r="BN64" s="2310"/>
      <c r="BO64" s="2108"/>
      <c r="BP64" s="2310"/>
      <c r="BQ64" s="2108"/>
      <c r="BR64" s="326"/>
      <c r="BS64" s="2255"/>
      <c r="BT64" s="1643"/>
      <c r="BU64" s="1625"/>
      <c r="BV64" s="1625" t="str">
        <f>IF(T64="","",T64)</f>
        <v/>
      </c>
      <c r="BW64" s="1625"/>
      <c r="BX64" s="1625"/>
      <c r="BY64" s="1636">
        <v>0</v>
      </c>
    </row>
    <row s="1851" customFormat="1" customHeight="1" ht="15">
      <c r="A65" s="1364"/>
      <c r="B65" s="1364"/>
      <c r="C65" s="1364"/>
      <c r="D65" s="1364"/>
      <c r="E65" s="2260">
        <v>1</v>
      </c>
      <c r="F65" s="2260"/>
      <c r="G65" s="2260"/>
      <c r="H65" s="2260"/>
      <c r="I65" s="2287"/>
      <c r="J65" s="2257"/>
      <c r="K65" s="1364"/>
      <c r="L65" s="1370"/>
      <c r="M65" s="1367"/>
      <c r="N65" s="1367"/>
      <c r="O65" s="1777"/>
      <c r="P65" s="2375"/>
      <c r="Q65" s="2375"/>
      <c r="R65" s="357"/>
      <c r="S65" s="2911"/>
      <c r="T65" s="2912" t="s">
        <v>463</v>
      </c>
      <c r="U65" s="2913"/>
      <c r="V65" s="2914"/>
      <c r="W65" s="2915"/>
      <c r="X65" s="2916"/>
      <c r="Y65" s="2917"/>
      <c r="Z65" s="2918"/>
      <c r="AA65" s="2919"/>
      <c r="AB65" s="2920"/>
      <c r="AC65" s="2921"/>
      <c r="AD65" s="2922"/>
      <c r="AE65" s="2923"/>
      <c r="AF65" s="2924"/>
      <c r="AG65" s="2925"/>
      <c r="AH65" s="2926"/>
      <c r="AI65" s="2927"/>
      <c r="AJ65" s="2928"/>
      <c r="AK65" s="2929"/>
      <c r="AL65" s="2930"/>
      <c r="AM65" s="2931"/>
      <c r="AN65" s="2932"/>
      <c r="AO65" s="2933"/>
      <c r="AP65" s="2934"/>
      <c r="AQ65" s="2935"/>
      <c r="AR65" s="2936"/>
      <c r="AS65" s="2937"/>
      <c r="AT65" s="2938"/>
      <c r="AU65" s="2939"/>
      <c r="AV65" s="2940"/>
      <c r="AW65" s="2941"/>
      <c r="AX65" s="2942"/>
      <c r="AY65" s="2943"/>
      <c r="AZ65" s="2944"/>
      <c r="BA65" s="2945"/>
      <c r="BB65" s="2946"/>
      <c r="BC65" s="2947"/>
      <c r="BD65" s="2948"/>
      <c r="BE65" s="2949"/>
      <c r="BF65" s="2950"/>
      <c r="BG65" s="2951"/>
      <c r="BH65" s="2952"/>
      <c r="BI65" s="2953"/>
      <c r="BJ65" s="2954"/>
      <c r="BK65" s="2955"/>
      <c r="BL65" s="2956"/>
      <c r="BM65" s="2957"/>
      <c r="BN65" s="2958"/>
      <c r="BO65" s="2959"/>
      <c r="BP65" s="2960"/>
      <c r="BQ65" s="4410"/>
      <c r="BR65" s="2962"/>
      <c r="BS65" s="2256"/>
      <c r="BT65" s="1643"/>
      <c r="BU65" s="1625"/>
      <c r="BV65" s="1625" t="str">
        <f>IF(T65="","",T65)</f>
        <v>Добавить вид теплоносителя (параметры теплоносителя)</v>
      </c>
      <c r="BW65" s="1625"/>
      <c r="BX65" s="1625"/>
      <c r="BY65" s="1636">
        <v>0</v>
      </c>
    </row>
    <row s="1851" customFormat="1" customHeight="1" ht="15">
      <c r="A66" s="1364"/>
      <c r="B66" s="1364"/>
      <c r="C66" s="1364"/>
      <c r="D66" s="1364"/>
      <c r="E66" s="2260">
        <v>1</v>
      </c>
      <c r="F66" s="2260"/>
      <c r="G66" s="2260"/>
      <c r="H66" s="2260"/>
      <c r="I66" s="2257"/>
      <c r="J66" s="1364"/>
      <c r="K66" s="1364"/>
      <c r="L66" s="1370"/>
      <c r="M66" s="1367"/>
      <c r="N66" s="1777"/>
      <c r="O66" s="1777"/>
      <c r="P66" s="2375"/>
      <c r="Q66" s="2375"/>
      <c r="R66" s="357"/>
      <c r="S66" s="2963"/>
      <c r="T66" s="2964" t="s">
        <v>464</v>
      </c>
      <c r="U66" s="2965"/>
      <c r="V66" s="2966"/>
      <c r="W66" s="2967"/>
      <c r="X66" s="2968"/>
      <c r="Y66" s="2969"/>
      <c r="Z66" s="2970"/>
      <c r="AA66" s="2971"/>
      <c r="AB66" s="2972"/>
      <c r="AC66" s="2973"/>
      <c r="AD66" s="2974"/>
      <c r="AE66" s="2975"/>
      <c r="AF66" s="2976"/>
      <c r="AG66" s="2977"/>
      <c r="AH66" s="2978"/>
      <c r="AI66" s="2979"/>
      <c r="AJ66" s="2980"/>
      <c r="AK66" s="2981"/>
      <c r="AL66" s="2982"/>
      <c r="AM66" s="2983"/>
      <c r="AN66" s="2984"/>
      <c r="AO66" s="2985"/>
      <c r="AP66" s="2986"/>
      <c r="AQ66" s="2987"/>
      <c r="AR66" s="2988"/>
      <c r="AS66" s="2989"/>
      <c r="AT66" s="2990"/>
      <c r="AU66" s="2991"/>
      <c r="AV66" s="2992"/>
      <c r="AW66" s="2993"/>
      <c r="AX66" s="2994"/>
      <c r="AY66" s="2995"/>
      <c r="AZ66" s="2996"/>
      <c r="BA66" s="2997"/>
      <c r="BB66" s="2998"/>
      <c r="BC66" s="2999"/>
      <c r="BD66" s="3000"/>
      <c r="BE66" s="3001"/>
      <c r="BF66" s="3002"/>
      <c r="BG66" s="3003"/>
      <c r="BH66" s="3004"/>
      <c r="BI66" s="3005"/>
      <c r="BJ66" s="3006"/>
      <c r="BK66" s="3007"/>
      <c r="BL66" s="3008"/>
      <c r="BM66" s="3009"/>
      <c r="BN66" s="3010"/>
      <c r="BO66" s="3011"/>
      <c r="BP66" s="3012"/>
      <c r="BQ66" s="4411"/>
      <c r="BR66" s="3014"/>
      <c r="BS66" s="3015"/>
      <c r="BT66" s="1643"/>
      <c r="BU66" s="1625"/>
      <c r="BV66" s="1625" t="str">
        <f>IF(T66="","",T66)</f>
        <v>Добавить группу потребителей</v>
      </c>
      <c r="BW66" s="1625"/>
      <c r="BX66" s="1625"/>
      <c r="BY66" s="1636">
        <v>0</v>
      </c>
    </row>
    <row s="1851" customFormat="1" customHeight="1" ht="14.25">
      <c r="A67" s="1364"/>
      <c r="B67" s="1364"/>
      <c r="C67" s="1364"/>
      <c r="D67" s="1364"/>
      <c r="E67" s="2260">
        <v>1</v>
      </c>
      <c r="F67" s="2260"/>
      <c r="G67" s="2260"/>
      <c r="H67" s="2259"/>
      <c r="I67" s="1364"/>
      <c r="J67" s="1364"/>
      <c r="K67" s="1364"/>
      <c r="L67" s="1370"/>
      <c r="M67" s="1366"/>
      <c r="N67" s="1366"/>
      <c r="O67" s="1367"/>
      <c r="P67" s="1824"/>
      <c r="Q67" s="376"/>
      <c r="R67" s="356"/>
      <c r="S67" s="3016"/>
      <c r="T67" s="3017" t="s">
        <v>465</v>
      </c>
      <c r="U67" s="3018"/>
      <c r="V67" s="3019"/>
      <c r="W67" s="3020"/>
      <c r="X67" s="3021"/>
      <c r="Y67" s="3022"/>
      <c r="Z67" s="3023"/>
      <c r="AA67" s="3024"/>
      <c r="AB67" s="3025"/>
      <c r="AC67" s="3026"/>
      <c r="AD67" s="3027"/>
      <c r="AE67" s="3028"/>
      <c r="AF67" s="3029"/>
      <c r="AG67" s="3030"/>
      <c r="AH67" s="3031"/>
      <c r="AI67" s="3032"/>
      <c r="AJ67" s="3033"/>
      <c r="AK67" s="3034"/>
      <c r="AL67" s="3035"/>
      <c r="AM67" s="3036"/>
      <c r="AN67" s="3037"/>
      <c r="AO67" s="3038"/>
      <c r="AP67" s="3039"/>
      <c r="AQ67" s="3040"/>
      <c r="AR67" s="3041"/>
      <c r="AS67" s="3042"/>
      <c r="AT67" s="3043"/>
      <c r="AU67" s="3044"/>
      <c r="AV67" s="3045"/>
      <c r="AW67" s="3046"/>
      <c r="AX67" s="3047"/>
      <c r="AY67" s="3048"/>
      <c r="AZ67" s="3049"/>
      <c r="BA67" s="3050"/>
      <c r="BB67" s="3051"/>
      <c r="BC67" s="3052"/>
      <c r="BD67" s="3053"/>
      <c r="BE67" s="3054"/>
      <c r="BF67" s="3055"/>
      <c r="BG67" s="3056"/>
      <c r="BH67" s="3057"/>
      <c r="BI67" s="3058"/>
      <c r="BJ67" s="3059"/>
      <c r="BK67" s="3060"/>
      <c r="BL67" s="3061"/>
      <c r="BM67" s="3062"/>
      <c r="BN67" s="3063"/>
      <c r="BO67" s="3064"/>
      <c r="BP67" s="3065"/>
      <c r="BQ67" s="4412"/>
      <c r="BR67" s="3067"/>
      <c r="BS67" s="3068"/>
      <c r="BT67" s="1643"/>
      <c r="BU67" s="1625"/>
      <c r="BV67" s="1625" t="str">
        <f>IF(T67="","",T67)</f>
        <v>Добавить схему подключения</v>
      </c>
      <c r="BW67" s="1625"/>
      <c r="BX67" s="1625"/>
      <c r="BY67" s="1636">
        <v>0</v>
      </c>
    </row>
    <row s="623" customFormat="1" customHeight="1" ht="0.75">
      <c r="A68" s="1344"/>
      <c r="B68" s="1344"/>
      <c r="C68" s="1344"/>
      <c r="D68" s="1344"/>
      <c r="E68" s="2260">
        <v>1</v>
      </c>
      <c r="F68" s="2260"/>
      <c r="G68" s="2259"/>
      <c r="H68" s="1344"/>
      <c r="I68" s="1344"/>
      <c r="J68" s="1344"/>
      <c r="K68" s="1344"/>
      <c r="L68" s="1546"/>
      <c r="M68" s="1316"/>
      <c r="N68" s="1316"/>
      <c r="O68" s="1643"/>
      <c r="P68" s="1317"/>
      <c r="Q68" s="1345"/>
      <c r="R68" s="1317"/>
      <c r="S68" s="1319"/>
      <c r="T68" s="1320" t="s">
        <v>171</v>
      </c>
      <c r="U68" s="1321"/>
      <c r="V68" s="1321"/>
      <c r="W68" s="1321"/>
      <c r="X68" s="1321"/>
      <c r="Y68" s="1321"/>
      <c r="Z68" s="1321"/>
      <c r="AA68" s="1321"/>
      <c r="AB68" s="1321"/>
      <c r="AC68" s="1321"/>
      <c r="AD68" s="1321"/>
      <c r="AE68" s="1321"/>
      <c r="AF68" s="1321"/>
      <c r="AG68" s="1321"/>
      <c r="AH68" s="1321"/>
      <c r="AI68" s="1321"/>
      <c r="AJ68" s="1321"/>
      <c r="AK68" s="1321"/>
      <c r="AL68" s="1321"/>
      <c r="AM68" s="1321"/>
      <c r="AN68" s="1321"/>
      <c r="AO68" s="1321"/>
      <c r="AP68" s="1321"/>
      <c r="AQ68" s="1321"/>
      <c r="AR68" s="1321"/>
      <c r="AS68" s="1321"/>
      <c r="AT68" s="1321"/>
      <c r="AU68" s="1321"/>
      <c r="AV68" s="1321"/>
      <c r="AW68" s="1321"/>
      <c r="AX68" s="1321"/>
      <c r="AY68" s="1321"/>
      <c r="AZ68" s="1321"/>
      <c r="BA68" s="1321"/>
      <c r="BB68" s="1321"/>
      <c r="BC68" s="1321"/>
      <c r="BD68" s="1321"/>
      <c r="BE68" s="1321"/>
      <c r="BF68" s="1321"/>
      <c r="BG68" s="1321"/>
      <c r="BH68" s="1321"/>
      <c r="BI68" s="1321"/>
      <c r="BJ68" s="1321"/>
      <c r="BK68" s="1321"/>
      <c r="BL68" s="1321"/>
      <c r="BM68" s="1321"/>
      <c r="BN68" s="1321"/>
      <c r="BO68" s="1321"/>
      <c r="BP68" s="1321"/>
      <c r="BQ68" s="1321"/>
      <c r="BR68" s="1321"/>
      <c r="BS68" s="1321"/>
      <c r="BT68" s="1643"/>
      <c r="BU68" s="1625"/>
      <c r="BV68" s="1625" t="str">
        <f>IF(T68="","",T68)</f>
        <v>Добавить источник для дифференциации</v>
      </c>
      <c r="BW68" s="1625"/>
      <c r="BX68" s="1625"/>
      <c r="BY68" s="1643">
        <v>0</v>
      </c>
    </row>
    <row s="623" customFormat="1" customHeight="1" ht="0.75">
      <c r="A69" s="1344"/>
      <c r="B69" s="1344"/>
      <c r="C69" s="1344"/>
      <c r="D69" s="1344"/>
      <c r="E69" s="2260">
        <v>1</v>
      </c>
      <c r="F69" s="2259"/>
      <c r="G69" s="1344"/>
      <c r="H69" s="1344"/>
      <c r="I69" s="1344"/>
      <c r="J69" s="1344"/>
      <c r="K69" s="1344"/>
      <c r="L69" s="1546"/>
      <c r="M69" s="1322"/>
      <c r="N69" s="1322"/>
      <c r="O69" s="1643"/>
      <c r="P69" s="1317"/>
      <c r="Q69" s="1345"/>
      <c r="R69" s="1317"/>
      <c r="S69" s="1323"/>
      <c r="T69" s="1324" t="s">
        <v>172</v>
      </c>
      <c r="U69" s="1325"/>
      <c r="V69" s="1325"/>
      <c r="W69" s="1325"/>
      <c r="X69" s="1325"/>
      <c r="Y69" s="1325"/>
      <c r="Z69" s="1325"/>
      <c r="AA69" s="1325"/>
      <c r="AB69" s="1325"/>
      <c r="AC69" s="1325"/>
      <c r="AD69" s="1325"/>
      <c r="AE69" s="1325"/>
      <c r="AF69" s="1325"/>
      <c r="AG69" s="1325"/>
      <c r="AH69" s="1325"/>
      <c r="AI69" s="1325"/>
      <c r="AJ69" s="1325"/>
      <c r="AK69" s="1325"/>
      <c r="AL69" s="1325"/>
      <c r="AM69" s="1325"/>
      <c r="AN69" s="1325"/>
      <c r="AO69" s="1325"/>
      <c r="AP69" s="1325"/>
      <c r="AQ69" s="1325"/>
      <c r="AR69" s="1325"/>
      <c r="AS69" s="1325"/>
      <c r="AT69" s="1325"/>
      <c r="AU69" s="1325"/>
      <c r="AV69" s="1325"/>
      <c r="AW69" s="1325"/>
      <c r="AX69" s="1325"/>
      <c r="AY69" s="1325"/>
      <c r="AZ69" s="1325"/>
      <c r="BA69" s="1325"/>
      <c r="BB69" s="1325"/>
      <c r="BC69" s="1325"/>
      <c r="BD69" s="1325"/>
      <c r="BE69" s="1325"/>
      <c r="BF69" s="1325"/>
      <c r="BG69" s="1325"/>
      <c r="BH69" s="1325"/>
      <c r="BI69" s="1325"/>
      <c r="BJ69" s="1325"/>
      <c r="BK69" s="1325"/>
      <c r="BL69" s="1325"/>
      <c r="BM69" s="1325"/>
      <c r="BN69" s="1325"/>
      <c r="BO69" s="1325"/>
      <c r="BP69" s="1325"/>
      <c r="BQ69" s="1325"/>
      <c r="BR69" s="1325"/>
      <c r="BS69" s="1325"/>
      <c r="BT69" s="1643"/>
      <c r="BU69" s="1625"/>
      <c r="BV69" s="1625" t="str">
        <f>IF(T69="","",T69)</f>
        <v>Добавить централизованную систему для дифференциации</v>
      </c>
      <c r="BW69" s="1625"/>
      <c r="BX69" s="1625"/>
      <c r="BY69" s="1643">
        <v>0</v>
      </c>
    </row>
    <row s="623" customFormat="1" customHeight="1" ht="0.75">
      <c r="A70" s="1344"/>
      <c r="B70" s="1344"/>
      <c r="C70" s="1344"/>
      <c r="D70" s="1344"/>
      <c r="E70" s="2259">
        <v>1</v>
      </c>
      <c r="F70" s="1344"/>
      <c r="G70" s="1344"/>
      <c r="H70" s="1344"/>
      <c r="I70" s="1344"/>
      <c r="J70" s="1344"/>
      <c r="K70" s="1344"/>
      <c r="L70" s="1546"/>
      <c r="M70" s="1322"/>
      <c r="N70" s="1322"/>
      <c r="O70" s="1643"/>
      <c r="P70" s="1317"/>
      <c r="Q70" s="1345"/>
      <c r="R70" s="1317"/>
      <c r="S70" s="1323"/>
      <c r="T70" s="1326" t="s">
        <v>173</v>
      </c>
      <c r="U70" s="1325"/>
      <c r="V70" s="1325"/>
      <c r="W70" s="1325"/>
      <c r="X70" s="1325"/>
      <c r="Y70" s="1325"/>
      <c r="Z70" s="1325"/>
      <c r="AA70" s="1325"/>
      <c r="AB70" s="1325"/>
      <c r="AC70" s="1325"/>
      <c r="AD70" s="1325"/>
      <c r="AE70" s="1325"/>
      <c r="AF70" s="1325"/>
      <c r="AG70" s="1325"/>
      <c r="AH70" s="1325"/>
      <c r="AI70" s="1325"/>
      <c r="AJ70" s="1325"/>
      <c r="AK70" s="1325"/>
      <c r="AL70" s="1325"/>
      <c r="AM70" s="1325"/>
      <c r="AN70" s="1325"/>
      <c r="AO70" s="1325"/>
      <c r="AP70" s="1325"/>
      <c r="AQ70" s="1325"/>
      <c r="AR70" s="1325"/>
      <c r="AS70" s="1325"/>
      <c r="AT70" s="1325"/>
      <c r="AU70" s="1325"/>
      <c r="AV70" s="1325"/>
      <c r="AW70" s="1325"/>
      <c r="AX70" s="1325"/>
      <c r="AY70" s="1325"/>
      <c r="AZ70" s="1325"/>
      <c r="BA70" s="1325"/>
      <c r="BB70" s="1325"/>
      <c r="BC70" s="1325"/>
      <c r="BD70" s="1325"/>
      <c r="BE70" s="1325"/>
      <c r="BF70" s="1325"/>
      <c r="BG70" s="1325"/>
      <c r="BH70" s="1325"/>
      <c r="BI70" s="1325"/>
      <c r="BJ70" s="1325"/>
      <c r="BK70" s="1325"/>
      <c r="BL70" s="1325"/>
      <c r="BM70" s="1325"/>
      <c r="BN70" s="1325"/>
      <c r="BO70" s="1325"/>
      <c r="BP70" s="1325"/>
      <c r="BQ70" s="1325"/>
      <c r="BR70" s="1325"/>
      <c r="BS70" s="1325"/>
      <c r="BT70" s="1643"/>
      <c r="BU70" s="1625"/>
      <c r="BV70" s="1625" t="str">
        <f>IF(T70="","",T70)</f>
        <v>Добавить территорию для дифференциации</v>
      </c>
      <c r="BW70" s="1625"/>
      <c r="BX70" s="1625"/>
      <c r="BY70" s="1643">
        <v>0</v>
      </c>
    </row>
    <row s="1851" customFormat="1" customHeight="1" ht="21">
      <c r="A71" s="1364" t="s">
        <v>182</v>
      </c>
      <c r="B71" s="1364"/>
      <c r="C71" s="1364"/>
      <c r="D71" s="1364"/>
      <c r="E71" s="2259" t="s">
        <v>91</v>
      </c>
      <c r="F71" s="1364"/>
      <c r="G71" s="1364"/>
      <c r="H71" s="1364"/>
      <c r="I71" s="1364"/>
      <c r="J71" s="1364"/>
      <c r="K71" s="1364"/>
      <c r="L71" s="1370"/>
      <c r="M71" s="1366"/>
      <c r="N71" s="1366"/>
      <c r="O71" s="1366"/>
      <c r="P71" s="2398"/>
      <c r="Q71" s="1824"/>
      <c r="R71" s="356"/>
      <c r="S71" s="2274" t="str">
        <f>INDEX(PT_DIFFERENTIATION_NUM_NTAR,MATCH(A71,PT_DIFFERENTIATION_NTAR_ID,0))</f>
        <v>3</v>
      </c>
      <c r="T71" s="1526" t="s">
        <v>131</v>
      </c>
      <c r="U71" s="301"/>
      <c r="V71" s="2243"/>
      <c r="W71" s="2244"/>
      <c r="X71" s="2244"/>
      <c r="Y71" s="2244"/>
      <c r="Z71" s="2244"/>
      <c r="AA71" s="2244"/>
      <c r="AB71" s="2244"/>
      <c r="AC71" s="2245"/>
      <c r="AD71" s="2243" t="str">
        <f>INDEX(PT_DIFFERENTIATION_NTAR,MATCH(A71,PT_DIFFERENTIATION_NTAR_ID,0))</f>
        <v>Тариф на тепловую энергию (мощность) на коллекторах источников тепловой энергии на территории Партизанского городского округа Приморского края</v>
      </c>
      <c r="AE71" s="2244"/>
      <c r="AF71" s="2244"/>
      <c r="AG71" s="2244"/>
      <c r="AH71" s="2244"/>
      <c r="AI71" s="2244"/>
      <c r="AJ71" s="2244"/>
      <c r="AK71" s="2244"/>
      <c r="AL71" s="2243"/>
      <c r="AM71" s="2244"/>
      <c r="AN71" s="2244"/>
      <c r="AO71" s="2244"/>
      <c r="AP71" s="2244"/>
      <c r="AQ71" s="2244"/>
      <c r="AR71" s="2244"/>
      <c r="AS71" s="2245"/>
      <c r="AT71" s="2243"/>
      <c r="AU71" s="2244"/>
      <c r="AV71" s="2244"/>
      <c r="AW71" s="2244"/>
      <c r="AX71" s="2244"/>
      <c r="AY71" s="2244"/>
      <c r="AZ71" s="2244"/>
      <c r="BA71" s="2245"/>
      <c r="BB71" s="2243"/>
      <c r="BC71" s="2244"/>
      <c r="BD71" s="2244"/>
      <c r="BE71" s="2244"/>
      <c r="BF71" s="2244"/>
      <c r="BG71" s="2244"/>
      <c r="BH71" s="2244"/>
      <c r="BI71" s="2245"/>
      <c r="BJ71" s="2243"/>
      <c r="BK71" s="2244"/>
      <c r="BL71" s="2244"/>
      <c r="BM71" s="2244"/>
      <c r="BN71" s="2244"/>
      <c r="BO71" s="2244"/>
      <c r="BP71" s="2244"/>
      <c r="BQ71" s="4387"/>
      <c r="BR71" s="2245"/>
      <c r="BS71" s="1259" t="s">
        <v>448</v>
      </c>
      <c r="BT71" s="1643"/>
      <c r="BU71" s="1625"/>
      <c r="BV71" s="1625" t="str">
        <f>IF(T71="","",T71)</f>
        <v>Наименование тарифа</v>
      </c>
      <c r="BW71" s="1625"/>
      <c r="BX71" s="1625"/>
      <c r="BY71" s="1636">
        <v>0</v>
      </c>
    </row>
    <row s="1851" customFormat="1" customHeight="1" ht="21">
      <c r="A72" s="1364"/>
      <c r="B72" s="1364" t="s">
        <v>183</v>
      </c>
      <c r="C72" s="1364"/>
      <c r="D72" s="1364"/>
      <c r="E72" s="2260" t="s">
        <v>103</v>
      </c>
      <c r="F72" s="2259">
        <v>1</v>
      </c>
      <c r="G72" s="1364"/>
      <c r="H72" s="1364"/>
      <c r="I72" s="1364"/>
      <c r="J72" s="1364"/>
      <c r="K72" s="1364"/>
      <c r="L72" s="1370"/>
      <c r="M72" s="1366"/>
      <c r="N72" s="1366"/>
      <c r="O72" s="1366"/>
      <c r="P72" s="2126"/>
      <c r="Q72" s="353"/>
      <c r="R72" s="354"/>
      <c r="S72" s="2274" t="str">
        <f>INDEX(PT_DIFFERENTIATION_NUM_TER,MATCH(B72,PT_DIFFERENTIATION_TER_ID,0))</f>
        <v>3.1</v>
      </c>
      <c r="T72" s="1523" t="s">
        <v>449</v>
      </c>
      <c r="U72" s="301"/>
      <c r="V72" s="2243"/>
      <c r="W72" s="2244"/>
      <c r="X72" s="2244"/>
      <c r="Y72" s="2244"/>
      <c r="Z72" s="2244"/>
      <c r="AA72" s="2244"/>
      <c r="AB72" s="2244"/>
      <c r="AC72" s="2245"/>
      <c r="AD72" s="2243" t="str">
        <f>INDEX(PT_DIFFERENTIATION_TER,MATCH(B72,PT_DIFFERENTIATION_TER_ID,0))</f>
        <v>Территория 3</v>
      </c>
      <c r="AE72" s="2244"/>
      <c r="AF72" s="2244"/>
      <c r="AG72" s="2244"/>
      <c r="AH72" s="2244"/>
      <c r="AI72" s="2244"/>
      <c r="AJ72" s="2244"/>
      <c r="AK72" s="2244"/>
      <c r="AL72" s="2243"/>
      <c r="AM72" s="2244"/>
      <c r="AN72" s="2244"/>
      <c r="AO72" s="2244"/>
      <c r="AP72" s="2244"/>
      <c r="AQ72" s="2244"/>
      <c r="AR72" s="2244"/>
      <c r="AS72" s="2245"/>
      <c r="AT72" s="2243"/>
      <c r="AU72" s="2244"/>
      <c r="AV72" s="2244"/>
      <c r="AW72" s="2244"/>
      <c r="AX72" s="2244"/>
      <c r="AY72" s="2244"/>
      <c r="AZ72" s="2244"/>
      <c r="BA72" s="2245"/>
      <c r="BB72" s="2243"/>
      <c r="BC72" s="2244"/>
      <c r="BD72" s="2244"/>
      <c r="BE72" s="2244"/>
      <c r="BF72" s="2244"/>
      <c r="BG72" s="2244"/>
      <c r="BH72" s="2244"/>
      <c r="BI72" s="2245"/>
      <c r="BJ72" s="2243"/>
      <c r="BK72" s="2244"/>
      <c r="BL72" s="2244"/>
      <c r="BM72" s="2244"/>
      <c r="BN72" s="2244"/>
      <c r="BO72" s="2244"/>
      <c r="BP72" s="2244"/>
      <c r="BQ72" s="4387"/>
      <c r="BR72" s="2245"/>
      <c r="BS72" s="1259" t="s">
        <v>450</v>
      </c>
      <c r="BT72" s="1643"/>
      <c r="BU72" s="1625"/>
      <c r="BV72" s="1625" t="str">
        <f>IF(T72="","",T72)</f>
        <v>Территория действия тарифа</v>
      </c>
      <c r="BW72" s="1625"/>
      <c r="BX72" s="1625"/>
      <c r="BY72" s="1636">
        <v>0</v>
      </c>
    </row>
    <row s="1851" customFormat="1" customHeight="1" ht="23.25">
      <c r="A73" s="1364"/>
      <c r="B73" s="1364"/>
      <c r="C73" s="1364" t="s">
        <v>184</v>
      </c>
      <c r="D73" s="1364"/>
      <c r="E73" s="2260" t="s">
        <v>103</v>
      </c>
      <c r="F73" s="2260"/>
      <c r="G73" s="2259">
        <v>1</v>
      </c>
      <c r="H73" s="1364"/>
      <c r="I73" s="1364"/>
      <c r="J73" s="1364"/>
      <c r="K73" s="1364"/>
      <c r="L73" s="1370"/>
      <c r="M73" s="1366"/>
      <c r="N73" s="1366"/>
      <c r="O73" s="1366"/>
      <c r="P73" s="355"/>
      <c r="Q73" s="353"/>
      <c r="R73" s="354"/>
      <c r="S73" s="2274" t="str">
        <f>INDEX(PT_DIFFERENTIATION_NUM_CS,MATCH(C73,PT_DIFFERENTIATION_CS_ID,0))</f>
        <v>3.1.1</v>
      </c>
      <c r="T73" s="310" t="s">
        <v>451</v>
      </c>
      <c r="U73" s="301"/>
      <c r="V73" s="2243"/>
      <c r="W73" s="2244"/>
      <c r="X73" s="2244"/>
      <c r="Y73" s="2244"/>
      <c r="Z73" s="2244"/>
      <c r="AA73" s="2244"/>
      <c r="AB73" s="2244"/>
      <c r="AC73" s="2245"/>
      <c r="AD73" s="2243" t="str">
        <f>INDEX(PT_DIFFERENTIATION_CS,MATCH(C73,PT_DIFFERENTIATION_CS_ID,0))</f>
        <v>без дифференциации</v>
      </c>
      <c r="AE73" s="2244"/>
      <c r="AF73" s="2244"/>
      <c r="AG73" s="2244"/>
      <c r="AH73" s="2244"/>
      <c r="AI73" s="2244"/>
      <c r="AJ73" s="2244"/>
      <c r="AK73" s="2244"/>
      <c r="AL73" s="2243"/>
      <c r="AM73" s="2244"/>
      <c r="AN73" s="2244"/>
      <c r="AO73" s="2244"/>
      <c r="AP73" s="2244"/>
      <c r="AQ73" s="2244"/>
      <c r="AR73" s="2244"/>
      <c r="AS73" s="2245"/>
      <c r="AT73" s="2243"/>
      <c r="AU73" s="2244"/>
      <c r="AV73" s="2244"/>
      <c r="AW73" s="2244"/>
      <c r="AX73" s="2244"/>
      <c r="AY73" s="2244"/>
      <c r="AZ73" s="2244"/>
      <c r="BA73" s="2245"/>
      <c r="BB73" s="2243"/>
      <c r="BC73" s="2244"/>
      <c r="BD73" s="2244"/>
      <c r="BE73" s="2244"/>
      <c r="BF73" s="2244"/>
      <c r="BG73" s="2244"/>
      <c r="BH73" s="2244"/>
      <c r="BI73" s="2245"/>
      <c r="BJ73" s="2243"/>
      <c r="BK73" s="2244"/>
      <c r="BL73" s="2244"/>
      <c r="BM73" s="2244"/>
      <c r="BN73" s="2244"/>
      <c r="BO73" s="2244"/>
      <c r="BP73" s="2244"/>
      <c r="BQ73" s="4387"/>
      <c r="BR73" s="2245"/>
      <c r="BS73" s="1259" t="s">
        <v>452</v>
      </c>
      <c r="BT73" s="1643"/>
      <c r="BU73" s="1625"/>
      <c r="BV73" s="1625" t="str">
        <f>IF(T73="","",T73)</f>
        <v>Наименование системы теплоснабжения </v>
      </c>
      <c r="BW73" s="1625"/>
      <c r="BX73" s="1625"/>
      <c r="BY73" s="1636">
        <v>0</v>
      </c>
    </row>
    <row s="1851" customFormat="1" customHeight="1" ht="21">
      <c r="A74" s="1364"/>
      <c r="B74" s="1364"/>
      <c r="C74" s="1364"/>
      <c r="D74" s="1364" t="s">
        <v>185</v>
      </c>
      <c r="E74" s="2260" t="s">
        <v>103</v>
      </c>
      <c r="F74" s="2260"/>
      <c r="G74" s="2260"/>
      <c r="H74" s="2259">
        <v>1</v>
      </c>
      <c r="I74" s="1364"/>
      <c r="J74" s="1364"/>
      <c r="K74" s="1364"/>
      <c r="L74" s="1370"/>
      <c r="M74" s="1366"/>
      <c r="N74" s="1366"/>
      <c r="O74" s="1366"/>
      <c r="P74" s="355"/>
      <c r="Q74" s="353"/>
      <c r="R74" s="354"/>
      <c r="S74" s="2274" t="str">
        <f>INDEX(PT_DIFFERENTIATION_NUM_IST_TE,MATCH(D74,PT_DIFFERENTIATION_IST_TE_ID,0))</f>
        <v>3.1.1.1</v>
      </c>
      <c r="T74" s="311" t="s">
        <v>453</v>
      </c>
      <c r="U74" s="301"/>
      <c r="V74" s="2243"/>
      <c r="W74" s="2244"/>
      <c r="X74" s="2244"/>
      <c r="Y74" s="2244"/>
      <c r="Z74" s="2244"/>
      <c r="AA74" s="2244"/>
      <c r="AB74" s="2244"/>
      <c r="AC74" s="2245"/>
      <c r="AD74" s="2243" t="str">
        <f>INDEX(PT_DIFFERENTIATION_IST_TE,MATCH(D74,PT_DIFFERENTIATION_IST_TE_ID,0))</f>
        <v>Партизанская ГРЭС</v>
      </c>
      <c r="AE74" s="2244"/>
      <c r="AF74" s="2244"/>
      <c r="AG74" s="2244"/>
      <c r="AH74" s="2244"/>
      <c r="AI74" s="2244"/>
      <c r="AJ74" s="2244"/>
      <c r="AK74" s="2244"/>
      <c r="AL74" s="2243"/>
      <c r="AM74" s="2244"/>
      <c r="AN74" s="2244"/>
      <c r="AO74" s="2244"/>
      <c r="AP74" s="2244"/>
      <c r="AQ74" s="2244"/>
      <c r="AR74" s="2244"/>
      <c r="AS74" s="2245"/>
      <c r="AT74" s="2243"/>
      <c r="AU74" s="2244"/>
      <c r="AV74" s="2244"/>
      <c r="AW74" s="2244"/>
      <c r="AX74" s="2244"/>
      <c r="AY74" s="2244"/>
      <c r="AZ74" s="2244"/>
      <c r="BA74" s="2245"/>
      <c r="BB74" s="2243"/>
      <c r="BC74" s="2244"/>
      <c r="BD74" s="2244"/>
      <c r="BE74" s="2244"/>
      <c r="BF74" s="2244"/>
      <c r="BG74" s="2244"/>
      <c r="BH74" s="2244"/>
      <c r="BI74" s="2245"/>
      <c r="BJ74" s="2243"/>
      <c r="BK74" s="2244"/>
      <c r="BL74" s="2244"/>
      <c r="BM74" s="2244"/>
      <c r="BN74" s="2244"/>
      <c r="BO74" s="2244"/>
      <c r="BP74" s="2244"/>
      <c r="BQ74" s="4387"/>
      <c r="BR74" s="2245"/>
      <c r="BS74" s="1259" t="s">
        <v>454</v>
      </c>
      <c r="BT74" s="1643"/>
      <c r="BU74" s="1625"/>
      <c r="BV74" s="1625" t="str">
        <f>IF(T74="","",T74)</f>
        <v>Источник тепловой энергии  </v>
      </c>
      <c r="BW74" s="1625"/>
      <c r="BX74" s="1625"/>
      <c r="BY74" s="1636">
        <v>0</v>
      </c>
    </row>
    <row s="1851" customFormat="1" customHeight="1" ht="47.25">
      <c r="A75" s="1364"/>
      <c r="B75" s="1364"/>
      <c r="C75" s="1364"/>
      <c r="D75" s="1364"/>
      <c r="E75" s="2260" t="s">
        <v>103</v>
      </c>
      <c r="F75" s="2260"/>
      <c r="G75" s="2260"/>
      <c r="H75" s="2260"/>
      <c r="I75" s="2257" t="str">
        <f>S74&amp;".1"</f>
        <v>3.1.1.1.1</v>
      </c>
      <c r="J75" s="1364"/>
      <c r="K75" s="1364"/>
      <c r="L75" s="1370" t="s">
        <v>455</v>
      </c>
      <c r="M75" s="1367"/>
      <c r="N75" s="1777"/>
      <c r="O75" s="1777"/>
      <c r="P75" s="2375">
        <v>1</v>
      </c>
      <c r="Q75" s="2375"/>
      <c r="R75" s="357"/>
      <c r="S75" s="2274" t="str">
        <f>$I75</f>
        <v>3.1.1.1.1</v>
      </c>
      <c r="T75" s="286" t="s">
        <v>456</v>
      </c>
      <c r="U75" s="301"/>
      <c r="V75" s="2246"/>
      <c r="W75" s="2247"/>
      <c r="X75" s="2247"/>
      <c r="Y75" s="2247"/>
      <c r="Z75" s="2247"/>
      <c r="AA75" s="2247"/>
      <c r="AB75" s="2247"/>
      <c r="AC75" s="2248"/>
      <c r="AD75" s="2246" t="s">
        <v>497</v>
      </c>
      <c r="AE75" s="2247"/>
      <c r="AF75" s="2247"/>
      <c r="AG75" s="2247"/>
      <c r="AH75" s="2247"/>
      <c r="AI75" s="2247"/>
      <c r="AJ75" s="2247"/>
      <c r="AK75" s="2247"/>
      <c r="AL75" s="2246"/>
      <c r="AM75" s="2247"/>
      <c r="AN75" s="2247"/>
      <c r="AO75" s="2247"/>
      <c r="AP75" s="2247"/>
      <c r="AQ75" s="2247"/>
      <c r="AR75" s="2247"/>
      <c r="AS75" s="2248"/>
      <c r="AT75" s="2246"/>
      <c r="AU75" s="2247"/>
      <c r="AV75" s="2247"/>
      <c r="AW75" s="2247"/>
      <c r="AX75" s="2247"/>
      <c r="AY75" s="2247"/>
      <c r="AZ75" s="2247"/>
      <c r="BA75" s="2248"/>
      <c r="BB75" s="2246"/>
      <c r="BC75" s="2247"/>
      <c r="BD75" s="2247"/>
      <c r="BE75" s="2247"/>
      <c r="BF75" s="2247"/>
      <c r="BG75" s="2247"/>
      <c r="BH75" s="2247"/>
      <c r="BI75" s="2248"/>
      <c r="BJ75" s="2246"/>
      <c r="BK75" s="2247"/>
      <c r="BL75" s="2247"/>
      <c r="BM75" s="2247"/>
      <c r="BN75" s="2247"/>
      <c r="BO75" s="2247"/>
      <c r="BP75" s="2247"/>
      <c r="BQ75" s="4388"/>
      <c r="BR75" s="2248"/>
      <c r="BS75" s="1259" t="s">
        <v>457</v>
      </c>
      <c r="BT75" s="1643"/>
      <c r="BU75" s="1625"/>
      <c r="BV75" s="1625" t="str">
        <f>IF(T75="","",T75)</f>
        <v>Схема подключения теплопотребляющей установки к коллектору источника тепловой энергии</v>
      </c>
      <c r="BW75" s="1625"/>
      <c r="BX75" s="1625"/>
      <c r="BY75" s="1636">
        <v>0</v>
      </c>
    </row>
    <row s="1851" customFormat="1" customHeight="1" ht="21">
      <c r="A76" s="1364"/>
      <c r="B76" s="1364"/>
      <c r="C76" s="1364"/>
      <c r="D76" s="1364"/>
      <c r="E76" s="2260" t="s">
        <v>103</v>
      </c>
      <c r="F76" s="2260"/>
      <c r="G76" s="2260"/>
      <c r="H76" s="2260"/>
      <c r="I76" s="2287"/>
      <c r="J76" s="2257" t="str">
        <f>I75&amp;".1"</f>
        <v>3.1.1.1.1.1</v>
      </c>
      <c r="K76" s="1364"/>
      <c r="L76" s="1370" t="s">
        <v>458</v>
      </c>
      <c r="M76" s="1367"/>
      <c r="N76" s="1367"/>
      <c r="O76" s="1777"/>
      <c r="P76" s="2375"/>
      <c r="Q76" s="2375">
        <v>1</v>
      </c>
      <c r="R76" s="358"/>
      <c r="S76" s="2274" t="str">
        <f>$J76</f>
        <v>3.1.1.1.1.1</v>
      </c>
      <c r="T76" s="287" t="s">
        <v>459</v>
      </c>
      <c r="U76" s="301"/>
      <c r="V76" s="2246"/>
      <c r="W76" s="2247"/>
      <c r="X76" s="2247"/>
      <c r="Y76" s="2247"/>
      <c r="Z76" s="2247"/>
      <c r="AA76" s="2247"/>
      <c r="AB76" s="2247"/>
      <c r="AC76" s="2248"/>
      <c r="AD76" s="2246" t="s">
        <v>498</v>
      </c>
      <c r="AE76" s="2247"/>
      <c r="AF76" s="2247"/>
      <c r="AG76" s="2247"/>
      <c r="AH76" s="2247"/>
      <c r="AI76" s="2247"/>
      <c r="AJ76" s="2247"/>
      <c r="AK76" s="2247"/>
      <c r="AL76" s="2246"/>
      <c r="AM76" s="2247"/>
      <c r="AN76" s="2247"/>
      <c r="AO76" s="2247"/>
      <c r="AP76" s="2247"/>
      <c r="AQ76" s="2247"/>
      <c r="AR76" s="2247"/>
      <c r="AS76" s="2248"/>
      <c r="AT76" s="2246"/>
      <c r="AU76" s="2247"/>
      <c r="AV76" s="2247"/>
      <c r="AW76" s="2247"/>
      <c r="AX76" s="2247"/>
      <c r="AY76" s="2247"/>
      <c r="AZ76" s="2247"/>
      <c r="BA76" s="2248"/>
      <c r="BB76" s="2246"/>
      <c r="BC76" s="2247"/>
      <c r="BD76" s="2247"/>
      <c r="BE76" s="2247"/>
      <c r="BF76" s="2247"/>
      <c r="BG76" s="2247"/>
      <c r="BH76" s="2247"/>
      <c r="BI76" s="2248"/>
      <c r="BJ76" s="2246"/>
      <c r="BK76" s="2247"/>
      <c r="BL76" s="2247"/>
      <c r="BM76" s="2247"/>
      <c r="BN76" s="2247"/>
      <c r="BO76" s="2247"/>
      <c r="BP76" s="2247"/>
      <c r="BQ76" s="4388"/>
      <c r="BR76" s="2248"/>
      <c r="BS76" s="1259" t="s">
        <v>460</v>
      </c>
      <c r="BT76" s="1643"/>
      <c r="BU76" s="1625"/>
      <c r="BV76" s="1625" t="str">
        <f>IF(T76="","",T76)</f>
        <v>Группа потребителей</v>
      </c>
      <c r="BW76" s="1625"/>
      <c r="BX76" s="1625"/>
      <c r="BY76" s="1636">
        <v>0</v>
      </c>
    </row>
    <row s="1851" customFormat="1" customHeight="1" ht="21">
      <c r="A77" s="1364"/>
      <c r="B77" s="1364"/>
      <c r="C77" s="1364"/>
      <c r="D77" s="1364"/>
      <c r="E77" s="2260" t="s">
        <v>103</v>
      </c>
      <c r="F77" s="2260"/>
      <c r="G77" s="2260"/>
      <c r="H77" s="2260"/>
      <c r="I77" s="2287"/>
      <c r="J77" s="2287"/>
      <c r="K77" s="2257" t="str">
        <f>J76&amp;".1"</f>
        <v>3.1.1.1.1.1.1</v>
      </c>
      <c r="L77" s="1370" t="s">
        <v>461</v>
      </c>
      <c r="M77" s="1367"/>
      <c r="N77" s="1367"/>
      <c r="O77" s="1367"/>
      <c r="P77" s="2375"/>
      <c r="Q77" s="2375"/>
      <c r="R77" s="358">
        <v>1</v>
      </c>
      <c r="S77" s="2274" t="str">
        <f>$K77</f>
        <v>3.1.1.1.1.1.1</v>
      </c>
      <c r="T77" s="1348" t="s">
        <v>499</v>
      </c>
      <c r="U77" s="301"/>
      <c r="V77" s="752"/>
      <c r="W77" s="326"/>
      <c r="X77" s="752"/>
      <c r="Y77" s="1258"/>
      <c r="Z77" s="2603"/>
      <c r="AA77" s="2108" t="s">
        <v>67</v>
      </c>
      <c r="AB77" s="2603"/>
      <c r="AC77" s="2108" t="s">
        <v>67</v>
      </c>
      <c r="AD77" s="752">
        <v>2436.56</v>
      </c>
      <c r="AE77" s="326"/>
      <c r="AF77" s="752">
        <v>1415.15</v>
      </c>
      <c r="AG77" s="1258">
        <v>286.669</v>
      </c>
      <c r="AH77" s="2603">
        <v>45292</v>
      </c>
      <c r="AI77" s="2108" t="s">
        <v>67</v>
      </c>
      <c r="AJ77" s="2603">
        <v>45657</v>
      </c>
      <c r="AK77" s="2108" t="s">
        <v>67</v>
      </c>
      <c r="AL77" s="752">
        <v>2575.75</v>
      </c>
      <c r="AM77" s="326"/>
      <c r="AN77" s="752">
        <v>1705.28</v>
      </c>
      <c r="AO77" s="1258">
        <v>213.781</v>
      </c>
      <c r="AP77" s="2603">
        <v>45658</v>
      </c>
      <c r="AQ77" s="2108" t="s">
        <v>67</v>
      </c>
      <c r="AR77" s="2603">
        <v>46022</v>
      </c>
      <c r="AS77" s="2108" t="s">
        <v>67</v>
      </c>
      <c r="AT77" s="752">
        <v>3166.56</v>
      </c>
      <c r="AU77" s="326"/>
      <c r="AV77" s="752">
        <v>1908.8</v>
      </c>
      <c r="AW77" s="1258">
        <v>287.9967</v>
      </c>
      <c r="AX77" s="2603">
        <v>46023</v>
      </c>
      <c r="AY77" s="2108" t="s">
        <v>67</v>
      </c>
      <c r="AZ77" s="2603">
        <v>46387</v>
      </c>
      <c r="BA77" s="2108" t="s">
        <v>67</v>
      </c>
      <c r="BB77" s="752">
        <v>3814.41</v>
      </c>
      <c r="BC77" s="326"/>
      <c r="BD77" s="752">
        <v>1605.76</v>
      </c>
      <c r="BE77" s="1258">
        <v>379.95127</v>
      </c>
      <c r="BF77" s="2603">
        <v>46388</v>
      </c>
      <c r="BG77" s="2108" t="s">
        <v>67</v>
      </c>
      <c r="BH77" s="2603">
        <v>46752</v>
      </c>
      <c r="BI77" s="2108" t="s">
        <v>67</v>
      </c>
      <c r="BJ77" s="752">
        <v>2766.53</v>
      </c>
      <c r="BK77" s="326"/>
      <c r="BL77" s="752">
        <v>1667.04</v>
      </c>
      <c r="BM77" s="1258">
        <v>308.584</v>
      </c>
      <c r="BN77" s="2603">
        <v>46753</v>
      </c>
      <c r="BO77" s="2108" t="s">
        <v>67</v>
      </c>
      <c r="BP77" s="2603">
        <v>47118</v>
      </c>
      <c r="BQ77" s="2108" t="s">
        <v>67</v>
      </c>
      <c r="BR77" s="326"/>
      <c r="BS77" s="2254" t="s">
        <v>462</v>
      </c>
      <c r="BT77" s="1643">
        <f>STRCHECKDATE(V78:BR78)</f>
      </c>
      <c r="BU77" s="1625"/>
      <c r="BV77" s="1625" t="str">
        <f>IF(T77="","",T77)</f>
        <v>вода</v>
      </c>
      <c r="BW77" s="1625"/>
      <c r="BX77" s="1625"/>
      <c r="BY77" s="1636">
        <v>0</v>
      </c>
    </row>
    <row s="1851" customFormat="1" customHeight="1" ht="0.75">
      <c r="A78" s="1364"/>
      <c r="B78" s="1364"/>
      <c r="C78" s="1364"/>
      <c r="D78" s="1364"/>
      <c r="E78" s="2260" t="s">
        <v>103</v>
      </c>
      <c r="F78" s="2260"/>
      <c r="G78" s="2260"/>
      <c r="H78" s="2260"/>
      <c r="I78" s="2287"/>
      <c r="J78" s="2287"/>
      <c r="K78" s="2257"/>
      <c r="L78" s="1370"/>
      <c r="M78" s="1367"/>
      <c r="N78" s="1367"/>
      <c r="O78" s="1367"/>
      <c r="P78" s="2375"/>
      <c r="Q78" s="2375"/>
      <c r="R78" s="358"/>
      <c r="S78" s="2514"/>
      <c r="T78" s="301"/>
      <c r="U78" s="301"/>
      <c r="V78" s="326"/>
      <c r="W78" s="326"/>
      <c r="X78" s="326"/>
      <c r="Y78" s="329" t="str">
        <f>Z77&amp;"-"&amp;AB77</f>
        <v>-</v>
      </c>
      <c r="Z78" s="2310"/>
      <c r="AA78" s="2108"/>
      <c r="AB78" s="2310"/>
      <c r="AC78" s="2108"/>
      <c r="AD78" s="326"/>
      <c r="AE78" s="326"/>
      <c r="AF78" s="326"/>
      <c r="AG78" s="329" t="str">
        <f>AH77&amp;"-"&amp;AJ77</f>
        <v>45292-45657</v>
      </c>
      <c r="AH78" s="2310"/>
      <c r="AI78" s="2108"/>
      <c r="AJ78" s="2310"/>
      <c r="AK78" s="2108"/>
      <c r="AL78" s="326"/>
      <c r="AM78" s="326"/>
      <c r="AN78" s="326"/>
      <c r="AO78" s="329" t="str">
        <f>AP77&amp;"-"&amp;AR77</f>
        <v>45658-46022</v>
      </c>
      <c r="AP78" s="2310"/>
      <c r="AQ78" s="2108"/>
      <c r="AR78" s="2310"/>
      <c r="AS78" s="2108"/>
      <c r="AT78" s="326"/>
      <c r="AU78" s="326"/>
      <c r="AV78" s="326"/>
      <c r="AW78" s="329" t="str">
        <f>AX77&amp;"-"&amp;AZ77</f>
        <v>46023-46387</v>
      </c>
      <c r="AX78" s="2310"/>
      <c r="AY78" s="2108"/>
      <c r="AZ78" s="2310"/>
      <c r="BA78" s="2108"/>
      <c r="BB78" s="326"/>
      <c r="BC78" s="326"/>
      <c r="BD78" s="326"/>
      <c r="BE78" s="329" t="str">
        <f>BF77&amp;"-"&amp;BH77</f>
        <v>46388-46752</v>
      </c>
      <c r="BF78" s="2310"/>
      <c r="BG78" s="2108"/>
      <c r="BH78" s="2310"/>
      <c r="BI78" s="2108"/>
      <c r="BJ78" s="326"/>
      <c r="BK78" s="326"/>
      <c r="BL78" s="326"/>
      <c r="BM78" s="329" t="str">
        <f>BN77&amp;"-"&amp;BP77</f>
        <v>46753-47118</v>
      </c>
      <c r="BN78" s="2310"/>
      <c r="BO78" s="2108"/>
      <c r="BP78" s="2310"/>
      <c r="BQ78" s="2108"/>
      <c r="BR78" s="326"/>
      <c r="BS78" s="2255"/>
      <c r="BT78" s="1643"/>
      <c r="BU78" s="1625"/>
      <c r="BV78" s="1625" t="str">
        <f>IF(T78="","",T78)</f>
        <v/>
      </c>
      <c r="BW78" s="1625"/>
      <c r="BX78" s="1625"/>
      <c r="BY78" s="1636">
        <v>0</v>
      </c>
    </row>
    <row s="1851" customFormat="1" customHeight="1" ht="15">
      <c r="A79" s="1364"/>
      <c r="B79" s="1364"/>
      <c r="C79" s="1364"/>
      <c r="D79" s="1364"/>
      <c r="E79" s="2260" t="s">
        <v>103</v>
      </c>
      <c r="F79" s="2260"/>
      <c r="G79" s="2260"/>
      <c r="H79" s="2260"/>
      <c r="I79" s="2287"/>
      <c r="J79" s="2257"/>
      <c r="K79" s="1364"/>
      <c r="L79" s="1370"/>
      <c r="M79" s="1367"/>
      <c r="N79" s="1367"/>
      <c r="O79" s="1777"/>
      <c r="P79" s="2375"/>
      <c r="Q79" s="2375"/>
      <c r="R79" s="357"/>
      <c r="S79" s="3069"/>
      <c r="T79" s="3070" t="s">
        <v>463</v>
      </c>
      <c r="U79" s="3071"/>
      <c r="V79" s="3072"/>
      <c r="W79" s="3073"/>
      <c r="X79" s="3074"/>
      <c r="Y79" s="3075"/>
      <c r="Z79" s="3076"/>
      <c r="AA79" s="3077"/>
      <c r="AB79" s="3078"/>
      <c r="AC79" s="3079"/>
      <c r="AD79" s="3080"/>
      <c r="AE79" s="3081"/>
      <c r="AF79" s="3082"/>
      <c r="AG79" s="3083"/>
      <c r="AH79" s="3084"/>
      <c r="AI79" s="3085"/>
      <c r="AJ79" s="3086"/>
      <c r="AK79" s="3087"/>
      <c r="AL79" s="3088"/>
      <c r="AM79" s="3089"/>
      <c r="AN79" s="3090"/>
      <c r="AO79" s="3091"/>
      <c r="AP79" s="3092"/>
      <c r="AQ79" s="3093"/>
      <c r="AR79" s="3094"/>
      <c r="AS79" s="3095"/>
      <c r="AT79" s="3096"/>
      <c r="AU79" s="3097"/>
      <c r="AV79" s="3098"/>
      <c r="AW79" s="3099"/>
      <c r="AX79" s="3100"/>
      <c r="AY79" s="3101"/>
      <c r="AZ79" s="3102"/>
      <c r="BA79" s="3103"/>
      <c r="BB79" s="3104"/>
      <c r="BC79" s="3105"/>
      <c r="BD79" s="3106"/>
      <c r="BE79" s="3107"/>
      <c r="BF79" s="3108"/>
      <c r="BG79" s="3109"/>
      <c r="BH79" s="3110"/>
      <c r="BI79" s="3111"/>
      <c r="BJ79" s="3112"/>
      <c r="BK79" s="3113"/>
      <c r="BL79" s="3114"/>
      <c r="BM79" s="3115"/>
      <c r="BN79" s="3116"/>
      <c r="BO79" s="3117"/>
      <c r="BP79" s="3118"/>
      <c r="BQ79" s="4413"/>
      <c r="BR79" s="3120"/>
      <c r="BS79" s="2256"/>
      <c r="BT79" s="1643"/>
      <c r="BU79" s="1625"/>
      <c r="BV79" s="1625" t="str">
        <f>IF(T79="","",T79)</f>
        <v>Добавить вид теплоносителя (параметры теплоносителя)</v>
      </c>
      <c r="BW79" s="1625"/>
      <c r="BX79" s="1625"/>
      <c r="BY79" s="1636">
        <v>0</v>
      </c>
    </row>
    <row s="1851" customFormat="1" customHeight="1" ht="15">
      <c r="A80" s="1364"/>
      <c r="B80" s="1364"/>
      <c r="C80" s="1364"/>
      <c r="D80" s="1364"/>
      <c r="E80" s="2260" t="s">
        <v>103</v>
      </c>
      <c r="F80" s="2260"/>
      <c r="G80" s="2260"/>
      <c r="H80" s="2260"/>
      <c r="I80" s="2257"/>
      <c r="J80" s="1364"/>
      <c r="K80" s="1364"/>
      <c r="L80" s="1370"/>
      <c r="M80" s="1367"/>
      <c r="N80" s="1777"/>
      <c r="O80" s="1777"/>
      <c r="P80" s="2375"/>
      <c r="Q80" s="2375"/>
      <c r="R80" s="357"/>
      <c r="S80" s="3121"/>
      <c r="T80" s="3122" t="s">
        <v>464</v>
      </c>
      <c r="U80" s="3123"/>
      <c r="V80" s="3124"/>
      <c r="W80" s="3125"/>
      <c r="X80" s="3126"/>
      <c r="Y80" s="3127"/>
      <c r="Z80" s="3128"/>
      <c r="AA80" s="3129"/>
      <c r="AB80" s="3130"/>
      <c r="AC80" s="3131"/>
      <c r="AD80" s="3132"/>
      <c r="AE80" s="3133"/>
      <c r="AF80" s="3134"/>
      <c r="AG80" s="3135"/>
      <c r="AH80" s="3136"/>
      <c r="AI80" s="3137"/>
      <c r="AJ80" s="3138"/>
      <c r="AK80" s="3139"/>
      <c r="AL80" s="3140"/>
      <c r="AM80" s="3141"/>
      <c r="AN80" s="3142"/>
      <c r="AO80" s="3143"/>
      <c r="AP80" s="3144"/>
      <c r="AQ80" s="3145"/>
      <c r="AR80" s="3146"/>
      <c r="AS80" s="3147"/>
      <c r="AT80" s="3148"/>
      <c r="AU80" s="3149"/>
      <c r="AV80" s="3150"/>
      <c r="AW80" s="3151"/>
      <c r="AX80" s="3152"/>
      <c r="AY80" s="3153"/>
      <c r="AZ80" s="3154"/>
      <c r="BA80" s="3155"/>
      <c r="BB80" s="3156"/>
      <c r="BC80" s="3157"/>
      <c r="BD80" s="3158"/>
      <c r="BE80" s="3159"/>
      <c r="BF80" s="3160"/>
      <c r="BG80" s="3161"/>
      <c r="BH80" s="3162"/>
      <c r="BI80" s="3163"/>
      <c r="BJ80" s="3164"/>
      <c r="BK80" s="3165"/>
      <c r="BL80" s="3166"/>
      <c r="BM80" s="3167"/>
      <c r="BN80" s="3168"/>
      <c r="BO80" s="3169"/>
      <c r="BP80" s="3170"/>
      <c r="BQ80" s="4414"/>
      <c r="BR80" s="3172"/>
      <c r="BS80" s="3173"/>
      <c r="BT80" s="1643"/>
      <c r="BU80" s="1625"/>
      <c r="BV80" s="1625" t="str">
        <f>IF(T80="","",T80)</f>
        <v>Добавить группу потребителей</v>
      </c>
      <c r="BW80" s="1625"/>
      <c r="BX80" s="1625"/>
      <c r="BY80" s="1636">
        <v>0</v>
      </c>
    </row>
    <row s="1851" customFormat="1" customHeight="1" ht="14.25">
      <c r="A81" s="1364"/>
      <c r="B81" s="1364"/>
      <c r="C81" s="1364"/>
      <c r="D81" s="1364"/>
      <c r="E81" s="2260" t="s">
        <v>103</v>
      </c>
      <c r="F81" s="2260"/>
      <c r="G81" s="2260"/>
      <c r="H81" s="2259"/>
      <c r="I81" s="1364"/>
      <c r="J81" s="1364"/>
      <c r="K81" s="1364"/>
      <c r="L81" s="1370"/>
      <c r="M81" s="1366"/>
      <c r="N81" s="1366"/>
      <c r="O81" s="1367"/>
      <c r="P81" s="1824"/>
      <c r="Q81" s="376"/>
      <c r="R81" s="356"/>
      <c r="S81" s="3174"/>
      <c r="T81" s="3175" t="s">
        <v>465</v>
      </c>
      <c r="U81" s="3176"/>
      <c r="V81" s="3177"/>
      <c r="W81" s="3178"/>
      <c r="X81" s="3179"/>
      <c r="Y81" s="3180"/>
      <c r="Z81" s="3181"/>
      <c r="AA81" s="3182"/>
      <c r="AB81" s="3183"/>
      <c r="AC81" s="3184"/>
      <c r="AD81" s="3185"/>
      <c r="AE81" s="3186"/>
      <c r="AF81" s="3187"/>
      <c r="AG81" s="3188"/>
      <c r="AH81" s="3189"/>
      <c r="AI81" s="3190"/>
      <c r="AJ81" s="3191"/>
      <c r="AK81" s="3192"/>
      <c r="AL81" s="3193"/>
      <c r="AM81" s="3194"/>
      <c r="AN81" s="3195"/>
      <c r="AO81" s="3196"/>
      <c r="AP81" s="3197"/>
      <c r="AQ81" s="3198"/>
      <c r="AR81" s="3199"/>
      <c r="AS81" s="3200"/>
      <c r="AT81" s="3201"/>
      <c r="AU81" s="3202"/>
      <c r="AV81" s="3203"/>
      <c r="AW81" s="3204"/>
      <c r="AX81" s="3205"/>
      <c r="AY81" s="3206"/>
      <c r="AZ81" s="3207"/>
      <c r="BA81" s="3208"/>
      <c r="BB81" s="3209"/>
      <c r="BC81" s="3210"/>
      <c r="BD81" s="3211"/>
      <c r="BE81" s="3212"/>
      <c r="BF81" s="3213"/>
      <c r="BG81" s="3214"/>
      <c r="BH81" s="3215"/>
      <c r="BI81" s="3216"/>
      <c r="BJ81" s="3217"/>
      <c r="BK81" s="3218"/>
      <c r="BL81" s="3219"/>
      <c r="BM81" s="3220"/>
      <c r="BN81" s="3221"/>
      <c r="BO81" s="3222"/>
      <c r="BP81" s="3223"/>
      <c r="BQ81" s="4415"/>
      <c r="BR81" s="3225"/>
      <c r="BS81" s="3226"/>
      <c r="BT81" s="1643"/>
      <c r="BU81" s="1625"/>
      <c r="BV81" s="1625" t="str">
        <f>IF(T81="","",T81)</f>
        <v>Добавить схему подключения</v>
      </c>
      <c r="BW81" s="1625"/>
      <c r="BX81" s="1625"/>
      <c r="BY81" s="1636">
        <v>0</v>
      </c>
    </row>
    <row s="623" customFormat="1" customHeight="1" ht="0.75">
      <c r="A82" s="1344"/>
      <c r="B82" s="1344"/>
      <c r="C82" s="1344"/>
      <c r="D82" s="1344"/>
      <c r="E82" s="2260" t="s">
        <v>103</v>
      </c>
      <c r="F82" s="2260"/>
      <c r="G82" s="2259"/>
      <c r="H82" s="1344"/>
      <c r="I82" s="1344"/>
      <c r="J82" s="1344"/>
      <c r="K82" s="1344"/>
      <c r="L82" s="1546"/>
      <c r="M82" s="1316"/>
      <c r="N82" s="1316"/>
      <c r="O82" s="1643"/>
      <c r="P82" s="1317"/>
      <c r="Q82" s="1345"/>
      <c r="R82" s="1317"/>
      <c r="S82" s="1319"/>
      <c r="T82" s="1320" t="s">
        <v>171</v>
      </c>
      <c r="U82" s="1321"/>
      <c r="V82" s="1321"/>
      <c r="W82" s="1321"/>
      <c r="X82" s="1321"/>
      <c r="Y82" s="1321"/>
      <c r="Z82" s="1321"/>
      <c r="AA82" s="1321"/>
      <c r="AB82" s="1321"/>
      <c r="AC82" s="1321"/>
      <c r="AD82" s="1321"/>
      <c r="AE82" s="1321"/>
      <c r="AF82" s="1321"/>
      <c r="AG82" s="1321"/>
      <c r="AH82" s="1321"/>
      <c r="AI82" s="1321"/>
      <c r="AJ82" s="1321"/>
      <c r="AK82" s="1321"/>
      <c r="AL82" s="1321"/>
      <c r="AM82" s="1321"/>
      <c r="AN82" s="1321"/>
      <c r="AO82" s="1321"/>
      <c r="AP82" s="1321"/>
      <c r="AQ82" s="1321"/>
      <c r="AR82" s="1321"/>
      <c r="AS82" s="1321"/>
      <c r="AT82" s="1321"/>
      <c r="AU82" s="1321"/>
      <c r="AV82" s="1321"/>
      <c r="AW82" s="1321"/>
      <c r="AX82" s="1321"/>
      <c r="AY82" s="1321"/>
      <c r="AZ82" s="1321"/>
      <c r="BA82" s="1321"/>
      <c r="BB82" s="1321"/>
      <c r="BC82" s="1321"/>
      <c r="BD82" s="1321"/>
      <c r="BE82" s="1321"/>
      <c r="BF82" s="1321"/>
      <c r="BG82" s="1321"/>
      <c r="BH82" s="1321"/>
      <c r="BI82" s="1321"/>
      <c r="BJ82" s="1321"/>
      <c r="BK82" s="1321"/>
      <c r="BL82" s="1321"/>
      <c r="BM82" s="1321"/>
      <c r="BN82" s="1321"/>
      <c r="BO82" s="1321"/>
      <c r="BP82" s="1321"/>
      <c r="BQ82" s="1321"/>
      <c r="BR82" s="1321"/>
      <c r="BS82" s="1321"/>
      <c r="BT82" s="1643"/>
      <c r="BU82" s="1625"/>
      <c r="BV82" s="1625" t="str">
        <f>IF(T82="","",T82)</f>
        <v>Добавить источник для дифференциации</v>
      </c>
      <c r="BW82" s="1625"/>
      <c r="BX82" s="1625"/>
      <c r="BY82" s="1643">
        <v>0</v>
      </c>
    </row>
    <row s="623" customFormat="1" customHeight="1" ht="0.75">
      <c r="A83" s="1344"/>
      <c r="B83" s="1344"/>
      <c r="C83" s="1344"/>
      <c r="D83" s="1344"/>
      <c r="E83" s="2260" t="s">
        <v>103</v>
      </c>
      <c r="F83" s="2259"/>
      <c r="G83" s="1344"/>
      <c r="H83" s="1344"/>
      <c r="I83" s="1344"/>
      <c r="J83" s="1344"/>
      <c r="K83" s="1344"/>
      <c r="L83" s="1546"/>
      <c r="M83" s="1322"/>
      <c r="N83" s="1322"/>
      <c r="O83" s="1643"/>
      <c r="P83" s="1317"/>
      <c r="Q83" s="1345"/>
      <c r="R83" s="1317"/>
      <c r="S83" s="1323"/>
      <c r="T83" s="1324" t="s">
        <v>172</v>
      </c>
      <c r="U83" s="1325"/>
      <c r="V83" s="1325"/>
      <c r="W83" s="1325"/>
      <c r="X83" s="1325"/>
      <c r="Y83" s="1325"/>
      <c r="Z83" s="1325"/>
      <c r="AA83" s="1325"/>
      <c r="AB83" s="1325"/>
      <c r="AC83" s="1325"/>
      <c r="AD83" s="1325"/>
      <c r="AE83" s="1325"/>
      <c r="AF83" s="1325"/>
      <c r="AG83" s="1325"/>
      <c r="AH83" s="1325"/>
      <c r="AI83" s="1325"/>
      <c r="AJ83" s="1325"/>
      <c r="AK83" s="1325"/>
      <c r="AL83" s="1325"/>
      <c r="AM83" s="1325"/>
      <c r="AN83" s="1325"/>
      <c r="AO83" s="1325"/>
      <c r="AP83" s="1325"/>
      <c r="AQ83" s="1325"/>
      <c r="AR83" s="1325"/>
      <c r="AS83" s="1325"/>
      <c r="AT83" s="1325"/>
      <c r="AU83" s="1325"/>
      <c r="AV83" s="1325"/>
      <c r="AW83" s="1325"/>
      <c r="AX83" s="1325"/>
      <c r="AY83" s="1325"/>
      <c r="AZ83" s="1325"/>
      <c r="BA83" s="1325"/>
      <c r="BB83" s="1325"/>
      <c r="BC83" s="1325"/>
      <c r="BD83" s="1325"/>
      <c r="BE83" s="1325"/>
      <c r="BF83" s="1325"/>
      <c r="BG83" s="1325"/>
      <c r="BH83" s="1325"/>
      <c r="BI83" s="1325"/>
      <c r="BJ83" s="1325"/>
      <c r="BK83" s="1325"/>
      <c r="BL83" s="1325"/>
      <c r="BM83" s="1325"/>
      <c r="BN83" s="1325"/>
      <c r="BO83" s="1325"/>
      <c r="BP83" s="1325"/>
      <c r="BQ83" s="1325"/>
      <c r="BR83" s="1325"/>
      <c r="BS83" s="1325"/>
      <c r="BT83" s="1643"/>
      <c r="BU83" s="1625"/>
      <c r="BV83" s="1625" t="str">
        <f>IF(T83="","",T83)</f>
        <v>Добавить централизованную систему для дифференциации</v>
      </c>
      <c r="BW83" s="1625"/>
      <c r="BX83" s="1625"/>
      <c r="BY83" s="1643">
        <v>0</v>
      </c>
    </row>
    <row s="623" customFormat="1" customHeight="1" ht="0.75">
      <c r="A84" s="1344"/>
      <c r="B84" s="1344"/>
      <c r="C84" s="1344"/>
      <c r="D84" s="1344"/>
      <c r="E84" s="2259" t="s">
        <v>103</v>
      </c>
      <c r="F84" s="1344"/>
      <c r="G84" s="1344"/>
      <c r="H84" s="1344"/>
      <c r="I84" s="1344"/>
      <c r="J84" s="1344"/>
      <c r="K84" s="1344"/>
      <c r="L84" s="1546"/>
      <c r="M84" s="1322"/>
      <c r="N84" s="1322"/>
      <c r="O84" s="1643"/>
      <c r="P84" s="1317"/>
      <c r="Q84" s="1345"/>
      <c r="R84" s="1317"/>
      <c r="S84" s="1323"/>
      <c r="T84" s="1326" t="s">
        <v>173</v>
      </c>
      <c r="U84" s="1325"/>
      <c r="V84" s="1325"/>
      <c r="W84" s="1325"/>
      <c r="X84" s="1325"/>
      <c r="Y84" s="1325"/>
      <c r="Z84" s="1325"/>
      <c r="AA84" s="1325"/>
      <c r="AB84" s="1325"/>
      <c r="AC84" s="1325"/>
      <c r="AD84" s="1325"/>
      <c r="AE84" s="1325"/>
      <c r="AF84" s="1325"/>
      <c r="AG84" s="1325"/>
      <c r="AH84" s="1325"/>
      <c r="AI84" s="1325"/>
      <c r="AJ84" s="1325"/>
      <c r="AK84" s="1325"/>
      <c r="AL84" s="1325"/>
      <c r="AM84" s="1325"/>
      <c r="AN84" s="1325"/>
      <c r="AO84" s="1325"/>
      <c r="AP84" s="1325"/>
      <c r="AQ84" s="1325"/>
      <c r="AR84" s="1325"/>
      <c r="AS84" s="1325"/>
      <c r="AT84" s="1325"/>
      <c r="AU84" s="1325"/>
      <c r="AV84" s="1325"/>
      <c r="AW84" s="1325"/>
      <c r="AX84" s="1325"/>
      <c r="AY84" s="1325"/>
      <c r="AZ84" s="1325"/>
      <c r="BA84" s="1325"/>
      <c r="BB84" s="1325"/>
      <c r="BC84" s="1325"/>
      <c r="BD84" s="1325"/>
      <c r="BE84" s="1325"/>
      <c r="BF84" s="1325"/>
      <c r="BG84" s="1325"/>
      <c r="BH84" s="1325"/>
      <c r="BI84" s="1325"/>
      <c r="BJ84" s="1325"/>
      <c r="BK84" s="1325"/>
      <c r="BL84" s="1325"/>
      <c r="BM84" s="1325"/>
      <c r="BN84" s="1325"/>
      <c r="BO84" s="1325"/>
      <c r="BP84" s="1325"/>
      <c r="BQ84" s="1325"/>
      <c r="BR84" s="1325"/>
      <c r="BS84" s="1325"/>
      <c r="BT84" s="1643"/>
      <c r="BU84" s="1625"/>
      <c r="BV84" s="1625" t="str">
        <f>IF(T84="","",T84)</f>
        <v>Добавить территорию для дифференциации</v>
      </c>
      <c r="BW84" s="1625"/>
      <c r="BX84" s="1625"/>
      <c r="BY84" s="1643">
        <v>0</v>
      </c>
    </row>
    <row s="1643" customFormat="1" customHeight="1" ht="1.05">
      <c r="A85" s="1315"/>
      <c r="B85" s="1315"/>
      <c r="C85" s="1315"/>
      <c r="D85" s="1315"/>
      <c r="E85" s="1344"/>
      <c r="F85" s="1315"/>
      <c r="G85" s="1315"/>
      <c r="H85" s="1315"/>
      <c r="I85" s="1315"/>
      <c r="J85" s="1315"/>
      <c r="K85" s="1315"/>
      <c r="L85" s="1340"/>
      <c r="M85" s="1322"/>
      <c r="N85" s="1322"/>
      <c r="P85" s="1317"/>
      <c r="Q85" s="1318"/>
      <c r="R85" s="1317"/>
      <c r="S85" s="1323"/>
      <c r="T85" s="1326" t="s">
        <v>186</v>
      </c>
      <c r="U85" s="1325"/>
      <c r="V85" s="1325"/>
      <c r="W85" s="1325"/>
      <c r="X85" s="1325"/>
      <c r="Y85" s="1325"/>
      <c r="Z85" s="1325"/>
      <c r="AA85" s="1325"/>
      <c r="AB85" s="1325"/>
      <c r="AC85" s="1325"/>
      <c r="AD85" s="1325"/>
      <c r="AE85" s="1325"/>
      <c r="AF85" s="1325"/>
      <c r="AG85" s="1325"/>
      <c r="AH85" s="1325"/>
      <c r="AI85" s="1325"/>
      <c r="AJ85" s="1325"/>
      <c r="AK85" s="1325"/>
      <c r="AL85" s="1325"/>
      <c r="AM85" s="1325"/>
      <c r="AN85" s="1325"/>
      <c r="AO85" s="1325"/>
      <c r="AP85" s="1325"/>
      <c r="AQ85" s="1325"/>
      <c r="AR85" s="1325"/>
      <c r="AS85" s="1325"/>
      <c r="AT85" s="1325"/>
      <c r="AU85" s="1325"/>
      <c r="AV85" s="1325"/>
      <c r="AW85" s="1325"/>
      <c r="AX85" s="1325"/>
      <c r="AY85" s="1325"/>
      <c r="AZ85" s="1325"/>
      <c r="BA85" s="1325"/>
      <c r="BB85" s="1325"/>
      <c r="BC85" s="1325"/>
      <c r="BD85" s="1325"/>
      <c r="BE85" s="1325"/>
      <c r="BF85" s="1325"/>
      <c r="BG85" s="1325"/>
      <c r="BH85" s="1325"/>
      <c r="BI85" s="1325"/>
      <c r="BJ85" s="1325"/>
      <c r="BK85" s="1325"/>
      <c r="BL85" s="1325"/>
      <c r="BM85" s="1325"/>
      <c r="BN85" s="1325"/>
      <c r="BO85" s="1325"/>
      <c r="BP85" s="1325"/>
      <c r="BQ85" s="4394"/>
      <c r="BR85" s="1325"/>
      <c r="BS85" s="1325"/>
      <c r="BU85" s="790"/>
      <c r="BV85" s="790" t="str">
        <f>IF(T85="","",T85)</f>
        <v>Добавить наименование тарифа</v>
      </c>
      <c r="BW85" s="790"/>
      <c r="BX85" s="790"/>
      <c r="BY85" s="519">
        <v>1</v>
      </c>
    </row>
    <row customHeight="1" ht="11.549999999999999">
      <c r="M86" s="1161"/>
      <c r="N86" s="1161"/>
      <c r="O86" s="538"/>
      <c r="P86" s="1156"/>
      <c r="Q86" s="1156"/>
      <c r="R86" s="1156"/>
      <c r="S86" s="1156"/>
      <c r="AL86" s="1636"/>
      <c r="AM86" s="1636"/>
      <c r="AN86" s="1636"/>
      <c r="AO86" s="1636"/>
      <c r="AP86" s="1636"/>
      <c r="AQ86" s="1636"/>
      <c r="AR86" s="1636"/>
      <c r="AS86" s="1636"/>
      <c r="AT86" s="1636"/>
      <c r="AU86" s="1636"/>
      <c r="AV86" s="1636"/>
      <c r="AW86" s="1636"/>
      <c r="AX86" s="1636"/>
      <c r="AY86" s="1636"/>
      <c r="AZ86" s="1636"/>
      <c r="BA86" s="1636"/>
      <c r="BB86" s="1636"/>
      <c r="BC86" s="1636"/>
      <c r="BD86" s="1636"/>
      <c r="BE86" s="1636"/>
      <c r="BF86" s="1636"/>
      <c r="BG86" s="1636"/>
      <c r="BH86" s="1636"/>
      <c r="BI86" s="1636"/>
      <c r="BJ86" s="1636"/>
      <c r="BK86" s="1636"/>
      <c r="BL86" s="1636"/>
      <c r="BM86" s="1636"/>
      <c r="BN86" s="1636"/>
      <c r="BO86" s="1636"/>
      <c r="BP86" s="1636"/>
      <c r="BQ86" s="4386"/>
      <c r="BT86" s="1156"/>
      <c r="BU86" s="1156"/>
      <c r="BV86" s="1156"/>
      <c r="BW86" s="1156"/>
      <c r="BX86" s="1156"/>
      <c r="BY86" s="1156">
        <v>11</v>
      </c>
    </row>
    <row customHeight="1" ht="28.5">
      <c r="O87" s="538"/>
      <c r="S87" s="1254"/>
      <c r="T87" s="2286"/>
      <c r="U87" s="2286"/>
      <c r="V87" s="2286"/>
      <c r="W87" s="2286"/>
      <c r="X87" s="2286"/>
      <c r="Y87" s="2286"/>
      <c r="Z87" s="2286"/>
      <c r="AA87" s="2286"/>
      <c r="AB87" s="2286"/>
      <c r="AC87" s="2286"/>
      <c r="AD87" s="2286"/>
      <c r="AE87" s="2286"/>
      <c r="AF87" s="2286"/>
      <c r="AG87" s="2286"/>
      <c r="AH87" s="2286"/>
      <c r="AI87" s="2286"/>
      <c r="AJ87" s="2286"/>
      <c r="AK87" s="2286"/>
      <c r="AL87" s="2386"/>
      <c r="AM87" s="2386"/>
      <c r="AN87" s="2386"/>
      <c r="AO87" s="2386"/>
      <c r="AP87" s="2386"/>
      <c r="AQ87" s="2386"/>
      <c r="AR87" s="2386"/>
      <c r="AS87" s="2386"/>
      <c r="AT87" s="2386"/>
      <c r="AU87" s="2386"/>
      <c r="AV87" s="2386"/>
      <c r="AW87" s="2386"/>
      <c r="AX87" s="2386"/>
      <c r="AY87" s="2386"/>
      <c r="AZ87" s="2386"/>
      <c r="BA87" s="2386"/>
      <c r="BB87" s="2386"/>
      <c r="BC87" s="2386"/>
      <c r="BD87" s="2386"/>
      <c r="BE87" s="2386"/>
      <c r="BF87" s="2386"/>
      <c r="BG87" s="2386"/>
      <c r="BH87" s="2386"/>
      <c r="BI87" s="2386"/>
      <c r="BJ87" s="2386"/>
      <c r="BK87" s="2386"/>
      <c r="BL87" s="2386"/>
      <c r="BM87" s="2386"/>
      <c r="BN87" s="2386"/>
      <c r="BO87" s="2386"/>
      <c r="BP87" s="2386"/>
      <c r="BQ87" s="4416"/>
      <c r="BR87" s="2286"/>
      <c r="BS87" s="2286"/>
      <c r="BY87" s="1156">
        <v>27</v>
      </c>
    </row>
    <row customHeight="1" ht="67.2">
      <c r="O88" s="538"/>
      <c r="P88" s="1304"/>
      <c r="T88" s="2286"/>
      <c r="U88" s="2286"/>
      <c r="V88" s="2286"/>
      <c r="W88" s="2286"/>
      <c r="X88" s="2286"/>
      <c r="Y88" s="2286"/>
      <c r="Z88" s="2286"/>
      <c r="AA88" s="2286"/>
      <c r="AB88" s="2286"/>
      <c r="AC88" s="2286"/>
      <c r="AD88" s="2286"/>
      <c r="AE88" s="2286"/>
      <c r="AF88" s="2286"/>
      <c r="AG88" s="2286"/>
      <c r="AH88" s="2286"/>
      <c r="AI88" s="2286"/>
      <c r="AJ88" s="2286"/>
      <c r="AK88" s="2286"/>
      <c r="AL88" s="2386"/>
      <c r="AM88" s="2386"/>
      <c r="AN88" s="2386"/>
      <c r="AO88" s="2386"/>
      <c r="AP88" s="2386"/>
      <c r="AQ88" s="2386"/>
      <c r="AR88" s="2386"/>
      <c r="AS88" s="2386"/>
      <c r="AT88" s="2386"/>
      <c r="AU88" s="2386"/>
      <c r="AV88" s="2386"/>
      <c r="AW88" s="2386"/>
      <c r="AX88" s="2386"/>
      <c r="AY88" s="2386"/>
      <c r="AZ88" s="2386"/>
      <c r="BA88" s="2386"/>
      <c r="BB88" s="2386"/>
      <c r="BC88" s="2386"/>
      <c r="BD88" s="2386"/>
      <c r="BE88" s="2386"/>
      <c r="BF88" s="2386"/>
      <c r="BG88" s="2386"/>
      <c r="BH88" s="2386"/>
      <c r="BI88" s="2386"/>
      <c r="BJ88" s="2386"/>
      <c r="BK88" s="2386"/>
      <c r="BL88" s="2386"/>
      <c r="BM88" s="2386"/>
      <c r="BN88" s="2386"/>
      <c r="BO88" s="2386"/>
      <c r="BP88" s="2386"/>
      <c r="BQ88" s="4416"/>
      <c r="BR88" s="2286"/>
      <c r="BS88" s="2286"/>
      <c r="BY88" s="1156">
        <v>64</v>
      </c>
    </row>
    <row customHeight="1" ht="14.699999999999998">
      <c r="O89" s="538"/>
      <c r="AL89" s="1636"/>
      <c r="AM89" s="1636"/>
      <c r="AN89" s="1636"/>
      <c r="AO89" s="1636"/>
      <c r="AP89" s="1636"/>
      <c r="AQ89" s="1636"/>
      <c r="AR89" s="1636"/>
      <c r="AS89" s="1636"/>
      <c r="AT89" s="1636"/>
      <c r="AU89" s="1636"/>
      <c r="AV89" s="1636"/>
      <c r="AW89" s="1636"/>
      <c r="AX89" s="1636"/>
      <c r="AY89" s="1636"/>
      <c r="AZ89" s="1636"/>
      <c r="BA89" s="1636"/>
      <c r="BB89" s="1636"/>
      <c r="BC89" s="1636"/>
      <c r="BD89" s="1636"/>
      <c r="BE89" s="1636"/>
      <c r="BF89" s="1636"/>
      <c r="BG89" s="1636"/>
      <c r="BH89" s="1636"/>
      <c r="BI89" s="1636"/>
      <c r="BJ89" s="1636"/>
      <c r="BK89" s="1636"/>
      <c r="BL89" s="1636"/>
      <c r="BM89" s="1636"/>
      <c r="BN89" s="1636"/>
      <c r="BO89" s="1636"/>
      <c r="BP89" s="1636"/>
      <c r="BQ89" s="4386"/>
      <c r="BY89" s="1156">
        <v>14</v>
      </c>
    </row>
    <row customHeight="1" ht="18.75">
      <c r="O90" s="538"/>
      <c r="P90" s="1329"/>
      <c r="S90" s="1254"/>
      <c r="T90" s="2286"/>
      <c r="U90" s="2286"/>
      <c r="V90" s="2286"/>
      <c r="W90" s="2286"/>
      <c r="X90" s="2286"/>
      <c r="Y90" s="2286"/>
      <c r="Z90" s="2286"/>
      <c r="AA90" s="2286"/>
      <c r="AB90" s="2286"/>
      <c r="AC90" s="2286"/>
      <c r="AD90" s="2286"/>
      <c r="AE90" s="2286"/>
      <c r="AF90" s="2286"/>
      <c r="AG90" s="2286"/>
      <c r="AH90" s="2286"/>
      <c r="AI90" s="2286"/>
      <c r="AJ90" s="2286"/>
      <c r="AK90" s="2286"/>
      <c r="AL90" s="2386"/>
      <c r="AM90" s="2386"/>
      <c r="AN90" s="2386"/>
      <c r="AO90" s="2386"/>
      <c r="AP90" s="2386"/>
      <c r="AQ90" s="2386"/>
      <c r="AR90" s="2386"/>
      <c r="AS90" s="2386"/>
      <c r="AT90" s="2386"/>
      <c r="AU90" s="2386"/>
      <c r="AV90" s="2386"/>
      <c r="AW90" s="2386"/>
      <c r="AX90" s="2386"/>
      <c r="AY90" s="2386"/>
      <c r="AZ90" s="2386"/>
      <c r="BA90" s="2386"/>
      <c r="BB90" s="2386"/>
      <c r="BC90" s="2386"/>
      <c r="BD90" s="2386"/>
      <c r="BE90" s="2386"/>
      <c r="BF90" s="2386"/>
      <c r="BG90" s="2386"/>
      <c r="BH90" s="2386"/>
      <c r="BI90" s="2386"/>
      <c r="BJ90" s="2386"/>
      <c r="BK90" s="2386"/>
      <c r="BL90" s="2386"/>
      <c r="BM90" s="2386"/>
      <c r="BN90" s="2386"/>
      <c r="BO90" s="2386"/>
      <c r="BP90" s="2386"/>
      <c r="BQ90" s="4416"/>
      <c r="BR90" s="2286"/>
      <c r="BS90" s="2286"/>
      <c r="BY90" s="1156">
        <v>18</v>
      </c>
    </row>
    <row customHeight="1" ht="18.75">
      <c r="O91" s="538"/>
      <c r="P91" s="1329"/>
      <c r="T91" s="2286"/>
      <c r="U91" s="2286"/>
      <c r="V91" s="2286"/>
      <c r="W91" s="2286"/>
      <c r="X91" s="2286"/>
      <c r="Y91" s="2286"/>
      <c r="Z91" s="2286"/>
      <c r="AA91" s="2286"/>
      <c r="AB91" s="2286"/>
      <c r="AC91" s="2286"/>
      <c r="AD91" s="2286"/>
      <c r="AE91" s="2286"/>
      <c r="AF91" s="2286"/>
      <c r="AG91" s="2286"/>
      <c r="AH91" s="2286"/>
      <c r="AI91" s="2286"/>
      <c r="AJ91" s="2286"/>
      <c r="AK91" s="2286"/>
      <c r="AL91" s="2386"/>
      <c r="AM91" s="2386"/>
      <c r="AN91" s="2386"/>
      <c r="AO91" s="2386"/>
      <c r="AP91" s="2386"/>
      <c r="AQ91" s="2386"/>
      <c r="AR91" s="2386"/>
      <c r="AS91" s="2386"/>
      <c r="AT91" s="2386"/>
      <c r="AU91" s="2386"/>
      <c r="AV91" s="2386"/>
      <c r="AW91" s="2386"/>
      <c r="AX91" s="2386"/>
      <c r="AY91" s="2386"/>
      <c r="AZ91" s="2386"/>
      <c r="BA91" s="2386"/>
      <c r="BB91" s="2386"/>
      <c r="BC91" s="2386"/>
      <c r="BD91" s="2386"/>
      <c r="BE91" s="2386"/>
      <c r="BF91" s="2386"/>
      <c r="BG91" s="2386"/>
      <c r="BH91" s="2386"/>
      <c r="BI91" s="2386"/>
      <c r="BJ91" s="2386"/>
      <c r="BK91" s="2386"/>
      <c r="BL91" s="2386"/>
      <c r="BM91" s="2386"/>
      <c r="BN91" s="2386"/>
      <c r="BO91" s="2386"/>
      <c r="BP91" s="2386"/>
      <c r="BQ91" s="4416"/>
      <c r="BR91" s="2286"/>
      <c r="BS91" s="2286"/>
      <c r="BY91" s="1156">
        <v>18</v>
      </c>
    </row>
    <row customHeight="1" ht="29.25">
      <c r="O92" s="538"/>
      <c r="P92" s="1329"/>
      <c r="S92" s="1254"/>
      <c r="T92" s="2286"/>
      <c r="U92" s="2286"/>
      <c r="V92" s="2286"/>
      <c r="W92" s="2286"/>
      <c r="X92" s="2286"/>
      <c r="Y92" s="2286"/>
      <c r="Z92" s="2286"/>
      <c r="AA92" s="2286"/>
      <c r="AB92" s="2286"/>
      <c r="AC92" s="2286"/>
      <c r="AD92" s="2286"/>
      <c r="AE92" s="2286"/>
      <c r="AF92" s="2286"/>
      <c r="AG92" s="2286"/>
      <c r="AH92" s="2286"/>
      <c r="AI92" s="2286"/>
      <c r="AJ92" s="2286"/>
      <c r="AK92" s="2286"/>
      <c r="AL92" s="2386"/>
      <c r="AM92" s="2386"/>
      <c r="AN92" s="2386"/>
      <c r="AO92" s="2386"/>
      <c r="AP92" s="2386"/>
      <c r="AQ92" s="2386"/>
      <c r="AR92" s="2386"/>
      <c r="AS92" s="2386"/>
      <c r="AT92" s="2386"/>
      <c r="AU92" s="2386"/>
      <c r="AV92" s="2386"/>
      <c r="AW92" s="2386"/>
      <c r="AX92" s="2386"/>
      <c r="AY92" s="2386"/>
      <c r="AZ92" s="2386"/>
      <c r="BA92" s="2386"/>
      <c r="BB92" s="2386"/>
      <c r="BC92" s="2386"/>
      <c r="BD92" s="2386"/>
      <c r="BE92" s="2386"/>
      <c r="BF92" s="2386"/>
      <c r="BG92" s="2386"/>
      <c r="BH92" s="2386"/>
      <c r="BI92" s="2386"/>
      <c r="BJ92" s="2386"/>
      <c r="BK92" s="2386"/>
      <c r="BL92" s="2386"/>
      <c r="BM92" s="2386"/>
      <c r="BN92" s="2386"/>
      <c r="BO92" s="2386"/>
      <c r="BP92" s="2386"/>
      <c r="BQ92" s="4416"/>
      <c r="BR92" s="2286"/>
      <c r="BS92" s="2286"/>
      <c r="BY92" s="1156">
        <v>28</v>
      </c>
    </row>
    <row customHeight="1" ht="22.5" hidden="1">
      <c r="A93" s="1161" t="s">
        <v>83</v>
      </c>
      <c r="B93" s="1161">
        <v>0</v>
      </c>
      <c r="C93" s="1161">
        <v>0</v>
      </c>
      <c r="D93" s="1161">
        <v>0</v>
      </c>
      <c r="E93" s="1161">
        <v>0</v>
      </c>
      <c r="F93" s="1161">
        <v>0</v>
      </c>
      <c r="G93" s="1161">
        <v>0</v>
      </c>
      <c r="H93" s="1161">
        <v>0</v>
      </c>
      <c r="I93" s="1161">
        <v>0</v>
      </c>
      <c r="J93" s="1161">
        <v>0</v>
      </c>
      <c r="K93" s="1161">
        <v>0</v>
      </c>
      <c r="L93" s="1330">
        <v>0</v>
      </c>
      <c r="M93" s="1363">
        <v>0</v>
      </c>
      <c r="N93" s="1363">
        <v>0</v>
      </c>
      <c r="O93" s="1363">
        <v>0</v>
      </c>
      <c r="P93" s="1219">
        <v>3</v>
      </c>
      <c r="Q93" s="345">
        <v>3</v>
      </c>
      <c r="R93" s="345">
        <v>3</v>
      </c>
      <c r="S93" s="582">
        <v>12</v>
      </c>
      <c r="T93" s="1156">
        <v>35</v>
      </c>
      <c r="U93" s="1156">
        <v>0</v>
      </c>
      <c r="V93" s="1156">
        <v>0</v>
      </c>
      <c r="W93" s="1156">
        <v>0</v>
      </c>
      <c r="X93" s="1156">
        <v>0</v>
      </c>
      <c r="Y93" s="1156">
        <v>0</v>
      </c>
      <c r="Z93" s="1156">
        <v>0</v>
      </c>
      <c r="AA93" s="1156">
        <v>0</v>
      </c>
      <c r="AB93" s="1156">
        <v>0</v>
      </c>
      <c r="AC93" s="1156">
        <v>0</v>
      </c>
      <c r="AD93" s="1156">
        <v>24</v>
      </c>
      <c r="AE93" s="1156">
        <v>0</v>
      </c>
      <c r="AF93" s="1156">
        <v>24</v>
      </c>
      <c r="AG93" s="1156">
        <v>24</v>
      </c>
      <c r="AH93" s="1156">
        <v>11</v>
      </c>
      <c r="AI93" s="1156">
        <v>3</v>
      </c>
      <c r="AJ93" s="1156">
        <v>11</v>
      </c>
      <c r="AK93" s="1156">
        <v>0</v>
      </c>
      <c r="AL93" s="1636">
        <v>0</v>
      </c>
      <c r="AM93" s="1636">
        <v>0</v>
      </c>
      <c r="AN93" s="1636">
        <v>0</v>
      </c>
      <c r="AO93" s="1636">
        <v>0</v>
      </c>
      <c r="AP93" s="1636">
        <v>0</v>
      </c>
      <c r="AQ93" s="1636">
        <v>0</v>
      </c>
      <c r="AR93" s="1636">
        <v>0</v>
      </c>
      <c r="AS93" s="1636">
        <v>0</v>
      </c>
      <c r="AT93" s="1636">
        <v>0</v>
      </c>
      <c r="AU93" s="1636">
        <v>0</v>
      </c>
      <c r="AV93" s="1636">
        <v>0</v>
      </c>
      <c r="AW93" s="1636">
        <v>0</v>
      </c>
      <c r="AX93" s="1636">
        <v>0</v>
      </c>
      <c r="AY93" s="1636">
        <v>0</v>
      </c>
      <c r="AZ93" s="1636">
        <v>0</v>
      </c>
      <c r="BA93" s="1636">
        <v>0</v>
      </c>
      <c r="BB93" s="1636">
        <v>0</v>
      </c>
      <c r="BC93" s="1636">
        <v>0</v>
      </c>
      <c r="BD93" s="1636">
        <v>0</v>
      </c>
      <c r="BE93" s="1636">
        <v>0</v>
      </c>
      <c r="BF93" s="1636">
        <v>0</v>
      </c>
      <c r="BG93" s="1636">
        <v>0</v>
      </c>
      <c r="BH93" s="1636">
        <v>0</v>
      </c>
      <c r="BI93" s="1636">
        <v>0</v>
      </c>
      <c r="BJ93" s="1636">
        <v>0</v>
      </c>
      <c r="BK93" s="1636">
        <v>0</v>
      </c>
      <c r="BL93" s="1636">
        <v>0</v>
      </c>
      <c r="BM93" s="1636">
        <v>0</v>
      </c>
      <c r="BN93" s="1636">
        <v>0</v>
      </c>
      <c r="BO93" s="1636">
        <v>0</v>
      </c>
      <c r="BP93" s="1636">
        <v>0</v>
      </c>
      <c r="BQ93" s="4386">
        <v>0</v>
      </c>
      <c r="BR93" s="1156">
        <v>4</v>
      </c>
      <c r="BS93" s="1156">
        <v>115</v>
      </c>
      <c r="BT93" s="512">
        <v>10</v>
      </c>
      <c r="BU93" s="512">
        <v>10</v>
      </c>
      <c r="BV93" s="512">
        <v>10</v>
      </c>
      <c r="BW93" s="512">
        <v>10</v>
      </c>
      <c r="BX93" s="512">
        <v>10</v>
      </c>
      <c r="BY93" s="1156">
        <v>23</v>
      </c>
    </row>
  </sheetData>
  <sheetProtection sheet="1" formatColumns="0" formatRows="0" autoFilter="0" sort="1" insertRows="1" insertColumns="1" deleteRows="1" deleteColumns="1"/>
  <mergeCells count="296">
    <mergeCell ref="V7:AC7"/>
    <mergeCell ref="AD7:BR7"/>
    <mergeCell ref="S34:T34"/>
    <mergeCell ref="V34:AB34"/>
    <mergeCell ref="AD34:AJ34"/>
    <mergeCell ref="S35:T35"/>
    <mergeCell ref="V35:AB35"/>
    <mergeCell ref="AD35:AJ35"/>
    <mergeCell ref="V2:AC2"/>
    <mergeCell ref="AD2:BR2"/>
    <mergeCell ref="V3:AC3"/>
    <mergeCell ref="AD3:BR3"/>
    <mergeCell ref="V4:AC4"/>
    <mergeCell ref="AD4:BR4"/>
    <mergeCell ref="V5:AC5"/>
    <mergeCell ref="AD5:BR5"/>
    <mergeCell ref="V6:AC6"/>
    <mergeCell ref="AD6:BR6"/>
    <mergeCell ref="AI17:AI18"/>
    <mergeCell ref="AJ17:AJ18"/>
    <mergeCell ref="AK17:AK18"/>
    <mergeCell ref="AK8:AK9"/>
    <mergeCell ref="AD29:AJ29"/>
    <mergeCell ref="AD30:AJ30"/>
    <mergeCell ref="T90:BS90"/>
    <mergeCell ref="T91:BS91"/>
    <mergeCell ref="T92:BS92"/>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87:BS87"/>
    <mergeCell ref="W40:W41"/>
    <mergeCell ref="T88:BS88"/>
    <mergeCell ref="Z49:Z50"/>
    <mergeCell ref="AA49:AA50"/>
    <mergeCell ref="AB49:AB50"/>
    <mergeCell ref="Z40:AB40"/>
    <mergeCell ref="AA41:AB41"/>
    <mergeCell ref="AA42:AB42"/>
    <mergeCell ref="V37:AC37"/>
    <mergeCell ref="S38:BR38"/>
    <mergeCell ref="BS38:BS41"/>
    <mergeCell ref="S39:S41"/>
    <mergeCell ref="T39:T41"/>
    <mergeCell ref="V39:AB39"/>
    <mergeCell ref="AC39:AC41"/>
    <mergeCell ref="BR39:BR41"/>
    <mergeCell ref="AI42:AJ42"/>
    <mergeCell ref="AD39:AJ39"/>
    <mergeCell ref="AK39:AK41"/>
    <mergeCell ref="AD40:AD41"/>
    <mergeCell ref="AE40:AE41"/>
    <mergeCell ref="AF40:AG40"/>
    <mergeCell ref="AH40:AJ40"/>
    <mergeCell ref="AI41:AJ41"/>
    <mergeCell ref="AC49:AC50"/>
    <mergeCell ref="BS49:BS51"/>
    <mergeCell ref="BS8:BS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BR43"/>
    <mergeCell ref="AD44:BR44"/>
    <mergeCell ref="AD45:BR45"/>
    <mergeCell ref="AD46:BR46"/>
    <mergeCell ref="AD47:BR47"/>
    <mergeCell ref="AD48:BR48"/>
    <mergeCell ref="V62:AC62"/>
    <mergeCell ref="AD62:BR62"/>
    <mergeCell ref="V57:AC57"/>
    <mergeCell ref="AD57:BR57"/>
    <mergeCell ref="V58:AC58"/>
    <mergeCell ref="AD58:BR58"/>
    <mergeCell ref="V59:AC59"/>
    <mergeCell ref="AD59:BR59"/>
    <mergeCell ref="V60:AC60"/>
    <mergeCell ref="AD60:BR60"/>
    <mergeCell ref="V61:AC61"/>
    <mergeCell ref="AD61:BR61"/>
    <mergeCell ref="AK63:AK64"/>
    <mergeCell ref="E57:E70"/>
    <mergeCell ref="F58:F69"/>
    <mergeCell ref="G59:G68"/>
    <mergeCell ref="H60:H67"/>
    <mergeCell ref="I61:I66"/>
    <mergeCell ref="J62:J65"/>
    <mergeCell ref="BS63:BS65"/>
    <mergeCell ref="K63:K64"/>
    <mergeCell ref="P61:P66"/>
    <mergeCell ref="Q62:Q65"/>
    <mergeCell ref="AH63:AH64"/>
    <mergeCell ref="AI63:AI64"/>
    <mergeCell ref="AJ63:AJ64"/>
    <mergeCell ref="Z63:Z64"/>
    <mergeCell ref="AA63:AA64"/>
    <mergeCell ref="AB63:AB64"/>
    <mergeCell ref="AC63:AC64"/>
    <mergeCell ref="V76:AC76"/>
    <mergeCell ref="AD76:BR76"/>
    <mergeCell ref="V71:AC71"/>
    <mergeCell ref="AD71:BR71"/>
    <mergeCell ref="V72:AC72"/>
    <mergeCell ref="AD72:BR72"/>
    <mergeCell ref="V73:AC73"/>
    <mergeCell ref="AD73:BR73"/>
    <mergeCell ref="V74:AC74"/>
    <mergeCell ref="AD74:BR74"/>
    <mergeCell ref="V75:AC75"/>
    <mergeCell ref="AD75:BR75"/>
    <mergeCell ref="AK77:AK78"/>
    <mergeCell ref="E71:E84"/>
    <mergeCell ref="F72:F83"/>
    <mergeCell ref="G73:G82"/>
    <mergeCell ref="H74:H81"/>
    <mergeCell ref="I75:I80"/>
    <mergeCell ref="J76:J79"/>
    <mergeCell ref="BS77:BS79"/>
    <mergeCell ref="K77:K78"/>
    <mergeCell ref="P75:P80"/>
    <mergeCell ref="Q76:Q79"/>
    <mergeCell ref="AH77:AH78"/>
    <mergeCell ref="AI77:AI78"/>
    <mergeCell ref="AJ77:AJ78"/>
    <mergeCell ref="Z77:Z78"/>
    <mergeCell ref="AA77:AA78"/>
    <mergeCell ref="AB77:AB78"/>
    <mergeCell ref="AC77:AC78"/>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P63:AP64"/>
    <mergeCell ref="AQ63:AQ64"/>
    <mergeCell ref="AR63:AR64"/>
    <mergeCell ref="AS63:AS64"/>
    <mergeCell ref="AP77:AP78"/>
    <mergeCell ref="AQ77:AQ78"/>
    <mergeCell ref="AR77:AR78"/>
    <mergeCell ref="AS77:AS78"/>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AX63:AX64"/>
    <mergeCell ref="AY63:AY64"/>
    <mergeCell ref="AZ63:AZ64"/>
    <mergeCell ref="BA63:BA64"/>
    <mergeCell ref="AX77:AX78"/>
    <mergeCell ref="AY77:AY78"/>
    <mergeCell ref="AZ77:AZ78"/>
    <mergeCell ref="BA77:BA78"/>
    <mergeCell ref="BF8:BF9"/>
    <mergeCell ref="BG8:BG9"/>
    <mergeCell ref="BH8:BH9"/>
    <mergeCell ref="BI8:BI9"/>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F63:BF64"/>
    <mergeCell ref="BG63:BG64"/>
    <mergeCell ref="BH63:BH64"/>
    <mergeCell ref="BI63:BI64"/>
    <mergeCell ref="BF77:BF78"/>
    <mergeCell ref="BG77:BG78"/>
    <mergeCell ref="BH77:BH78"/>
    <mergeCell ref="BI77:BI78"/>
    <mergeCell ref="BN8:BN9"/>
    <mergeCell ref="BO8:BO9"/>
    <mergeCell ref="BP8:BP9"/>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 ref="BN63:BN64"/>
    <mergeCell ref="BO63:BO64"/>
    <mergeCell ref="BP63:BP64"/>
    <mergeCell ref="BQ63:BQ64"/>
    <mergeCell ref="BN77:BN78"/>
    <mergeCell ref="BO77:BO78"/>
    <mergeCell ref="BP77:BP78"/>
    <mergeCell ref="BQ77:BQ78"/>
  </mergeCells>
  <dataValidations count="8">
    <dataValidation allowBlank="1" sqref="S131151:BS131157 S196687:BS196693 S262223:BS262229 S327759:BS327765 S393295:BS393301 S458831:BS458837 S524367:BS524373 S589903:BS589909 S655439:BS655445 S720975:BS720981 S786511:BS786517 S852047:BS852053 S917583:BS917589 S983119:BS983125 S65615:BS65621"/>
    <dataValidation type="list" allowBlank="1" showInputMessage="1" errorTitle="Ошибка" error="Выберите значение из списка" prompt="Выберите значение из списка" sqref="V983116:BR983116 V65612:BR65612 V131148:BR131148 V196684:BR196684 V262220:BR262220 V327756:BR327756 V393292:BR393292 V458828:BR458828 V524364:BR524364 V589900:BR589900 V655436:BR655436 V720972:BR720972 V786508:BR786508 V852044:BR852044 V917580:BR917580">
      <formula1>kind_of_cons</formula1>
    </dataValidation>
    <dataValidation allowBlank="1" promptTitle="checkPeriodRange" sqref="Y65614 Y131150 Y196686 Y262222 Y327758 Y393294 Y458830 Y524366 Y589902 Y655438 Y720974 Y786510 Y852046 Y917582 Y983118 Y9 AG65614 AG131150 AG196686 AG262222 AG327758 AG393294 AG458830 AG524366 AG589902 AG655438 AG720974 AG786510 AG852046 AG917582 AG983118 AG9 Y50 AG18 AG50 Y64 AG64 Y78 AG78 AO9 AO50 AO64 AO78 AW9 AW50 AW64 AW78 BE9 BE50 BE64 BE78 BM9 BM50 BM64 BM78"/>
    <dataValidation type="list" allowBlank="1" showInputMessage="1" showErrorMessage="1" errorTitle="Ошибка" error="Выберите значение из списка" sqref="V983115:W983115 V65611:W65611 V131147:W131147 V196683:W196683 V262219:W262219 V327755:W327755 V393291:W393291 V458827:W458827 V524363:W524363 V589899:W589899 V655435:W655435 V720971:W720971 V786507:W786507 V852043:W852043 V917579:W917579 AD983115:AE983115 AD65611:AE65611 AD131147:AE131147 AD196683:AE196683 AD262219:AE262219 AD327755:AE327755 AD393291:AE393291 AD458827:AE458827 AD524363:AE524363 AD589899:AE589899 AD655435:AE655435 AD720971:AE720971 AD786507:AE786507 AD852043:AE852043 AD917579:AE917579">
      <formula1>kind_of_scheme_in</formula1>
    </dataValidation>
    <dataValidation type="textLength" operator="lessThanOrEqual" allowBlank="1" showInputMessage="1" showErrorMessage="1" errorTitle="Ошибка" error="Допускается ввод не более 900 символов!" sqref="BS65607:BS65614 BS131143:BS131150 BS196679:BS196686 BS262215:BS262222 BS327751:BS327758 BS393287:BS393294 BS458823:BS458830 BS524359:BS524366 BS589895:BS589902 BS655431:BS655438 BS720967:BS720974 BS786503:BS786510 BS852039:BS852046 BS917575:BS917582 BS983111:BS983118">
      <formula1>900</formula1>
    </dataValidation>
    <dataValidation type="list" allowBlank="1" showInputMessage="1" showErrorMessage="1" errorTitle="Ошибка" error="Выберите значение из списка" sqref="T65613 T131149 T196685 T262221 T327757 T393293 T458829 T524365 T589901 T655437 T720973 T786509 T852045 T917581 T983117">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613 Z131149 Z196685 Z262221 Z327757 Z393293 Z458829 Z524365 Z589901 Z655437 Z720973 Z786509 Z852045 Z917581 Z983117 AB65613 AB131149 AB196685 AB262221 AB327757 AB393293 AB458829 AB524365 AB589901 AB655437 AB720973 AB786509 AB852045 AB917581 AB983117 Z8 AH65613 AH131149 AH196685 AH262221 AH327757 AH393293 AH458829 AH524365 AH589901 AH655437 AH720973 AH786509 AH852045 AH917581 AH983117 AJ65613 AJ131149 AJ196685 AJ262221 AJ327757 AJ393293 AJ458829 AJ524365 AJ589901 AJ655437 AJ720973 AJ786509 AJ852045 AJ917581 AJ983117 AJ49 AH49 AH8 AJ8 AB8 AH17 AJ17 Z49 AB49 Z63 AB63 AH63 AJ63 Z77 AB77 AH77 AJ77 AP8 AR8 AP49 AR49 AP63 AR63 AP77 AR77 AX8 AZ8 AX49 AZ49 AX63 AZ63 AX77 AZ77 BF8 BH8 BF49 BH49 BF63 BH63 BF77 BH77 BN8 BP8 BN49 BP49 BN63 BP63 BN77 BP77"/>
    <dataValidation allowBlank="1" showInputMessage="1" showErrorMessage="1" prompt="Для выбора выполните двойной щелчок левой клавиши мыши по соответствующей ячейке." sqref="AA65613 AA131149 AA196685 AA262221 AA327757 AA393293 AA458829 AA524365 AA589901 AA655437 AA720973 AA786509 AA852045 AA917581 AA983117 AC131149 AC458829 AC196685 AC262221 AC327757 AC393293 AC524365 AC589901 AC655437 AC720973 AC786509 AC852045 AC917581 AC983117 AC65613 AI65613 AI131149 AI196685 AI262221 AI327757 AI393293 AI458829 AI524365 AI589901 AI655437 AI720973 AI786509 AI852045 AI917581 AI983117 AK327757:BQ327757 AK393293:BQ393293 AK49 AQ49 AS49 AY49 BA49 BG49 BI49 BO49 BQ49 AK524365:BQ524365 AK8 AQ8 AS8 AY8 BA8 BG8 BI8 BO8 BQ8 AK589901:BQ589901 AK655437:BQ655437 AK17 AK720973:BQ720973 AK786509:BQ786509 AK852045:BQ852045 AK917581:BQ917581 AK983117:BQ983117 AK65613:BQ65613 AK131149:BQ131149 AI49 AK458829:BQ458829 AI8 AC8 AA8 AI17 AK196685:BQ196685 AA49 AC49 AK262221:BQ262221 AA63 AC63 AI63 AK63 AQ63 AS63 AY63 BA63 BG63 BI63 BO63 BQ63 AA77 AC77 AI77 AK77 AQ77 AS77 AY77 BA77 BG77 BI77 BO77 BQ7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907564-82B1-7FAA-5DCF-0.E7588654}" mc:Ignorable="x14ac xr xr2 xr3">
  <sheetPr>
    <tabColor theme="6" tint="0.4"/>
  </sheetPr>
  <dimension ref="A1:BY135"/>
  <sheetViews>
    <sheetView showGridLines="0" zoomScale="80" workbookViewId="0">
      <pane xSplit="29" ySplit="42" topLeftCell="BA76" activePane="bottomRight" state="frozen"/>
      <selection pane="bottomLeft" activeCell="A43" sqref="A43"/>
      <selection pane="topRight" activeCell="AD1" sqref="AD1"/>
      <selection pane="bottomRight" activeCell="BF122" sqref="BF122"/>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customWidth="1"/>
    <col min="55" max="55" width="8.03125" customWidth="1"/>
    <col min="69" max="69" style="65" width="10.57421875" hidden="1"/>
    <col min="70" max="70" style="1636" width="4.00390625" customWidth="1"/>
    <col min="71" max="71" style="1636" width="115.00390625" customWidth="1"/>
    <col min="72" max="76" style="1643" width="10.00390625" customWidth="1"/>
    <col min="77" max="77" style="1636" width="10.57421875" hidden="1"/>
  </cols>
  <sheetData>
    <row customHeight="1" ht="22.5" hidden="1">
      <c r="Y1" s="328"/>
      <c r="Z1" s="328"/>
      <c r="AG1" s="328"/>
      <c r="AH1" s="328"/>
      <c r="AL1" s="1636"/>
      <c r="AM1" s="1636"/>
      <c r="AN1" s="1636"/>
      <c r="AO1" s="1636"/>
      <c r="AP1" s="1636"/>
      <c r="AQ1" s="1636"/>
      <c r="AR1" s="1636"/>
      <c r="AS1" s="1636"/>
      <c r="AT1" s="1636"/>
      <c r="AU1" s="1636"/>
      <c r="AV1" s="1636"/>
      <c r="AW1" s="1636"/>
      <c r="AX1" s="1636"/>
      <c r="AY1" s="1636"/>
      <c r="AZ1" s="1636"/>
      <c r="BA1" s="1636"/>
      <c r="BB1" s="1636"/>
      <c r="BC1" s="1636"/>
      <c r="BD1" s="1636"/>
      <c r="BE1" s="1636"/>
      <c r="BF1" s="1636"/>
      <c r="BG1" s="1636"/>
      <c r="BH1" s="1636"/>
      <c r="BI1" s="1636"/>
      <c r="BJ1" s="1636"/>
      <c r="BK1" s="1636"/>
      <c r="BL1" s="1636"/>
      <c r="BM1" s="1636"/>
      <c r="BN1" s="1636"/>
      <c r="BO1" s="1636"/>
      <c r="BP1" s="1636"/>
      <c r="BQ1" s="4386"/>
      <c r="BY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131</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3"/>
      <c r="AM2" s="2244"/>
      <c r="AN2" s="2244"/>
      <c r="AO2" s="2244"/>
      <c r="AP2" s="2244"/>
      <c r="AQ2" s="2244"/>
      <c r="AR2" s="2244"/>
      <c r="AS2" s="2245"/>
      <c r="AT2" s="2243"/>
      <c r="AU2" s="2244"/>
      <c r="AV2" s="2244"/>
      <c r="AW2" s="2244"/>
      <c r="AX2" s="2244"/>
      <c r="AY2" s="2244"/>
      <c r="AZ2" s="2244"/>
      <c r="BA2" s="2245"/>
      <c r="BB2" s="2243"/>
      <c r="BC2" s="2244"/>
      <c r="BD2" s="2244"/>
      <c r="BE2" s="2244"/>
      <c r="BF2" s="2244"/>
      <c r="BG2" s="2244"/>
      <c r="BH2" s="2244"/>
      <c r="BI2" s="2245"/>
      <c r="BJ2" s="2243"/>
      <c r="BK2" s="2244"/>
      <c r="BL2" s="2244"/>
      <c r="BM2" s="2244"/>
      <c r="BN2" s="2244"/>
      <c r="BO2" s="2244"/>
      <c r="BP2" s="2244"/>
      <c r="BQ2" s="4387"/>
      <c r="BR2" s="2245"/>
      <c r="BS2" s="1259" t="s">
        <v>448</v>
      </c>
      <c r="BU2" s="501"/>
      <c r="BV2" s="501" t="str">
        <f>IF(T2="","",T2)</f>
        <v>Наименование тарифа</v>
      </c>
      <c r="BW2" s="501"/>
      <c r="BX2" s="501"/>
      <c r="BY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449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3"/>
      <c r="AM3" s="2244"/>
      <c r="AN3" s="2244"/>
      <c r="AO3" s="2244"/>
      <c r="AP3" s="2244"/>
      <c r="AQ3" s="2244"/>
      <c r="AR3" s="2244"/>
      <c r="AS3" s="2245"/>
      <c r="AT3" s="2243"/>
      <c r="AU3" s="2244"/>
      <c r="AV3" s="2244"/>
      <c r="AW3" s="2244"/>
      <c r="AX3" s="2244"/>
      <c r="AY3" s="2244"/>
      <c r="AZ3" s="2244"/>
      <c r="BA3" s="2245"/>
      <c r="BB3" s="2243"/>
      <c r="BC3" s="2244"/>
      <c r="BD3" s="2244"/>
      <c r="BE3" s="2244"/>
      <c r="BF3" s="2244"/>
      <c r="BG3" s="2244"/>
      <c r="BH3" s="2244"/>
      <c r="BI3" s="2245"/>
      <c r="BJ3" s="2243"/>
      <c r="BK3" s="2244"/>
      <c r="BL3" s="2244"/>
      <c r="BM3" s="2244"/>
      <c r="BN3" s="2244"/>
      <c r="BO3" s="2244"/>
      <c r="BP3" s="2244"/>
      <c r="BQ3" s="4387"/>
      <c r="BR3" s="2245"/>
      <c r="BS3" s="1259" t="s">
        <v>450</v>
      </c>
      <c r="BU3" s="501"/>
      <c r="BV3" s="501" t="str">
        <f>IF(T3="","",T3)</f>
        <v>Территория действия тарифа</v>
      </c>
      <c r="BW3" s="501"/>
      <c r="BX3" s="501"/>
      <c r="BY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451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3"/>
      <c r="AM4" s="2244"/>
      <c r="AN4" s="2244"/>
      <c r="AO4" s="2244"/>
      <c r="AP4" s="2244"/>
      <c r="AQ4" s="2244"/>
      <c r="AR4" s="2244"/>
      <c r="AS4" s="2245"/>
      <c r="AT4" s="2243"/>
      <c r="AU4" s="2244"/>
      <c r="AV4" s="2244"/>
      <c r="AW4" s="2244"/>
      <c r="AX4" s="2244"/>
      <c r="AY4" s="2244"/>
      <c r="AZ4" s="2244"/>
      <c r="BA4" s="2245"/>
      <c r="BB4" s="2243"/>
      <c r="BC4" s="2244"/>
      <c r="BD4" s="2244"/>
      <c r="BE4" s="2244"/>
      <c r="BF4" s="2244"/>
      <c r="BG4" s="2244"/>
      <c r="BH4" s="2244"/>
      <c r="BI4" s="2245"/>
      <c r="BJ4" s="2243"/>
      <c r="BK4" s="2244"/>
      <c r="BL4" s="2244"/>
      <c r="BM4" s="2244"/>
      <c r="BN4" s="2244"/>
      <c r="BO4" s="2244"/>
      <c r="BP4" s="2244"/>
      <c r="BQ4" s="4387"/>
      <c r="BR4" s="2245"/>
      <c r="BS4" s="1259" t="s">
        <v>452</v>
      </c>
      <c r="BU4" s="501"/>
      <c r="BV4" s="501" t="str">
        <f>IF(T4="","",T4)</f>
        <v>Наименование системы теплоснабжения </v>
      </c>
      <c r="BW4" s="501"/>
      <c r="BX4" s="501"/>
      <c r="BY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453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3"/>
      <c r="AM5" s="2244"/>
      <c r="AN5" s="2244"/>
      <c r="AO5" s="2244"/>
      <c r="AP5" s="2244"/>
      <c r="AQ5" s="2244"/>
      <c r="AR5" s="2244"/>
      <c r="AS5" s="2245"/>
      <c r="AT5" s="2243"/>
      <c r="AU5" s="2244"/>
      <c r="AV5" s="2244"/>
      <c r="AW5" s="2244"/>
      <c r="AX5" s="2244"/>
      <c r="AY5" s="2244"/>
      <c r="AZ5" s="2244"/>
      <c r="BA5" s="2245"/>
      <c r="BB5" s="2243"/>
      <c r="BC5" s="2244"/>
      <c r="BD5" s="2244"/>
      <c r="BE5" s="2244"/>
      <c r="BF5" s="2244"/>
      <c r="BG5" s="2244"/>
      <c r="BH5" s="2244"/>
      <c r="BI5" s="2245"/>
      <c r="BJ5" s="2243"/>
      <c r="BK5" s="2244"/>
      <c r="BL5" s="2244"/>
      <c r="BM5" s="2244"/>
      <c r="BN5" s="2244"/>
      <c r="BO5" s="2244"/>
      <c r="BP5" s="2244"/>
      <c r="BQ5" s="4387"/>
      <c r="BR5" s="2245"/>
      <c r="BS5" s="1259" t="s">
        <v>454</v>
      </c>
      <c r="BU5" s="501"/>
      <c r="BV5" s="501" t="str">
        <f>IF(T5="","",T5)</f>
        <v>Источник тепловой энергии  </v>
      </c>
      <c r="BW5" s="501"/>
      <c r="BX5" s="501"/>
      <c r="BY5" s="1156">
        <v>0</v>
      </c>
    </row>
    <row customHeight="1" ht="47.25" hidden="1">
      <c r="A6" s="1364"/>
      <c r="B6" s="1364"/>
      <c r="C6" s="1364"/>
      <c r="D6" s="1364"/>
      <c r="E6" s="2260"/>
      <c r="F6" s="2260"/>
      <c r="G6" s="2260"/>
      <c r="H6" s="2260"/>
      <c r="I6" s="2257">
        <f>S5&amp;".1"</f>
      </c>
      <c r="J6" s="1364"/>
      <c r="K6" s="1364"/>
      <c r="L6" s="1365" t="s">
        <v>455</v>
      </c>
      <c r="M6" s="538"/>
      <c r="P6" s="2258">
        <v>1</v>
      </c>
      <c r="Q6" s="1332"/>
      <c r="R6" s="357"/>
      <c r="S6" s="1337">
        <f>$I6</f>
      </c>
      <c r="T6" s="286" t="s">
        <v>456</v>
      </c>
      <c r="U6" s="301"/>
      <c r="V6" s="2246"/>
      <c r="W6" s="2247"/>
      <c r="X6" s="2247"/>
      <c r="Y6" s="2247"/>
      <c r="Z6" s="2247"/>
      <c r="AA6" s="2247"/>
      <c r="AB6" s="2247"/>
      <c r="AC6" s="2248"/>
      <c r="AD6" s="2246"/>
      <c r="AE6" s="2247"/>
      <c r="AF6" s="2247"/>
      <c r="AG6" s="2247"/>
      <c r="AH6" s="2247"/>
      <c r="AI6" s="2247"/>
      <c r="AJ6" s="2247"/>
      <c r="AK6" s="2247"/>
      <c r="AL6" s="2246"/>
      <c r="AM6" s="2247"/>
      <c r="AN6" s="2247"/>
      <c r="AO6" s="2247"/>
      <c r="AP6" s="2247"/>
      <c r="AQ6" s="2247"/>
      <c r="AR6" s="2247"/>
      <c r="AS6" s="2248"/>
      <c r="AT6" s="2246"/>
      <c r="AU6" s="2247"/>
      <c r="AV6" s="2247"/>
      <c r="AW6" s="2247"/>
      <c r="AX6" s="2247"/>
      <c r="AY6" s="2247"/>
      <c r="AZ6" s="2247"/>
      <c r="BA6" s="2248"/>
      <c r="BB6" s="2246"/>
      <c r="BC6" s="2247"/>
      <c r="BD6" s="2247"/>
      <c r="BE6" s="2247"/>
      <c r="BF6" s="2247"/>
      <c r="BG6" s="2247"/>
      <c r="BH6" s="2247"/>
      <c r="BI6" s="2248"/>
      <c r="BJ6" s="2246"/>
      <c r="BK6" s="2247"/>
      <c r="BL6" s="2247"/>
      <c r="BM6" s="2247"/>
      <c r="BN6" s="2247"/>
      <c r="BO6" s="2247"/>
      <c r="BP6" s="2247"/>
      <c r="BQ6" s="4388"/>
      <c r="BR6" s="2248"/>
      <c r="BS6" s="1259" t="s">
        <v>457</v>
      </c>
      <c r="BU6" s="501"/>
      <c r="BV6" s="501" t="str">
        <f>IF(T6="","",T6)</f>
        <v>Схема подключения теплопотребляющей установки к коллектору источника тепловой энергии</v>
      </c>
      <c r="BW6" s="501"/>
      <c r="BX6" s="501"/>
      <c r="BY6" s="1156">
        <v>0</v>
      </c>
    </row>
    <row customHeight="1" ht="21" hidden="1">
      <c r="A7" s="1364"/>
      <c r="B7" s="1364"/>
      <c r="C7" s="1364"/>
      <c r="D7" s="1364"/>
      <c r="E7" s="2260"/>
      <c r="F7" s="2260"/>
      <c r="G7" s="2260"/>
      <c r="H7" s="2260"/>
      <c r="I7" s="2287"/>
      <c r="J7" s="2257">
        <f>I6&amp;".1"</f>
      </c>
      <c r="K7" s="1364"/>
      <c r="L7" s="1365" t="s">
        <v>458</v>
      </c>
      <c r="M7" s="538"/>
      <c r="N7" s="1367"/>
      <c r="P7" s="2258"/>
      <c r="Q7" s="2258">
        <v>1</v>
      </c>
      <c r="R7" s="358"/>
      <c r="S7" s="1337">
        <f>$J7</f>
      </c>
      <c r="T7" s="287" t="s">
        <v>459</v>
      </c>
      <c r="U7" s="301"/>
      <c r="V7" s="2246"/>
      <c r="W7" s="2247"/>
      <c r="X7" s="2247"/>
      <c r="Y7" s="2247"/>
      <c r="Z7" s="2247"/>
      <c r="AA7" s="2247"/>
      <c r="AB7" s="2247"/>
      <c r="AC7" s="2248"/>
      <c r="AD7" s="2246"/>
      <c r="AE7" s="2247"/>
      <c r="AF7" s="2247"/>
      <c r="AG7" s="2247"/>
      <c r="AH7" s="2247"/>
      <c r="AI7" s="2247"/>
      <c r="AJ7" s="2247"/>
      <c r="AK7" s="2247"/>
      <c r="AL7" s="2246"/>
      <c r="AM7" s="2247"/>
      <c r="AN7" s="2247"/>
      <c r="AO7" s="2247"/>
      <c r="AP7" s="2247"/>
      <c r="AQ7" s="2247"/>
      <c r="AR7" s="2247"/>
      <c r="AS7" s="2248"/>
      <c r="AT7" s="2246"/>
      <c r="AU7" s="2247"/>
      <c r="AV7" s="2247"/>
      <c r="AW7" s="2247"/>
      <c r="AX7" s="2247"/>
      <c r="AY7" s="2247"/>
      <c r="AZ7" s="2247"/>
      <c r="BA7" s="2248"/>
      <c r="BB7" s="2246"/>
      <c r="BC7" s="2247"/>
      <c r="BD7" s="2247"/>
      <c r="BE7" s="2247"/>
      <c r="BF7" s="2247"/>
      <c r="BG7" s="2247"/>
      <c r="BH7" s="2247"/>
      <c r="BI7" s="2248"/>
      <c r="BJ7" s="2246"/>
      <c r="BK7" s="2247"/>
      <c r="BL7" s="2247"/>
      <c r="BM7" s="2247"/>
      <c r="BN7" s="2247"/>
      <c r="BO7" s="2247"/>
      <c r="BP7" s="2247"/>
      <c r="BQ7" s="4388"/>
      <c r="BR7" s="2248"/>
      <c r="BS7" s="1259" t="s">
        <v>460</v>
      </c>
      <c r="BU7" s="501"/>
      <c r="BV7" s="501" t="str">
        <f>IF(T7="","",T7)</f>
        <v>Группа потребителей</v>
      </c>
      <c r="BW7" s="501"/>
      <c r="BX7" s="501"/>
      <c r="BY7" s="1156">
        <v>0</v>
      </c>
    </row>
    <row customHeight="1" ht="21" hidden="1">
      <c r="A8" s="1364"/>
      <c r="B8" s="1364"/>
      <c r="C8" s="1364"/>
      <c r="D8" s="1364"/>
      <c r="E8" s="2260"/>
      <c r="F8" s="2260"/>
      <c r="G8" s="2260"/>
      <c r="H8" s="2260"/>
      <c r="I8" s="2287"/>
      <c r="J8" s="2287"/>
      <c r="K8" s="2257">
        <f>J7&amp;".1"</f>
      </c>
      <c r="L8" s="1365" t="s">
        <v>461</v>
      </c>
      <c r="M8" s="538"/>
      <c r="N8" s="1367"/>
      <c r="O8" s="1367"/>
      <c r="P8" s="2258"/>
      <c r="Q8" s="2258"/>
      <c r="R8" s="358">
        <v>1</v>
      </c>
      <c r="S8" s="1337">
        <f>$K8</f>
      </c>
      <c r="T8" s="1348"/>
      <c r="U8" s="301"/>
      <c r="V8" s="752"/>
      <c r="W8" s="326"/>
      <c r="X8" s="752"/>
      <c r="Y8" s="1258"/>
      <c r="Z8" s="2266"/>
      <c r="AA8" s="2108" t="s">
        <v>67</v>
      </c>
      <c r="AB8" s="2266"/>
      <c r="AC8" s="2108" t="s">
        <v>67</v>
      </c>
      <c r="AD8" s="752"/>
      <c r="AE8" s="326"/>
      <c r="AF8" s="752"/>
      <c r="AG8" s="1258"/>
      <c r="AH8" s="2266"/>
      <c r="AI8" s="2108" t="s">
        <v>67</v>
      </c>
      <c r="AJ8" s="2266"/>
      <c r="AK8" s="2108" t="s">
        <v>67</v>
      </c>
      <c r="AL8" s="752"/>
      <c r="AM8" s="326"/>
      <c r="AN8" s="752"/>
      <c r="AO8" s="1258"/>
      <c r="AP8" s="2603"/>
      <c r="AQ8" s="2108" t="s">
        <v>67</v>
      </c>
      <c r="AR8" s="2603"/>
      <c r="AS8" s="2108" t="s">
        <v>67</v>
      </c>
      <c r="AT8" s="752"/>
      <c r="AU8" s="326"/>
      <c r="AV8" s="752"/>
      <c r="AW8" s="1258"/>
      <c r="AX8" s="2603"/>
      <c r="AY8" s="2108" t="s">
        <v>67</v>
      </c>
      <c r="AZ8" s="2603"/>
      <c r="BA8" s="2108" t="s">
        <v>67</v>
      </c>
      <c r="BB8" s="752"/>
      <c r="BC8" s="326"/>
      <c r="BD8" s="752"/>
      <c r="BE8" s="1258"/>
      <c r="BF8" s="2603"/>
      <c r="BG8" s="2108" t="s">
        <v>67</v>
      </c>
      <c r="BH8" s="2603"/>
      <c r="BI8" s="2108" t="s">
        <v>67</v>
      </c>
      <c r="BJ8" s="752"/>
      <c r="BK8" s="326"/>
      <c r="BL8" s="752"/>
      <c r="BM8" s="1258"/>
      <c r="BN8" s="2603"/>
      <c r="BO8" s="2108" t="s">
        <v>67</v>
      </c>
      <c r="BP8" s="2603"/>
      <c r="BQ8" s="2108" t="s">
        <v>67</v>
      </c>
      <c r="BR8" s="326"/>
      <c r="BS8" s="2254" t="s">
        <v>462</v>
      </c>
      <c r="BT8" s="512">
        <f>STRCHECKDATE(V9:BR9)</f>
      </c>
      <c r="BU8" s="501"/>
      <c r="BV8" s="501" t="str">
        <f>IF(T8="","",T8)</f>
        <v/>
      </c>
      <c r="BW8" s="501"/>
      <c r="BX8" s="501"/>
      <c r="BY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326"/>
      <c r="AN9" s="326"/>
      <c r="AO9" s="329" t="str">
        <f>AP8&amp;"-"&amp;AR8</f>
        <v>-</v>
      </c>
      <c r="AP9" s="2310"/>
      <c r="AQ9" s="2108"/>
      <c r="AR9" s="2310"/>
      <c r="AS9" s="2108"/>
      <c r="AT9" s="326"/>
      <c r="AU9" s="326"/>
      <c r="AV9" s="326"/>
      <c r="AW9" s="329" t="str">
        <f>AX8&amp;"-"&amp;AZ8</f>
        <v>-</v>
      </c>
      <c r="AX9" s="2310"/>
      <c r="AY9" s="2108"/>
      <c r="AZ9" s="2310"/>
      <c r="BA9" s="2108"/>
      <c r="BB9" s="326"/>
      <c r="BC9" s="326"/>
      <c r="BD9" s="326"/>
      <c r="BE9" s="329" t="str">
        <f>BF8&amp;"-"&amp;BH8</f>
        <v>-</v>
      </c>
      <c r="BF9" s="2310"/>
      <c r="BG9" s="2108"/>
      <c r="BH9" s="2310"/>
      <c r="BI9" s="2108"/>
      <c r="BJ9" s="326"/>
      <c r="BK9" s="326"/>
      <c r="BL9" s="326"/>
      <c r="BM9" s="329" t="str">
        <f>BN8&amp;"-"&amp;BP8</f>
        <v>-</v>
      </c>
      <c r="BN9" s="2310"/>
      <c r="BO9" s="2108"/>
      <c r="BP9" s="2310"/>
      <c r="BQ9" s="2108"/>
      <c r="BR9" s="326"/>
      <c r="BS9" s="2255"/>
      <c r="BU9" s="501"/>
      <c r="BV9" s="501" t="str">
        <f>IF(T9="","",T9)</f>
        <v/>
      </c>
      <c r="BW9" s="501"/>
      <c r="BX9" s="501"/>
      <c r="BY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463</v>
      </c>
      <c r="U10" s="368"/>
      <c r="V10" s="368"/>
      <c r="W10" s="368"/>
      <c r="X10" s="368"/>
      <c r="Y10" s="368"/>
      <c r="Z10" s="368"/>
      <c r="AA10" s="368"/>
      <c r="AB10" s="368"/>
      <c r="AC10" s="368"/>
      <c r="AD10" s="368"/>
      <c r="AE10" s="368"/>
      <c r="AF10" s="368"/>
      <c r="AG10" s="368"/>
      <c r="AH10" s="368"/>
      <c r="AI10" s="368"/>
      <c r="AJ10" s="368"/>
      <c r="AK10" s="368"/>
      <c r="AL10" s="3227"/>
      <c r="AM10" s="3228"/>
      <c r="AN10" s="3229"/>
      <c r="AO10" s="3230"/>
      <c r="AP10" s="3231"/>
      <c r="AQ10" s="3232"/>
      <c r="AR10" s="3233"/>
      <c r="AS10" s="3234"/>
      <c r="AT10" s="3235"/>
      <c r="AU10" s="3236"/>
      <c r="AV10" s="3237"/>
      <c r="AW10" s="3238"/>
      <c r="AX10" s="3239"/>
      <c r="AY10" s="3240"/>
      <c r="AZ10" s="3241"/>
      <c r="BA10" s="3242"/>
      <c r="BB10" s="3243"/>
      <c r="BC10" s="3244"/>
      <c r="BD10" s="3245"/>
      <c r="BE10" s="3246"/>
      <c r="BF10" s="3247"/>
      <c r="BG10" s="3248"/>
      <c r="BH10" s="3249"/>
      <c r="BI10" s="3250"/>
      <c r="BJ10" s="3251"/>
      <c r="BK10" s="3252"/>
      <c r="BL10" s="3253"/>
      <c r="BM10" s="3254"/>
      <c r="BN10" s="3255"/>
      <c r="BO10" s="3256"/>
      <c r="BP10" s="3257"/>
      <c r="BQ10" s="4417"/>
      <c r="BR10" s="325"/>
      <c r="BS10" s="2256"/>
      <c r="BU10" s="501"/>
      <c r="BV10" s="501" t="str">
        <f>IF(T10="","",T10)</f>
        <v>Добавить вид теплоносителя (параметры теплоносителя)</v>
      </c>
      <c r="BW10" s="501"/>
      <c r="BX10" s="501"/>
      <c r="BY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464</v>
      </c>
      <c r="U11" s="368"/>
      <c r="V11" s="368"/>
      <c r="W11" s="368"/>
      <c r="X11" s="368"/>
      <c r="Y11" s="368"/>
      <c r="Z11" s="368"/>
      <c r="AA11" s="368"/>
      <c r="AB11" s="368"/>
      <c r="AC11" s="367"/>
      <c r="AD11" s="368"/>
      <c r="AE11" s="368"/>
      <c r="AF11" s="368"/>
      <c r="AG11" s="368"/>
      <c r="AH11" s="368"/>
      <c r="AI11" s="368"/>
      <c r="AJ11" s="368"/>
      <c r="AK11" s="367"/>
      <c r="AL11" s="3259"/>
      <c r="AM11" s="3260"/>
      <c r="AN11" s="3261"/>
      <c r="AO11" s="3262"/>
      <c r="AP11" s="3263"/>
      <c r="AQ11" s="3264"/>
      <c r="AR11" s="3265"/>
      <c r="AS11" s="3266"/>
      <c r="AT11" s="3267"/>
      <c r="AU11" s="3268"/>
      <c r="AV11" s="3269"/>
      <c r="AW11" s="3270"/>
      <c r="AX11" s="3271"/>
      <c r="AY11" s="3272"/>
      <c r="AZ11" s="3273"/>
      <c r="BA11" s="3274"/>
      <c r="BB11" s="3275"/>
      <c r="BC11" s="3276"/>
      <c r="BD11" s="3277"/>
      <c r="BE11" s="3278"/>
      <c r="BF11" s="3279"/>
      <c r="BG11" s="3280"/>
      <c r="BH11" s="3281"/>
      <c r="BI11" s="3282"/>
      <c r="BJ11" s="3283"/>
      <c r="BK11" s="3284"/>
      <c r="BL11" s="3285"/>
      <c r="BM11" s="3286"/>
      <c r="BN11" s="3287"/>
      <c r="BO11" s="3288"/>
      <c r="BP11" s="3289"/>
      <c r="BQ11" s="4418"/>
      <c r="BR11" s="368"/>
      <c r="BS11" s="304"/>
      <c r="BU11" s="501"/>
      <c r="BV11" s="501" t="str">
        <f>IF(T11="","",T11)</f>
        <v>Добавить группу потребителей</v>
      </c>
      <c r="BW11" s="501"/>
      <c r="BX11" s="501"/>
      <c r="BY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465</v>
      </c>
      <c r="U12" s="368"/>
      <c r="V12" s="368"/>
      <c r="W12" s="368"/>
      <c r="X12" s="368"/>
      <c r="Y12" s="368"/>
      <c r="Z12" s="368"/>
      <c r="AA12" s="368"/>
      <c r="AB12" s="368"/>
      <c r="AC12" s="367"/>
      <c r="AD12" s="368"/>
      <c r="AE12" s="368"/>
      <c r="AF12" s="368"/>
      <c r="AG12" s="368"/>
      <c r="AH12" s="368"/>
      <c r="AI12" s="368"/>
      <c r="AJ12" s="368"/>
      <c r="AK12" s="367"/>
      <c r="AL12" s="3291"/>
      <c r="AM12" s="3292"/>
      <c r="AN12" s="3293"/>
      <c r="AO12" s="3294"/>
      <c r="AP12" s="3295"/>
      <c r="AQ12" s="3296"/>
      <c r="AR12" s="3297"/>
      <c r="AS12" s="3298"/>
      <c r="AT12" s="3299"/>
      <c r="AU12" s="3300"/>
      <c r="AV12" s="3301"/>
      <c r="AW12" s="3302"/>
      <c r="AX12" s="3303"/>
      <c r="AY12" s="3304"/>
      <c r="AZ12" s="3305"/>
      <c r="BA12" s="3306"/>
      <c r="BB12" s="3307"/>
      <c r="BC12" s="3308"/>
      <c r="BD12" s="3309"/>
      <c r="BE12" s="3310"/>
      <c r="BF12" s="3311"/>
      <c r="BG12" s="3312"/>
      <c r="BH12" s="3313"/>
      <c r="BI12" s="3314"/>
      <c r="BJ12" s="3315"/>
      <c r="BK12" s="3316"/>
      <c r="BL12" s="3317"/>
      <c r="BM12" s="3318"/>
      <c r="BN12" s="3319"/>
      <c r="BO12" s="3320"/>
      <c r="BP12" s="3321"/>
      <c r="BQ12" s="4419"/>
      <c r="BR12" s="368"/>
      <c r="BS12" s="304"/>
      <c r="BU12" s="501"/>
      <c r="BV12" s="501" t="str">
        <f>IF(T12="","",T12)</f>
        <v>Добавить схему подключения</v>
      </c>
      <c r="BW12" s="501"/>
      <c r="BX12" s="501"/>
      <c r="BY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171</v>
      </c>
      <c r="U13" s="1321"/>
      <c r="V13" s="1321"/>
      <c r="W13" s="1321"/>
      <c r="X13" s="1321"/>
      <c r="Y13" s="1321"/>
      <c r="Z13" s="1321"/>
      <c r="AA13" s="1321"/>
      <c r="AB13" s="1321"/>
      <c r="AC13" s="1321"/>
      <c r="AD13" s="1321"/>
      <c r="AE13" s="1321"/>
      <c r="AF13" s="1321"/>
      <c r="AG13" s="1321"/>
      <c r="AH13" s="1321"/>
      <c r="AI13" s="1321"/>
      <c r="AJ13" s="1321"/>
      <c r="AK13" s="1321"/>
      <c r="AL13" s="1321"/>
      <c r="AM13" s="1321"/>
      <c r="AN13" s="1321"/>
      <c r="AO13" s="1321"/>
      <c r="AP13" s="1321"/>
      <c r="AQ13" s="1321"/>
      <c r="AR13" s="1321"/>
      <c r="AS13" s="1321"/>
      <c r="AT13" s="1321"/>
      <c r="AU13" s="1321"/>
      <c r="AV13" s="1321"/>
      <c r="AW13" s="1321"/>
      <c r="AX13" s="1321"/>
      <c r="AY13" s="1321"/>
      <c r="AZ13" s="1321"/>
      <c r="BA13" s="1321"/>
      <c r="BB13" s="1321"/>
      <c r="BC13" s="1321"/>
      <c r="BD13" s="1321"/>
      <c r="BE13" s="1321"/>
      <c r="BF13" s="1321"/>
      <c r="BG13" s="1321"/>
      <c r="BH13" s="1321"/>
      <c r="BI13" s="1321"/>
      <c r="BJ13" s="1321"/>
      <c r="BK13" s="1321"/>
      <c r="BL13" s="1321"/>
      <c r="BM13" s="1321"/>
      <c r="BN13" s="1321"/>
      <c r="BO13" s="1321"/>
      <c r="BP13" s="1321"/>
      <c r="BQ13" s="1321"/>
      <c r="BR13" s="1321"/>
      <c r="BS13" s="1321"/>
      <c r="BU13" s="790"/>
      <c r="BV13" s="790" t="str">
        <f>IF(T13="","",T13)</f>
        <v>Добавить источник для дифференциации</v>
      </c>
      <c r="BW13" s="790"/>
      <c r="BX13" s="790"/>
      <c r="BY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172</v>
      </c>
      <c r="U14" s="1325"/>
      <c r="V14" s="1325"/>
      <c r="W14" s="1325"/>
      <c r="X14" s="1325"/>
      <c r="Y14" s="1325"/>
      <c r="Z14" s="1325"/>
      <c r="AA14" s="1325"/>
      <c r="AB14" s="1325"/>
      <c r="AC14" s="1325"/>
      <c r="AD14" s="1325"/>
      <c r="AE14" s="1325"/>
      <c r="AF14" s="1325"/>
      <c r="AG14" s="1325"/>
      <c r="AH14" s="1325"/>
      <c r="AI14" s="1325"/>
      <c r="AJ14" s="1325"/>
      <c r="AK14" s="1325"/>
      <c r="AL14" s="1325"/>
      <c r="AM14" s="1325"/>
      <c r="AN14" s="1325"/>
      <c r="AO14" s="1325"/>
      <c r="AP14" s="1325"/>
      <c r="AQ14" s="1325"/>
      <c r="AR14" s="1325"/>
      <c r="AS14" s="1325"/>
      <c r="AT14" s="1325"/>
      <c r="AU14" s="1325"/>
      <c r="AV14" s="1325"/>
      <c r="AW14" s="1325"/>
      <c r="AX14" s="1325"/>
      <c r="AY14" s="1325"/>
      <c r="AZ14" s="1325"/>
      <c r="BA14" s="1325"/>
      <c r="BB14" s="1325"/>
      <c r="BC14" s="1325"/>
      <c r="BD14" s="1325"/>
      <c r="BE14" s="1325"/>
      <c r="BF14" s="1325"/>
      <c r="BG14" s="1325"/>
      <c r="BH14" s="1325"/>
      <c r="BI14" s="1325"/>
      <c r="BJ14" s="1325"/>
      <c r="BK14" s="1325"/>
      <c r="BL14" s="1325"/>
      <c r="BM14" s="1325"/>
      <c r="BN14" s="1325"/>
      <c r="BO14" s="1325"/>
      <c r="BP14" s="1325"/>
      <c r="BQ14" s="1325"/>
      <c r="BR14" s="1325"/>
      <c r="BS14" s="1325"/>
      <c r="BU14" s="790"/>
      <c r="BV14" s="790" t="str">
        <f>IF(T14="","",T14)</f>
        <v>Добавить централизованную систему для дифференциации</v>
      </c>
      <c r="BW14" s="790"/>
      <c r="BX14" s="790"/>
      <c r="BY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173</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V15" s="1325"/>
      <c r="AW15" s="1325"/>
      <c r="AX15" s="1325"/>
      <c r="AY15" s="1325"/>
      <c r="AZ15" s="1325"/>
      <c r="BA15" s="1325"/>
      <c r="BB15" s="1325"/>
      <c r="BC15" s="1325"/>
      <c r="BD15" s="1325"/>
      <c r="BE15" s="1325"/>
      <c r="BF15" s="1325"/>
      <c r="BG15" s="1325"/>
      <c r="BH15" s="1325"/>
      <c r="BI15" s="1325"/>
      <c r="BJ15" s="1325"/>
      <c r="BK15" s="1325"/>
      <c r="BL15" s="1325"/>
      <c r="BM15" s="1325"/>
      <c r="BN15" s="1325"/>
      <c r="BO15" s="1325"/>
      <c r="BP15" s="1325"/>
      <c r="BQ15" s="1325"/>
      <c r="BR15" s="1325"/>
      <c r="BS15" s="1325"/>
      <c r="BU15" s="790"/>
      <c r="BV15" s="790" t="str">
        <f>IF(T15="","",T15)</f>
        <v>Добавить территорию для дифференциации</v>
      </c>
      <c r="BW15" s="790"/>
      <c r="BX15" s="790"/>
      <c r="BY15" s="519">
        <v>0</v>
      </c>
    </row>
    <row customHeight="1" ht="14.25" hidden="1">
      <c r="AC16" s="328"/>
      <c r="AK16" s="328"/>
      <c r="AL16" s="1636"/>
      <c r="AM16" s="1636"/>
      <c r="AN16" s="1636"/>
      <c r="AO16" s="1636"/>
      <c r="AP16" s="1636"/>
      <c r="AQ16" s="1636"/>
      <c r="AR16" s="1636"/>
      <c r="AS16" s="1636"/>
      <c r="AT16" s="1636"/>
      <c r="AU16" s="1636"/>
      <c r="AV16" s="1636"/>
      <c r="AW16" s="1636"/>
      <c r="AX16" s="1636"/>
      <c r="AY16" s="1636"/>
      <c r="AZ16" s="1636"/>
      <c r="BA16" s="1636"/>
      <c r="BB16" s="1636"/>
      <c r="BC16" s="1636"/>
      <c r="BD16" s="1636"/>
      <c r="BE16" s="1636"/>
      <c r="BF16" s="1636"/>
      <c r="BG16" s="1636"/>
      <c r="BH16" s="1636"/>
      <c r="BI16" s="1636"/>
      <c r="BJ16" s="1636"/>
      <c r="BK16" s="1636"/>
      <c r="BL16" s="1636"/>
      <c r="BM16" s="1636"/>
      <c r="BN16" s="1636"/>
      <c r="BO16" s="1636"/>
      <c r="BP16" s="1636"/>
      <c r="BQ16" s="4386"/>
      <c r="BY16" s="1156">
        <v>0</v>
      </c>
    </row>
    <row customHeight="1" ht="14.25" hidden="1">
      <c r="AD17" s="1361"/>
      <c r="AE17" s="1361"/>
      <c r="AF17" s="1361"/>
      <c r="AG17" s="1362"/>
      <c r="AH17" s="2268"/>
      <c r="AI17" s="2269" t="s">
        <v>67</v>
      </c>
      <c r="AJ17" s="2268"/>
      <c r="AK17" s="2269" t="s">
        <v>67</v>
      </c>
      <c r="AL17" s="1636"/>
      <c r="AM17" s="1636"/>
      <c r="AN17" s="1636"/>
      <c r="AO17" s="1636"/>
      <c r="AP17" s="1636"/>
      <c r="AQ17" s="1636"/>
      <c r="AR17" s="1636"/>
      <c r="AS17" s="1636"/>
      <c r="AT17" s="1636"/>
      <c r="AU17" s="1636"/>
      <c r="AV17" s="1636"/>
      <c r="AW17" s="1636"/>
      <c r="AX17" s="1636"/>
      <c r="AY17" s="1636"/>
      <c r="AZ17" s="1636"/>
      <c r="BA17" s="1636"/>
      <c r="BB17" s="1636"/>
      <c r="BC17" s="1636"/>
      <c r="BD17" s="1636"/>
      <c r="BE17" s="1636"/>
      <c r="BF17" s="1636"/>
      <c r="BG17" s="1636"/>
      <c r="BH17" s="1636"/>
      <c r="BI17" s="1636"/>
      <c r="BJ17" s="1636"/>
      <c r="BK17" s="1636"/>
      <c r="BL17" s="1636"/>
      <c r="BM17" s="1636"/>
      <c r="BN17" s="1636"/>
      <c r="BO17" s="1636"/>
      <c r="BP17" s="1636"/>
      <c r="BQ17" s="4386"/>
      <c r="BY17" s="1156">
        <v>0</v>
      </c>
    </row>
    <row customHeight="1" ht="14.25" hidden="1">
      <c r="AD18" s="1361"/>
      <c r="AE18" s="1361"/>
      <c r="AF18" s="1361"/>
      <c r="AG18" s="329" t="str">
        <f>AH17&amp;"-"&amp;AJ17</f>
        <v>-</v>
      </c>
      <c r="AH18" s="2269"/>
      <c r="AI18" s="2269"/>
      <c r="AJ18" s="2269"/>
      <c r="AK18" s="2269"/>
      <c r="AL18" s="1636"/>
      <c r="AM18" s="1636"/>
      <c r="AN18" s="1636"/>
      <c r="AO18" s="1636"/>
      <c r="AP18" s="1636"/>
      <c r="AQ18" s="1636"/>
      <c r="AR18" s="1636"/>
      <c r="AS18" s="1636"/>
      <c r="AT18" s="1636"/>
      <c r="AU18" s="1636"/>
      <c r="AV18" s="1636"/>
      <c r="AW18" s="1636"/>
      <c r="AX18" s="1636"/>
      <c r="AY18" s="1636"/>
      <c r="AZ18" s="1636"/>
      <c r="BA18" s="1636"/>
      <c r="BB18" s="1636"/>
      <c r="BC18" s="1636"/>
      <c r="BD18" s="1636"/>
      <c r="BE18" s="1636"/>
      <c r="BF18" s="1636"/>
      <c r="BG18" s="1636"/>
      <c r="BH18" s="1636"/>
      <c r="BI18" s="1636"/>
      <c r="BJ18" s="1636"/>
      <c r="BK18" s="1636"/>
      <c r="BL18" s="1636"/>
      <c r="BM18" s="1636"/>
      <c r="BN18" s="1636"/>
      <c r="BO18" s="1636"/>
      <c r="BP18" s="1636"/>
      <c r="BQ18" s="4386"/>
      <c r="BY18" s="1156">
        <v>0</v>
      </c>
    </row>
    <row customHeight="1" ht="14.25" hidden="1">
      <c r="AK19" s="328"/>
      <c r="AL19" s="1636"/>
      <c r="AM19" s="1636"/>
      <c r="AN19" s="1636"/>
      <c r="AO19" s="1636"/>
      <c r="AP19" s="1636"/>
      <c r="AQ19" s="1636"/>
      <c r="AR19" s="1636"/>
      <c r="AS19" s="1636"/>
      <c r="AT19" s="1636"/>
      <c r="AU19" s="1636"/>
      <c r="AV19" s="1636"/>
      <c r="AW19" s="1636"/>
      <c r="AX19" s="1636"/>
      <c r="AY19" s="1636"/>
      <c r="AZ19" s="1636"/>
      <c r="BA19" s="1636"/>
      <c r="BB19" s="1636"/>
      <c r="BC19" s="1636"/>
      <c r="BD19" s="1636"/>
      <c r="BE19" s="1636"/>
      <c r="BF19" s="1636"/>
      <c r="BG19" s="1636"/>
      <c r="BH19" s="1636"/>
      <c r="BI19" s="1636"/>
      <c r="BJ19" s="1636"/>
      <c r="BK19" s="1636"/>
      <c r="BL19" s="1636"/>
      <c r="BM19" s="1636"/>
      <c r="BN19" s="1636"/>
      <c r="BO19" s="1636"/>
      <c r="BP19" s="1636"/>
      <c r="BQ19" s="4386"/>
      <c r="BY19" s="1156">
        <v>0</v>
      </c>
    </row>
    <row s="1367" customFormat="1" customHeight="1" ht="22.5" hidden="1">
      <c r="L20" s="1330"/>
      <c r="M20" s="1363"/>
      <c r="N20" s="1363"/>
      <c r="O20" s="1368" t="s">
        <v>466</v>
      </c>
      <c r="P20" s="1363"/>
      <c r="Q20" s="1372"/>
      <c r="R20" s="1372"/>
      <c r="S20" s="730"/>
      <c r="Z20" s="1368"/>
      <c r="AB20" s="1368"/>
      <c r="AC20" s="1367"/>
      <c r="AH20" s="1368"/>
      <c r="AJ20" s="1368"/>
      <c r="AK20" s="1367"/>
      <c r="AL20" s="1367"/>
      <c r="AM20" s="1367"/>
      <c r="AN20" s="1367"/>
      <c r="AO20" s="1367"/>
      <c r="AP20" s="1368"/>
      <c r="AQ20" s="1367"/>
      <c r="AR20" s="1368"/>
      <c r="AS20" s="1367"/>
      <c r="AT20" s="1367"/>
      <c r="AU20" s="1367"/>
      <c r="AV20" s="1367"/>
      <c r="AW20" s="1367"/>
      <c r="AX20" s="1368"/>
      <c r="AY20" s="1367"/>
      <c r="AZ20" s="1368"/>
      <c r="BA20" s="1367"/>
      <c r="BB20" s="1367"/>
      <c r="BC20" s="1367"/>
      <c r="BD20" s="1367"/>
      <c r="BE20" s="1367"/>
      <c r="BF20" s="1368"/>
      <c r="BG20" s="1367"/>
      <c r="BH20" s="1368"/>
      <c r="BI20" s="1367"/>
      <c r="BJ20" s="1367"/>
      <c r="BK20" s="1367"/>
      <c r="BL20" s="1367"/>
      <c r="BM20" s="1367"/>
      <c r="BN20" s="1368"/>
      <c r="BO20" s="1367"/>
      <c r="BP20" s="1368"/>
      <c r="BQ20" s="4395"/>
      <c r="BT20" s="512"/>
      <c r="BU20" s="512"/>
      <c r="BV20" s="512"/>
      <c r="BW20" s="512"/>
      <c r="BX20" s="512"/>
      <c r="BY20" s="1161">
        <v>0</v>
      </c>
    </row>
    <row s="1367" customFormat="1" customHeight="1" ht="14.25" hidden="1">
      <c r="L21" s="1330"/>
      <c r="M21" s="1363"/>
      <c r="N21" s="1363"/>
      <c r="O21" s="1363"/>
      <c r="P21" s="1363"/>
      <c r="Q21" s="1372"/>
      <c r="R21" s="1372"/>
      <c r="S21" s="730"/>
      <c r="AC21" s="1367"/>
      <c r="AK21" s="1367"/>
      <c r="AL21" s="1367"/>
      <c r="AM21" s="1367"/>
      <c r="AN21" s="1367"/>
      <c r="AO21" s="1367"/>
      <c r="AP21" s="1367"/>
      <c r="AQ21" s="1367"/>
      <c r="AR21" s="1367"/>
      <c r="AS21" s="1367"/>
      <c r="AT21" s="1367"/>
      <c r="AU21" s="1367"/>
      <c r="AV21" s="1367"/>
      <c r="AW21" s="1367"/>
      <c r="AX21" s="1367"/>
      <c r="AY21" s="1367"/>
      <c r="AZ21" s="1367"/>
      <c r="BA21" s="1367"/>
      <c r="BB21" s="1367"/>
      <c r="BC21" s="1367"/>
      <c r="BD21" s="1367"/>
      <c r="BE21" s="1367"/>
      <c r="BF21" s="1367"/>
      <c r="BG21" s="1367"/>
      <c r="BH21" s="1367"/>
      <c r="BI21" s="1367"/>
      <c r="BJ21" s="1367"/>
      <c r="BK21" s="1367"/>
      <c r="BL21" s="1367"/>
      <c r="BM21" s="1367"/>
      <c r="BN21" s="1367"/>
      <c r="BO21" s="1367"/>
      <c r="BP21" s="1367"/>
      <c r="BQ21" s="4395"/>
      <c r="BT21" s="512"/>
      <c r="BU21" s="512"/>
      <c r="BV21" s="512"/>
      <c r="BW21" s="512"/>
      <c r="BX21" s="512"/>
      <c r="BY21" s="1161">
        <v>0</v>
      </c>
    </row>
    <row s="1367" customFormat="1" customHeight="1" ht="14.25" hidden="1">
      <c r="L22" s="1330"/>
      <c r="M22" s="1363"/>
      <c r="N22" s="1363"/>
      <c r="O22" s="1365" t="s">
        <v>467</v>
      </c>
      <c r="P22" s="1363"/>
      <c r="Q22" s="1372"/>
      <c r="R22" s="1372"/>
      <c r="S22" s="730"/>
      <c r="T22" s="1161" t="s">
        <v>468</v>
      </c>
      <c r="AA22" s="187" t="s">
        <v>469</v>
      </c>
      <c r="AC22" s="187" t="s">
        <v>470</v>
      </c>
      <c r="AD22" s="1161" t="s">
        <v>468</v>
      </c>
      <c r="AI22" s="187" t="s">
        <v>471</v>
      </c>
      <c r="AK22" s="187" t="s">
        <v>470</v>
      </c>
      <c r="AL22" s="1367"/>
      <c r="AM22" s="1367"/>
      <c r="AN22" s="1367"/>
      <c r="AO22" s="1367"/>
      <c r="AP22" s="1367"/>
      <c r="AQ22" s="1371" t="s">
        <v>469</v>
      </c>
      <c r="AR22" s="1367"/>
      <c r="AS22" s="1371" t="s">
        <v>470</v>
      </c>
      <c r="AT22" s="1367"/>
      <c r="AU22" s="1367"/>
      <c r="AV22" s="1367"/>
      <c r="AW22" s="1367"/>
      <c r="AX22" s="1367"/>
      <c r="AY22" s="1371" t="s">
        <v>469</v>
      </c>
      <c r="AZ22" s="1367"/>
      <c r="BA22" s="1371" t="s">
        <v>470</v>
      </c>
      <c r="BB22" s="1367"/>
      <c r="BC22" s="1367"/>
      <c r="BD22" s="1367"/>
      <c r="BE22" s="1367"/>
      <c r="BF22" s="1367"/>
      <c r="BG22" s="1371" t="s">
        <v>469</v>
      </c>
      <c r="BH22" s="1367"/>
      <c r="BI22" s="1371" t="s">
        <v>470</v>
      </c>
      <c r="BJ22" s="1367"/>
      <c r="BK22" s="1367"/>
      <c r="BL22" s="1367"/>
      <c r="BM22" s="1367"/>
      <c r="BN22" s="1367"/>
      <c r="BO22" s="1371" t="s">
        <v>469</v>
      </c>
      <c r="BP22" s="1367"/>
      <c r="BQ22" s="4396" t="s">
        <v>470</v>
      </c>
      <c r="BT22" s="512"/>
      <c r="BU22" s="512"/>
      <c r="BV22" s="512"/>
      <c r="BW22" s="512"/>
      <c r="BX22" s="512"/>
      <c r="BY22" s="1161">
        <v>0</v>
      </c>
    </row>
    <row customHeight="1" ht="14.25" hidden="1">
      <c r="O23" s="1365"/>
      <c r="AL23" s="1636"/>
      <c r="AM23" s="1636"/>
      <c r="AN23" s="1636"/>
      <c r="AO23" s="1636"/>
      <c r="AP23" s="1636"/>
      <c r="AQ23" s="1636"/>
      <c r="AR23" s="1636"/>
      <c r="AS23" s="1636"/>
      <c r="AT23" s="1636"/>
      <c r="AU23" s="1636"/>
      <c r="AV23" s="1636"/>
      <c r="AW23" s="1636"/>
      <c r="AX23" s="1636"/>
      <c r="AY23" s="1636"/>
      <c r="AZ23" s="1636"/>
      <c r="BA23" s="1636"/>
      <c r="BB23" s="1636"/>
      <c r="BC23" s="1636"/>
      <c r="BD23" s="1636"/>
      <c r="BE23" s="1636"/>
      <c r="BF23" s="1636"/>
      <c r="BG23" s="1636"/>
      <c r="BH23" s="1636"/>
      <c r="BI23" s="1636"/>
      <c r="BJ23" s="1636"/>
      <c r="BK23" s="1636"/>
      <c r="BL23" s="1636"/>
      <c r="BM23" s="1636"/>
      <c r="BN23" s="1636"/>
      <c r="BO23" s="1636"/>
      <c r="BP23" s="1636"/>
      <c r="BQ23" s="4386"/>
      <c r="BY23" s="1156">
        <v>0</v>
      </c>
    </row>
    <row customHeight="1" ht="14.25" hidden="1">
      <c r="O24" s="1365"/>
      <c r="AL24" s="1636"/>
      <c r="AM24" s="1636"/>
      <c r="AN24" s="1636"/>
      <c r="AO24" s="1636"/>
      <c r="AP24" s="1636"/>
      <c r="AQ24" s="1636"/>
      <c r="AR24" s="1636"/>
      <c r="AS24" s="1636"/>
      <c r="AT24" s="1636"/>
      <c r="AU24" s="1636"/>
      <c r="AV24" s="1636"/>
      <c r="AW24" s="1636"/>
      <c r="AX24" s="1636"/>
      <c r="AY24" s="1636"/>
      <c r="AZ24" s="1636"/>
      <c r="BA24" s="1636"/>
      <c r="BB24" s="1636"/>
      <c r="BC24" s="1636"/>
      <c r="BD24" s="1636"/>
      <c r="BE24" s="1636"/>
      <c r="BF24" s="1636"/>
      <c r="BG24" s="1636"/>
      <c r="BH24" s="1636"/>
      <c r="BI24" s="1636"/>
      <c r="BJ24" s="1636"/>
      <c r="BK24" s="1636"/>
      <c r="BL24" s="1636"/>
      <c r="BM24" s="1636"/>
      <c r="BN24" s="1636"/>
      <c r="BO24" s="1636"/>
      <c r="BP24" s="1636"/>
      <c r="BQ24" s="4386"/>
      <c r="BY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L25" s="1636"/>
      <c r="AM25" s="1636"/>
      <c r="AN25" s="1636"/>
      <c r="AO25" s="1636"/>
      <c r="AP25" s="1636"/>
      <c r="AQ25" s="1636"/>
      <c r="AR25" s="1636"/>
      <c r="AS25" s="1636"/>
      <c r="AT25" s="1636"/>
      <c r="AU25" s="1636"/>
      <c r="AV25" s="1636"/>
      <c r="AW25" s="1636"/>
      <c r="AX25" s="1636"/>
      <c r="AY25" s="1636"/>
      <c r="AZ25" s="1636"/>
      <c r="BA25" s="1636"/>
      <c r="BB25" s="1636"/>
      <c r="BC25" s="1636"/>
      <c r="BD25" s="1636"/>
      <c r="BE25" s="1636"/>
      <c r="BF25" s="1636"/>
      <c r="BG25" s="1636"/>
      <c r="BH25" s="1636"/>
      <c r="BI25" s="1636"/>
      <c r="BJ25" s="1636"/>
      <c r="BK25" s="1636"/>
      <c r="BL25" s="1636"/>
      <c r="BM25" s="1636"/>
      <c r="BN25" s="1636"/>
      <c r="BO25" s="1636"/>
      <c r="BP25" s="1636"/>
      <c r="BQ25" s="4386"/>
      <c r="BY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L26" s="2249"/>
      <c r="AM26" s="2249"/>
      <c r="AN26" s="2249"/>
      <c r="AO26" s="2249"/>
      <c r="AP26" s="2249"/>
      <c r="AQ26" s="2249"/>
      <c r="AR26" s="2249"/>
      <c r="AS26" s="2249"/>
      <c r="AT26" s="2249"/>
      <c r="AU26" s="2249"/>
      <c r="AV26" s="2249"/>
      <c r="AW26" s="2249"/>
      <c r="AX26" s="2249"/>
      <c r="AY26" s="2249"/>
      <c r="AZ26" s="2249"/>
      <c r="BA26" s="2249"/>
      <c r="BB26" s="2249"/>
      <c r="BC26" s="2249"/>
      <c r="BD26" s="2249"/>
      <c r="BE26" s="2249"/>
      <c r="BF26" s="2249"/>
      <c r="BG26" s="2249"/>
      <c r="BH26" s="2249"/>
      <c r="BI26" s="2249"/>
      <c r="BJ26" s="2249"/>
      <c r="BK26" s="2249"/>
      <c r="BL26" s="2249"/>
      <c r="BM26" s="2249"/>
      <c r="BN26" s="2249"/>
      <c r="BO26" s="2249"/>
      <c r="BP26" s="2249"/>
      <c r="BQ26" s="4397"/>
      <c r="BY26" s="1156">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L27" s="2250"/>
      <c r="AM27" s="2250"/>
      <c r="AN27" s="2250"/>
      <c r="AO27" s="2250"/>
      <c r="AP27" s="2250"/>
      <c r="AQ27" s="2250"/>
      <c r="AR27" s="2250"/>
      <c r="AS27" s="2250"/>
      <c r="AT27" s="2250"/>
      <c r="AU27" s="2250"/>
      <c r="AV27" s="2250"/>
      <c r="AW27" s="2250"/>
      <c r="AX27" s="2250"/>
      <c r="AY27" s="2250"/>
      <c r="AZ27" s="2250"/>
      <c r="BA27" s="2250"/>
      <c r="BB27" s="2250"/>
      <c r="BC27" s="2250"/>
      <c r="BD27" s="2250"/>
      <c r="BE27" s="2250"/>
      <c r="BF27" s="2250"/>
      <c r="BG27" s="2250"/>
      <c r="BH27" s="2250"/>
      <c r="BI27" s="2250"/>
      <c r="BJ27" s="2250"/>
      <c r="BK27" s="2250"/>
      <c r="BL27" s="2250"/>
      <c r="BM27" s="2250"/>
      <c r="BN27" s="2250"/>
      <c r="BO27" s="2250"/>
      <c r="BP27" s="2250"/>
      <c r="BQ27" s="4398"/>
      <c r="BY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323"/>
      <c r="AM28" s="323"/>
      <c r="AN28" s="323"/>
      <c r="AO28" s="323"/>
      <c r="AP28" s="323"/>
      <c r="AQ28" s="323"/>
      <c r="AR28" s="323"/>
      <c r="AS28" s="323"/>
      <c r="AT28" s="323"/>
      <c r="AU28" s="323"/>
      <c r="AV28" s="323"/>
      <c r="AW28" s="323"/>
      <c r="AX28" s="323"/>
      <c r="AY28" s="323"/>
      <c r="AZ28" s="323"/>
      <c r="BA28" s="323"/>
      <c r="BB28" s="323"/>
      <c r="BC28" s="323"/>
      <c r="BD28" s="323"/>
      <c r="BE28" s="323"/>
      <c r="BF28" s="323"/>
      <c r="BG28" s="323"/>
      <c r="BH28" s="323"/>
      <c r="BI28" s="323"/>
      <c r="BJ28" s="323"/>
      <c r="BK28" s="323"/>
      <c r="BL28" s="323"/>
      <c r="BM28" s="323"/>
      <c r="BN28" s="323"/>
      <c r="BO28" s="323"/>
      <c r="BP28" s="323"/>
      <c r="BQ28" s="4399"/>
      <c r="BR28" s="510"/>
      <c r="BY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2252" t="str">
        <f>IF(TITLE_NAME_OR_PR_CHANGE="",IF(TITLE_NAME_OR_PR="","",TITLE_NAME_OR_PR),TITLE_NAME_OR_PR_CHANGE)</f>
        <v/>
      </c>
      <c r="AM29" s="2252"/>
      <c r="AN29" s="2252"/>
      <c r="AO29" s="2252"/>
      <c r="AP29" s="2252"/>
      <c r="AQ29" s="2252"/>
      <c r="AR29" s="2252"/>
      <c r="AS29" s="1636"/>
      <c r="AT29" s="2252" t="str">
        <f>IF(TITLE_NAME_OR_PR_CHANGE="",IF(TITLE_NAME_OR_PR="","",TITLE_NAME_OR_PR),TITLE_NAME_OR_PR_CHANGE)</f>
        <v/>
      </c>
      <c r="AU29" s="2252"/>
      <c r="AV29" s="2252"/>
      <c r="AW29" s="2252"/>
      <c r="AX29" s="2252"/>
      <c r="AY29" s="2252"/>
      <c r="AZ29" s="2252"/>
      <c r="BA29" s="1636"/>
      <c r="BB29" s="2252" t="str">
        <f>IF(TITLE_NAME_OR_PR_CHANGE="",IF(TITLE_NAME_OR_PR="","",TITLE_NAME_OR_PR),TITLE_NAME_OR_PR_CHANGE)</f>
        <v/>
      </c>
      <c r="BC29" s="2252"/>
      <c r="BD29" s="2252"/>
      <c r="BE29" s="2252"/>
      <c r="BF29" s="2252"/>
      <c r="BG29" s="2252"/>
      <c r="BH29" s="2252"/>
      <c r="BI29" s="1636"/>
      <c r="BJ29" s="2252" t="str">
        <f>IF(TITLE_NAME_OR_PR_CHANGE="",IF(TITLE_NAME_OR_PR="","",TITLE_NAME_OR_PR),TITLE_NAME_OR_PR_CHANGE)</f>
        <v/>
      </c>
      <c r="BK29" s="2252"/>
      <c r="BL29" s="2252"/>
      <c r="BM29" s="2252"/>
      <c r="BN29" s="2252"/>
      <c r="BO29" s="2252"/>
      <c r="BP29" s="2252"/>
      <c r="BQ29" s="4386"/>
      <c r="BR29" s="327"/>
      <c r="BS29" s="281"/>
      <c r="BT29" s="369"/>
      <c r="BU29" s="369"/>
      <c r="BV29" s="369"/>
      <c r="BW29" s="369"/>
      <c r="BX29" s="369"/>
      <c r="B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472</v>
      </c>
      <c r="T30" s="2251"/>
      <c r="U30" s="1373"/>
      <c r="V30" s="2265" t="str">
        <f>IF(TITLE_DATE_PR_CHANGE="",IF(TITLE_DATE_PR="","",TITLE_DATE_PR),TITLE_DATE_PR_CHANGE)</f>
        <v>46262</v>
      </c>
      <c r="W30" s="2265"/>
      <c r="X30" s="2265"/>
      <c r="Y30" s="2265"/>
      <c r="Z30" s="2265"/>
      <c r="AA30" s="2265"/>
      <c r="AB30" s="2265"/>
      <c r="AC30" s="327"/>
      <c r="AD30" s="2265" t="str">
        <f>IF(TITLE_DATE_PR_CHANGE="",IF(TITLE_DATE_PR="","",TITLE_DATE_PR),TITLE_DATE_PR_CHANGE)</f>
        <v>46262</v>
      </c>
      <c r="AE30" s="2265"/>
      <c r="AF30" s="2265"/>
      <c r="AG30" s="2265"/>
      <c r="AH30" s="2265"/>
      <c r="AI30" s="2265"/>
      <c r="AJ30" s="2265"/>
      <c r="AK30" s="327"/>
      <c r="AL30" s="2265" t="str">
        <f>IF(TITLE_DATE_PR_CHANGE="",IF(TITLE_DATE_PR="","",TITLE_DATE_PR),TITLE_DATE_PR_CHANGE)</f>
        <v>46262</v>
      </c>
      <c r="AM30" s="2265"/>
      <c r="AN30" s="2265"/>
      <c r="AO30" s="2265"/>
      <c r="AP30" s="2265"/>
      <c r="AQ30" s="2265"/>
      <c r="AR30" s="2265"/>
      <c r="AS30" s="1636"/>
      <c r="AT30" s="2265" t="str">
        <f>IF(TITLE_DATE_PR_CHANGE="",IF(TITLE_DATE_PR="","",TITLE_DATE_PR),TITLE_DATE_PR_CHANGE)</f>
        <v>46262</v>
      </c>
      <c r="AU30" s="2265"/>
      <c r="AV30" s="2265"/>
      <c r="AW30" s="2265"/>
      <c r="AX30" s="2265"/>
      <c r="AY30" s="2265"/>
      <c r="AZ30" s="2265"/>
      <c r="BA30" s="1636"/>
      <c r="BB30" s="2265" t="str">
        <f>IF(TITLE_DATE_PR_CHANGE="",IF(TITLE_DATE_PR="","",TITLE_DATE_PR),TITLE_DATE_PR_CHANGE)</f>
        <v>46262</v>
      </c>
      <c r="BC30" s="2265"/>
      <c r="BD30" s="2265"/>
      <c r="BE30" s="2265"/>
      <c r="BF30" s="2265"/>
      <c r="BG30" s="2265"/>
      <c r="BH30" s="2265"/>
      <c r="BI30" s="1636"/>
      <c r="BJ30" s="2265" t="str">
        <f>IF(TITLE_DATE_PR_CHANGE="",IF(TITLE_DATE_PR="","",TITLE_DATE_PR),TITLE_DATE_PR_CHANGE)</f>
        <v>46262</v>
      </c>
      <c r="BK30" s="2265"/>
      <c r="BL30" s="2265"/>
      <c r="BM30" s="2265"/>
      <c r="BN30" s="2265"/>
      <c r="BO30" s="2265"/>
      <c r="BP30" s="2265"/>
      <c r="BQ30" s="4386"/>
      <c r="BR30" s="327"/>
      <c r="BS30" s="281"/>
      <c r="BT30" s="369"/>
      <c r="BU30" s="369"/>
      <c r="BV30" s="369"/>
      <c r="BW30" s="369"/>
      <c r="BX30" s="369"/>
      <c r="BY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473</v>
      </c>
      <c r="T31" s="2251"/>
      <c r="U31" s="1373"/>
      <c r="V31" s="2252" t="str">
        <f>IF(TITLE_NUMBER_PR_CHANGE="",IF(TITLE_NUMBER_PR="","",TITLE_NUMBER_PR),TITLE_NUMBER_PR_CHANGE)</f>
        <v>Исх-ДГК/7081</v>
      </c>
      <c r="W31" s="2252"/>
      <c r="X31" s="2252"/>
      <c r="Y31" s="2252"/>
      <c r="Z31" s="2252"/>
      <c r="AA31" s="2252"/>
      <c r="AB31" s="2252"/>
      <c r="AC31" s="327"/>
      <c r="AD31" s="2252" t="str">
        <f>IF(TITLE_NUMBER_PR_CHANGE="",IF(TITLE_NUMBER_PR="","",TITLE_NUMBER_PR),TITLE_NUMBER_PR_CHANGE)</f>
        <v>Исх-ДГК/7081</v>
      </c>
      <c r="AE31" s="2252"/>
      <c r="AF31" s="2252"/>
      <c r="AG31" s="2252"/>
      <c r="AH31" s="2252"/>
      <c r="AI31" s="2252"/>
      <c r="AJ31" s="2252"/>
      <c r="AK31" s="327"/>
      <c r="AL31" s="2252" t="str">
        <f>IF(TITLE_NUMBER_PR_CHANGE="",IF(TITLE_NUMBER_PR="","",TITLE_NUMBER_PR),TITLE_NUMBER_PR_CHANGE)</f>
        <v>Исх-ДГК/7081</v>
      </c>
      <c r="AM31" s="2252"/>
      <c r="AN31" s="2252"/>
      <c r="AO31" s="2252"/>
      <c r="AP31" s="2252"/>
      <c r="AQ31" s="2252"/>
      <c r="AR31" s="2252"/>
      <c r="AS31" s="1636"/>
      <c r="AT31" s="2252" t="str">
        <f>IF(TITLE_NUMBER_PR_CHANGE="",IF(TITLE_NUMBER_PR="","",TITLE_NUMBER_PR),TITLE_NUMBER_PR_CHANGE)</f>
        <v>Исх-ДГК/7081</v>
      </c>
      <c r="AU31" s="2252"/>
      <c r="AV31" s="2252"/>
      <c r="AW31" s="2252"/>
      <c r="AX31" s="2252"/>
      <c r="AY31" s="2252"/>
      <c r="AZ31" s="2252"/>
      <c r="BA31" s="1636"/>
      <c r="BB31" s="2252" t="str">
        <f>IF(TITLE_NUMBER_PR_CHANGE="",IF(TITLE_NUMBER_PR="","",TITLE_NUMBER_PR),TITLE_NUMBER_PR_CHANGE)</f>
        <v>Исх-ДГК/7081</v>
      </c>
      <c r="BC31" s="2252"/>
      <c r="BD31" s="2252"/>
      <c r="BE31" s="2252"/>
      <c r="BF31" s="2252"/>
      <c r="BG31" s="2252"/>
      <c r="BH31" s="2252"/>
      <c r="BI31" s="1636"/>
      <c r="BJ31" s="2252" t="str">
        <f>IF(TITLE_NUMBER_PR_CHANGE="",IF(TITLE_NUMBER_PR="","",TITLE_NUMBER_PR),TITLE_NUMBER_PR_CHANGE)</f>
        <v>Исх-ДГК/7081</v>
      </c>
      <c r="BK31" s="2252"/>
      <c r="BL31" s="2252"/>
      <c r="BM31" s="2252"/>
      <c r="BN31" s="2252"/>
      <c r="BO31" s="2252"/>
      <c r="BP31" s="2252"/>
      <c r="BQ31" s="4386"/>
      <c r="BR31" s="327"/>
      <c r="BS31" s="281"/>
      <c r="BT31" s="369"/>
      <c r="BU31" s="369"/>
      <c r="BV31" s="369"/>
      <c r="BW31" s="369"/>
      <c r="BX31" s="369"/>
      <c r="BY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2252" t="str">
        <f>IF(TITLE_IST_PUB_CHANGE="",IF(TITLE_IST_PUB="","",TITLE_IST_PUB),TITLE_IST_PUB_CHANGE)</f>
        <v/>
      </c>
      <c r="AM32" s="2252"/>
      <c r="AN32" s="2252"/>
      <c r="AO32" s="2252"/>
      <c r="AP32" s="2252"/>
      <c r="AQ32" s="2252"/>
      <c r="AR32" s="2252"/>
      <c r="AS32" s="1636"/>
      <c r="AT32" s="2252" t="str">
        <f>IF(TITLE_IST_PUB_CHANGE="",IF(TITLE_IST_PUB="","",TITLE_IST_PUB),TITLE_IST_PUB_CHANGE)</f>
        <v/>
      </c>
      <c r="AU32" s="2252"/>
      <c r="AV32" s="2252"/>
      <c r="AW32" s="2252"/>
      <c r="AX32" s="2252"/>
      <c r="AY32" s="2252"/>
      <c r="AZ32" s="2252"/>
      <c r="BA32" s="1636"/>
      <c r="BB32" s="2252" t="str">
        <f>IF(TITLE_IST_PUB_CHANGE="",IF(TITLE_IST_PUB="","",TITLE_IST_PUB),TITLE_IST_PUB_CHANGE)</f>
        <v/>
      </c>
      <c r="BC32" s="2252"/>
      <c r="BD32" s="2252"/>
      <c r="BE32" s="2252"/>
      <c r="BF32" s="2252"/>
      <c r="BG32" s="2252"/>
      <c r="BH32" s="2252"/>
      <c r="BI32" s="1636"/>
      <c r="BJ32" s="2252" t="str">
        <f>IF(TITLE_IST_PUB_CHANGE="",IF(TITLE_IST_PUB="","",TITLE_IST_PUB),TITLE_IST_PUB_CHANGE)</f>
        <v/>
      </c>
      <c r="BK32" s="2252"/>
      <c r="BL32" s="2252"/>
      <c r="BM32" s="2252"/>
      <c r="BN32" s="2252"/>
      <c r="BO32" s="2252"/>
      <c r="BP32" s="2252"/>
      <c r="BQ32" s="4386"/>
      <c r="BR32" s="327"/>
      <c r="BS32" s="281"/>
      <c r="BT32" s="369"/>
      <c r="BU32" s="369"/>
      <c r="BV32" s="369"/>
      <c r="BW32" s="369"/>
      <c r="BX32" s="369"/>
      <c r="BY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323"/>
      <c r="AM33" s="323"/>
      <c r="AN33" s="323"/>
      <c r="AO33" s="323"/>
      <c r="AP33" s="323"/>
      <c r="AQ33" s="323"/>
      <c r="AR33" s="323"/>
      <c r="AS33" s="323"/>
      <c r="AT33" s="323"/>
      <c r="AU33" s="323"/>
      <c r="AV33" s="323"/>
      <c r="AW33" s="323"/>
      <c r="AX33" s="323"/>
      <c r="AY33" s="323"/>
      <c r="AZ33" s="323"/>
      <c r="BA33" s="323"/>
      <c r="BB33" s="323"/>
      <c r="BC33" s="323"/>
      <c r="BD33" s="323"/>
      <c r="BE33" s="323"/>
      <c r="BF33" s="323"/>
      <c r="BG33" s="323"/>
      <c r="BH33" s="323"/>
      <c r="BI33" s="323"/>
      <c r="BJ33" s="323"/>
      <c r="BK33" s="323"/>
      <c r="BL33" s="323"/>
      <c r="BM33" s="323"/>
      <c r="BN33" s="323"/>
      <c r="BO33" s="323"/>
      <c r="BP33" s="323"/>
      <c r="BQ33" s="4399"/>
      <c r="BR33" s="510"/>
      <c r="BY33" s="1156">
        <v>0</v>
      </c>
    </row>
    <row s="1854" customFormat="1" customHeight="1" ht="18.75">
      <c r="A34" s="1369"/>
      <c r="B34" s="1369"/>
      <c r="C34" s="1369"/>
      <c r="D34" s="1369"/>
      <c r="E34" s="1369"/>
      <c r="F34" s="1369"/>
      <c r="G34" s="1369"/>
      <c r="H34" s="1369"/>
      <c r="I34" s="1369"/>
      <c r="J34" s="1369"/>
      <c r="K34" s="1369"/>
      <c r="L34" s="1370"/>
      <c r="M34" s="1369"/>
      <c r="N34" s="1369"/>
      <c r="O34" s="1369"/>
      <c r="S34" s="2251" t="s">
        <v>474</v>
      </c>
      <c r="T34" s="2251"/>
      <c r="U34" s="1373"/>
      <c r="V34" s="2265" t="str">
        <f>IF(TITLE_DATE_PR_CHANGE="",IF(TITLE_DATE_PR="","",TITLE_DATE_PR),TITLE_DATE_PR_CHANGE)</f>
        <v>46262</v>
      </c>
      <c r="W34" s="2265"/>
      <c r="X34" s="2265"/>
      <c r="Y34" s="2265"/>
      <c r="Z34" s="2265"/>
      <c r="AA34" s="2265"/>
      <c r="AB34" s="2265"/>
      <c r="AC34" s="327"/>
      <c r="AD34" s="2265" t="str">
        <f>IF(TITLE_DATE_PR_CHANGE="",IF(TITLE_DATE_PR="","",TITLE_DATE_PR),TITLE_DATE_PR_CHANGE)</f>
        <v>46262</v>
      </c>
      <c r="AE34" s="2265"/>
      <c r="AF34" s="2265"/>
      <c r="AG34" s="2265"/>
      <c r="AH34" s="2265"/>
      <c r="AI34" s="2265"/>
      <c r="AJ34" s="2265"/>
      <c r="AK34" s="327"/>
      <c r="AL34" s="2265" t="str">
        <f>IF(TITLE_DATE_PR_CHANGE="",IF(TITLE_DATE_PR="","",TITLE_DATE_PR),TITLE_DATE_PR_CHANGE)</f>
        <v>46262</v>
      </c>
      <c r="AM34" s="2265"/>
      <c r="AN34" s="2265"/>
      <c r="AO34" s="2265"/>
      <c r="AP34" s="2265"/>
      <c r="AQ34" s="2265"/>
      <c r="AR34" s="2265"/>
      <c r="AS34" s="1636"/>
      <c r="AT34" s="2265" t="str">
        <f>IF(TITLE_DATE_PR_CHANGE="",IF(TITLE_DATE_PR="","",TITLE_DATE_PR),TITLE_DATE_PR_CHANGE)</f>
        <v>46262</v>
      </c>
      <c r="AU34" s="2265"/>
      <c r="AV34" s="2265"/>
      <c r="AW34" s="2265"/>
      <c r="AX34" s="2265"/>
      <c r="AY34" s="2265"/>
      <c r="AZ34" s="2265"/>
      <c r="BA34" s="1636"/>
      <c r="BB34" s="2265" t="str">
        <f>IF(TITLE_DATE_PR_CHANGE="",IF(TITLE_DATE_PR="","",TITLE_DATE_PR),TITLE_DATE_PR_CHANGE)</f>
        <v>46262</v>
      </c>
      <c r="BC34" s="2265"/>
      <c r="BD34" s="2265"/>
      <c r="BE34" s="2265"/>
      <c r="BF34" s="2265"/>
      <c r="BG34" s="2265"/>
      <c r="BH34" s="2265"/>
      <c r="BI34" s="1636"/>
      <c r="BJ34" s="2265" t="str">
        <f>IF(TITLE_DATE_PR_CHANGE="",IF(TITLE_DATE_PR="","",TITLE_DATE_PR),TITLE_DATE_PR_CHANGE)</f>
        <v>46262</v>
      </c>
      <c r="BK34" s="2265"/>
      <c r="BL34" s="2265"/>
      <c r="BM34" s="2265"/>
      <c r="BN34" s="2265"/>
      <c r="BO34" s="2265"/>
      <c r="BP34" s="2265"/>
      <c r="BQ34" s="4386"/>
      <c r="BR34" s="327"/>
      <c r="BS34" s="281"/>
      <c r="BT34" s="369"/>
      <c r="BU34" s="369"/>
      <c r="BV34" s="369"/>
      <c r="BW34" s="369"/>
      <c r="BX34" s="369"/>
      <c r="BY34" s="419">
        <v>0</v>
      </c>
    </row>
    <row s="1854" customFormat="1" customHeight="1" ht="18.75">
      <c r="A35" s="1369"/>
      <c r="B35" s="1369"/>
      <c r="C35" s="1369"/>
      <c r="D35" s="1369"/>
      <c r="E35" s="1369"/>
      <c r="F35" s="1369"/>
      <c r="G35" s="1369"/>
      <c r="H35" s="1369"/>
      <c r="I35" s="1369"/>
      <c r="J35" s="1369"/>
      <c r="K35" s="1369"/>
      <c r="L35" s="1370"/>
      <c r="M35" s="1369"/>
      <c r="N35" s="1369"/>
      <c r="O35" s="1369"/>
      <c r="S35" s="2251" t="s">
        <v>475</v>
      </c>
      <c r="T35" s="2251"/>
      <c r="U35" s="1373"/>
      <c r="V35" s="2252" t="str">
        <f>IF(TITLE_NUMBER_PR_CHANGE="",IF(TITLE_NUMBER_PR="","",TITLE_NUMBER_PR),TITLE_NUMBER_PR_CHANGE)</f>
        <v>Исх-ДГК/7081</v>
      </c>
      <c r="W35" s="2252"/>
      <c r="X35" s="2252"/>
      <c r="Y35" s="2252"/>
      <c r="Z35" s="2252"/>
      <c r="AA35" s="2252"/>
      <c r="AB35" s="2252"/>
      <c r="AC35" s="327"/>
      <c r="AD35" s="2252" t="str">
        <f>IF(TITLE_NUMBER_PR_CHANGE="",IF(TITLE_NUMBER_PR="","",TITLE_NUMBER_PR),TITLE_NUMBER_PR_CHANGE)</f>
        <v>Исх-ДГК/7081</v>
      </c>
      <c r="AE35" s="2252"/>
      <c r="AF35" s="2252"/>
      <c r="AG35" s="2252"/>
      <c r="AH35" s="2252"/>
      <c r="AI35" s="2252"/>
      <c r="AJ35" s="2252"/>
      <c r="AK35" s="327"/>
      <c r="AL35" s="2252" t="str">
        <f>IF(TITLE_NUMBER_PR_CHANGE="",IF(TITLE_NUMBER_PR="","",TITLE_NUMBER_PR),TITLE_NUMBER_PR_CHANGE)</f>
        <v>Исх-ДГК/7081</v>
      </c>
      <c r="AM35" s="2252"/>
      <c r="AN35" s="2252"/>
      <c r="AO35" s="2252"/>
      <c r="AP35" s="2252"/>
      <c r="AQ35" s="2252"/>
      <c r="AR35" s="2252"/>
      <c r="AS35" s="1636"/>
      <c r="AT35" s="2252" t="str">
        <f>IF(TITLE_NUMBER_PR_CHANGE="",IF(TITLE_NUMBER_PR="","",TITLE_NUMBER_PR),TITLE_NUMBER_PR_CHANGE)</f>
        <v>Исх-ДГК/7081</v>
      </c>
      <c r="AU35" s="2252"/>
      <c r="AV35" s="2252"/>
      <c r="AW35" s="2252"/>
      <c r="AX35" s="2252"/>
      <c r="AY35" s="2252"/>
      <c r="AZ35" s="2252"/>
      <c r="BA35" s="1636"/>
      <c r="BB35" s="2252" t="str">
        <f>IF(TITLE_NUMBER_PR_CHANGE="",IF(TITLE_NUMBER_PR="","",TITLE_NUMBER_PR),TITLE_NUMBER_PR_CHANGE)</f>
        <v>Исх-ДГК/7081</v>
      </c>
      <c r="BC35" s="2252"/>
      <c r="BD35" s="2252"/>
      <c r="BE35" s="2252"/>
      <c r="BF35" s="2252"/>
      <c r="BG35" s="2252"/>
      <c r="BH35" s="2252"/>
      <c r="BI35" s="1636"/>
      <c r="BJ35" s="2252" t="str">
        <f>IF(TITLE_NUMBER_PR_CHANGE="",IF(TITLE_NUMBER_PR="","",TITLE_NUMBER_PR),TITLE_NUMBER_PR_CHANGE)</f>
        <v>Исх-ДГК/7081</v>
      </c>
      <c r="BK35" s="2252"/>
      <c r="BL35" s="2252"/>
      <c r="BM35" s="2252"/>
      <c r="BN35" s="2252"/>
      <c r="BO35" s="2252"/>
      <c r="BP35" s="2252"/>
      <c r="BQ35" s="4386"/>
      <c r="BR35" s="327"/>
      <c r="BS35" s="281"/>
      <c r="BT35" s="369"/>
      <c r="BU35" s="369"/>
      <c r="BV35" s="369"/>
      <c r="BW35" s="369"/>
      <c r="BX35" s="369"/>
      <c r="BY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476</v>
      </c>
      <c r="AD36" s="327"/>
      <c r="AE36" s="327"/>
      <c r="AF36" s="327"/>
      <c r="AG36" s="327"/>
      <c r="AH36" s="327"/>
      <c r="AI36" s="327"/>
      <c r="AJ36" s="327"/>
      <c r="AK36" s="279" t="s">
        <v>476</v>
      </c>
      <c r="AL36" s="1636"/>
      <c r="AM36" s="1636"/>
      <c r="AN36" s="1636"/>
      <c r="AO36" s="1636"/>
      <c r="AP36" s="1636"/>
      <c r="AQ36" s="1636"/>
      <c r="AR36" s="1636"/>
      <c r="AS36" s="1643" t="s">
        <v>476</v>
      </c>
      <c r="AT36" s="1636"/>
      <c r="AU36" s="1636"/>
      <c r="AV36" s="1636"/>
      <c r="AW36" s="1636"/>
      <c r="AX36" s="1636"/>
      <c r="AY36" s="1636"/>
      <c r="AZ36" s="1636"/>
      <c r="BA36" s="1643" t="s">
        <v>476</v>
      </c>
      <c r="BB36" s="1636"/>
      <c r="BC36" s="1636"/>
      <c r="BD36" s="1636"/>
      <c r="BE36" s="1636"/>
      <c r="BF36" s="1636"/>
      <c r="BG36" s="1636"/>
      <c r="BH36" s="1636"/>
      <c r="BI36" s="1643" t="s">
        <v>476</v>
      </c>
      <c r="BJ36" s="1636"/>
      <c r="BK36" s="1636"/>
      <c r="BL36" s="1636"/>
      <c r="BM36" s="1636"/>
      <c r="BN36" s="1636"/>
      <c r="BO36" s="1636"/>
      <c r="BP36" s="1636"/>
      <c r="BQ36" s="4400" t="s">
        <v>476</v>
      </c>
      <c r="BT36" s="369"/>
      <c r="BU36" s="369"/>
      <c r="BV36" s="369"/>
      <c r="BW36" s="369"/>
      <c r="BX36" s="369"/>
      <c r="BY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L37" s="2253" t="s">
        <v>104</v>
      </c>
      <c r="AM37" s="2253"/>
      <c r="AN37" s="2253"/>
      <c r="AO37" s="2253"/>
      <c r="AP37" s="2253"/>
      <c r="AQ37" s="2253"/>
      <c r="AR37" s="2253"/>
      <c r="AS37" s="2253"/>
      <c r="AT37" s="2253" t="s">
        <v>104</v>
      </c>
      <c r="AU37" s="2253"/>
      <c r="AV37" s="2253"/>
      <c r="AW37" s="2253"/>
      <c r="AX37" s="2253"/>
      <c r="AY37" s="2253"/>
      <c r="AZ37" s="2253"/>
      <c r="BA37" s="2253"/>
      <c r="BB37" s="2253" t="s">
        <v>104</v>
      </c>
      <c r="BC37" s="2253"/>
      <c r="BD37" s="2253"/>
      <c r="BE37" s="2253"/>
      <c r="BF37" s="2253"/>
      <c r="BG37" s="2253"/>
      <c r="BH37" s="2253"/>
      <c r="BI37" s="2253"/>
      <c r="BJ37" s="2253" t="s">
        <v>104</v>
      </c>
      <c r="BK37" s="2253"/>
      <c r="BL37" s="2253"/>
      <c r="BM37" s="2253"/>
      <c r="BN37" s="2253"/>
      <c r="BO37" s="2253"/>
      <c r="BP37" s="2253"/>
      <c r="BQ37" s="4401"/>
      <c r="BY37" s="1156">
        <v>14</v>
      </c>
    </row>
    <row customHeight="1" ht="15">
      <c r="Q38" s="377"/>
      <c r="R38" s="377"/>
      <c r="S38" s="2128" t="s">
        <v>352</v>
      </c>
      <c r="T38" s="2128"/>
      <c r="U38" s="2128"/>
      <c r="V38" s="2128"/>
      <c r="W38" s="2128"/>
      <c r="X38" s="2128"/>
      <c r="Y38" s="2128"/>
      <c r="Z38" s="2128"/>
      <c r="AA38" s="2128"/>
      <c r="AB38" s="2128"/>
      <c r="AC38" s="2128"/>
      <c r="AD38" s="2128"/>
      <c r="AE38" s="2128"/>
      <c r="AF38" s="2128"/>
      <c r="AG38" s="2128"/>
      <c r="AH38" s="2128"/>
      <c r="AI38" s="2128"/>
      <c r="AJ38" s="2128"/>
      <c r="AK38" s="2128"/>
      <c r="AL38" s="2313" t="s">
        <v>352</v>
      </c>
      <c r="AM38" s="2313"/>
      <c r="AN38" s="2313"/>
      <c r="AO38" s="2313"/>
      <c r="AP38" s="2313"/>
      <c r="AQ38" s="2313"/>
      <c r="AR38" s="2313"/>
      <c r="AS38" s="2313"/>
      <c r="AT38" s="2313" t="s">
        <v>352</v>
      </c>
      <c r="AU38" s="2313"/>
      <c r="AV38" s="2313"/>
      <c r="AW38" s="2313"/>
      <c r="AX38" s="2313"/>
      <c r="AY38" s="2313"/>
      <c r="AZ38" s="2313"/>
      <c r="BA38" s="2313"/>
      <c r="BB38" s="2313" t="s">
        <v>352</v>
      </c>
      <c r="BC38" s="2313"/>
      <c r="BD38" s="2313"/>
      <c r="BE38" s="2313"/>
      <c r="BF38" s="2313"/>
      <c r="BG38" s="2313"/>
      <c r="BH38" s="2313"/>
      <c r="BI38" s="2313"/>
      <c r="BJ38" s="2313" t="s">
        <v>352</v>
      </c>
      <c r="BK38" s="2313"/>
      <c r="BL38" s="2313"/>
      <c r="BM38" s="2313"/>
      <c r="BN38" s="2313"/>
      <c r="BO38" s="2313"/>
      <c r="BP38" s="2313"/>
      <c r="BQ38" s="4402"/>
      <c r="BR38" s="2128"/>
      <c r="BS38" s="2128"/>
      <c r="BY38" s="1156"/>
    </row>
    <row customHeight="1" ht="14.699999999999998">
      <c r="Q39" s="377"/>
      <c r="R39" s="377"/>
      <c r="S39" s="2274" t="s">
        <v>89</v>
      </c>
      <c r="T39" s="2210" t="s">
        <v>477</v>
      </c>
      <c r="U39" s="302"/>
      <c r="V39" s="2275" t="s">
        <v>478</v>
      </c>
      <c r="W39" s="2276"/>
      <c r="X39" s="2276"/>
      <c r="Y39" s="2276"/>
      <c r="Z39" s="2276"/>
      <c r="AA39" s="2276"/>
      <c r="AB39" s="2277"/>
      <c r="AC39" s="2278" t="s">
        <v>479</v>
      </c>
      <c r="AD39" s="2275" t="s">
        <v>478</v>
      </c>
      <c r="AE39" s="2276"/>
      <c r="AF39" s="2276"/>
      <c r="AG39" s="2276"/>
      <c r="AH39" s="2276"/>
      <c r="AI39" s="2276"/>
      <c r="AJ39" s="2277"/>
      <c r="AK39" s="2278" t="s">
        <v>480</v>
      </c>
      <c r="AL39" s="2400" t="s">
        <v>478</v>
      </c>
      <c r="AM39" s="2401"/>
      <c r="AN39" s="2401"/>
      <c r="AO39" s="2401"/>
      <c r="AP39" s="2401"/>
      <c r="AQ39" s="2401"/>
      <c r="AR39" s="2402"/>
      <c r="AS39" s="2278" t="s">
        <v>479</v>
      </c>
      <c r="AT39" s="2400" t="s">
        <v>478</v>
      </c>
      <c r="AU39" s="2401"/>
      <c r="AV39" s="2401"/>
      <c r="AW39" s="2401"/>
      <c r="AX39" s="2401"/>
      <c r="AY39" s="2401"/>
      <c r="AZ39" s="2402"/>
      <c r="BA39" s="2278" t="s">
        <v>479</v>
      </c>
      <c r="BB39" s="2400" t="s">
        <v>478</v>
      </c>
      <c r="BC39" s="2401"/>
      <c r="BD39" s="2401"/>
      <c r="BE39" s="2401"/>
      <c r="BF39" s="2401"/>
      <c r="BG39" s="2401"/>
      <c r="BH39" s="2402"/>
      <c r="BI39" s="2278" t="s">
        <v>479</v>
      </c>
      <c r="BJ39" s="2400" t="s">
        <v>478</v>
      </c>
      <c r="BK39" s="2401"/>
      <c r="BL39" s="2401"/>
      <c r="BM39" s="2401"/>
      <c r="BN39" s="2401"/>
      <c r="BO39" s="2401"/>
      <c r="BP39" s="2402"/>
      <c r="BQ39" s="4403" t="s">
        <v>479</v>
      </c>
      <c r="BR39" s="2281" t="s">
        <v>481</v>
      </c>
      <c r="BS39" s="2128"/>
      <c r="BY39" s="1156">
        <v>14</v>
      </c>
    </row>
    <row customHeight="1" ht="35.699999999999996">
      <c r="Q40" s="377"/>
      <c r="R40" s="377"/>
      <c r="S40" s="2274"/>
      <c r="T40" s="2210"/>
      <c r="U40" s="1032"/>
      <c r="V40" s="2261" t="s">
        <v>482</v>
      </c>
      <c r="W40" s="2284" t="s">
        <v>483</v>
      </c>
      <c r="X40" s="2263" t="s">
        <v>484</v>
      </c>
      <c r="Y40" s="2264"/>
      <c r="Z40" s="2263" t="s">
        <v>500</v>
      </c>
      <c r="AA40" s="2270"/>
      <c r="AB40" s="2264"/>
      <c r="AC40" s="2279"/>
      <c r="AD40" s="2261" t="s">
        <v>482</v>
      </c>
      <c r="AE40" s="2284" t="s">
        <v>483</v>
      </c>
      <c r="AF40" s="2263" t="s">
        <v>484</v>
      </c>
      <c r="AG40" s="2264"/>
      <c r="AH40" s="2263" t="s">
        <v>485</v>
      </c>
      <c r="AI40" s="2270"/>
      <c r="AJ40" s="2264"/>
      <c r="AK40" s="2279"/>
      <c r="AL40" s="2261" t="s">
        <v>482</v>
      </c>
      <c r="AM40" s="2611" t="s">
        <v>483</v>
      </c>
      <c r="AN40" s="2263" t="s">
        <v>484</v>
      </c>
      <c r="AO40" s="2264"/>
      <c r="AP40" s="2263" t="s">
        <v>500</v>
      </c>
      <c r="AQ40" s="2270"/>
      <c r="AR40" s="2264"/>
      <c r="AS40" s="2279"/>
      <c r="AT40" s="2261" t="s">
        <v>482</v>
      </c>
      <c r="AU40" s="2611" t="s">
        <v>483</v>
      </c>
      <c r="AV40" s="2263" t="s">
        <v>484</v>
      </c>
      <c r="AW40" s="2264"/>
      <c r="AX40" s="2263" t="s">
        <v>500</v>
      </c>
      <c r="AY40" s="2270"/>
      <c r="AZ40" s="2264"/>
      <c r="BA40" s="2279"/>
      <c r="BB40" s="2261" t="s">
        <v>482</v>
      </c>
      <c r="BC40" s="2611" t="s">
        <v>483</v>
      </c>
      <c r="BD40" s="2263" t="s">
        <v>484</v>
      </c>
      <c r="BE40" s="2264"/>
      <c r="BF40" s="2263" t="s">
        <v>500</v>
      </c>
      <c r="BG40" s="2270"/>
      <c r="BH40" s="2264"/>
      <c r="BI40" s="2279"/>
      <c r="BJ40" s="2261" t="s">
        <v>482</v>
      </c>
      <c r="BK40" s="2611" t="s">
        <v>483</v>
      </c>
      <c r="BL40" s="2263" t="s">
        <v>484</v>
      </c>
      <c r="BM40" s="2264"/>
      <c r="BN40" s="2263" t="s">
        <v>500</v>
      </c>
      <c r="BO40" s="2270"/>
      <c r="BP40" s="2264"/>
      <c r="BQ40" s="4404"/>
      <c r="BR40" s="2282"/>
      <c r="BS40" s="2128"/>
      <c r="BY40" s="1156">
        <v>34</v>
      </c>
    </row>
    <row customHeight="1" ht="35.699999999999996">
      <c r="A41" s="1371"/>
      <c r="B41" s="1371" t="s">
        <v>143</v>
      </c>
      <c r="C41" s="1371" t="s">
        <v>144</v>
      </c>
      <c r="D41" s="1371" t="s">
        <v>145</v>
      </c>
      <c r="E41" s="1365" t="s">
        <v>486</v>
      </c>
      <c r="F41" s="1365" t="s">
        <v>487</v>
      </c>
      <c r="G41" s="1365" t="s">
        <v>488</v>
      </c>
      <c r="H41" s="1365" t="s">
        <v>489</v>
      </c>
      <c r="I41" s="1365" t="s">
        <v>490</v>
      </c>
      <c r="J41" s="1365" t="s">
        <v>491</v>
      </c>
      <c r="K41" s="1365" t="s">
        <v>492</v>
      </c>
      <c r="L41" s="1365" t="s">
        <v>467</v>
      </c>
      <c r="Q41" s="377"/>
      <c r="R41" s="377"/>
      <c r="S41" s="2274"/>
      <c r="T41" s="2210"/>
      <c r="U41" s="303"/>
      <c r="V41" s="2262"/>
      <c r="W41" s="2285"/>
      <c r="X41" s="1223" t="s">
        <v>493</v>
      </c>
      <c r="Y41" s="1223" t="s">
        <v>494</v>
      </c>
      <c r="Z41" s="1339" t="s">
        <v>495</v>
      </c>
      <c r="AA41" s="2271" t="s">
        <v>496</v>
      </c>
      <c r="AB41" s="2272"/>
      <c r="AC41" s="2280"/>
      <c r="AD41" s="2262"/>
      <c r="AE41" s="2285"/>
      <c r="AF41" s="1223" t="s">
        <v>493</v>
      </c>
      <c r="AG41" s="1223" t="s">
        <v>494</v>
      </c>
      <c r="AH41" s="1339" t="s">
        <v>495</v>
      </c>
      <c r="AI41" s="2271" t="s">
        <v>496</v>
      </c>
      <c r="AJ41" s="2272"/>
      <c r="AK41" s="2280"/>
      <c r="AL41" s="2262"/>
      <c r="AM41" s="2285"/>
      <c r="AN41" s="2578" t="s">
        <v>493</v>
      </c>
      <c r="AO41" s="2578" t="s">
        <v>494</v>
      </c>
      <c r="AP41" s="2578" t="s">
        <v>495</v>
      </c>
      <c r="AQ41" s="2271" t="s">
        <v>496</v>
      </c>
      <c r="AR41" s="2272"/>
      <c r="AS41" s="2280"/>
      <c r="AT41" s="2262"/>
      <c r="AU41" s="2285"/>
      <c r="AV41" s="2578" t="s">
        <v>493</v>
      </c>
      <c r="AW41" s="2578" t="s">
        <v>494</v>
      </c>
      <c r="AX41" s="2578" t="s">
        <v>495</v>
      </c>
      <c r="AY41" s="2271" t="s">
        <v>496</v>
      </c>
      <c r="AZ41" s="2272"/>
      <c r="BA41" s="2280"/>
      <c r="BB41" s="2262"/>
      <c r="BC41" s="2285"/>
      <c r="BD41" s="2578" t="s">
        <v>493</v>
      </c>
      <c r="BE41" s="2578" t="s">
        <v>494</v>
      </c>
      <c r="BF41" s="2578" t="s">
        <v>495</v>
      </c>
      <c r="BG41" s="2271" t="s">
        <v>496</v>
      </c>
      <c r="BH41" s="2272"/>
      <c r="BI41" s="2280"/>
      <c r="BJ41" s="2262"/>
      <c r="BK41" s="2285"/>
      <c r="BL41" s="2578" t="s">
        <v>493</v>
      </c>
      <c r="BM41" s="2578" t="s">
        <v>494</v>
      </c>
      <c r="BN41" s="2578" t="s">
        <v>495</v>
      </c>
      <c r="BO41" s="2271" t="s">
        <v>496</v>
      </c>
      <c r="BP41" s="2272"/>
      <c r="BQ41" s="4405"/>
      <c r="BR41" s="2283"/>
      <c r="BS41" s="2128"/>
      <c r="BY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118</v>
      </c>
      <c r="T42" s="1256" t="s">
        <v>103</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2273">
        <f>OFFSET(AL42,0,-1)+1</f>
        <v>6</v>
      </c>
      <c r="AM42" s="2273"/>
      <c r="AN42" s="2273">
        <f>OFFSET(AN42,0,-1)+1</f>
        <v>1</v>
      </c>
      <c r="AO42" s="2273">
        <f>OFFSET(AO42,0,-1)+1</f>
        <v>2</v>
      </c>
      <c r="AP42" s="2273">
        <f>OFFSET(AP42,0,-1)+1</f>
        <v>3</v>
      </c>
      <c r="AQ42" s="2273">
        <f>OFFSET(AQ42,0,-1)+1</f>
        <v>4</v>
      </c>
      <c r="AR42" s="2273"/>
      <c r="AS42" s="2273">
        <f>OFFSET(AS42,0,-2)+1</f>
        <v>5</v>
      </c>
      <c r="AT42" s="2273">
        <f>OFFSET(AT42,0,-1)+1</f>
        <v>6</v>
      </c>
      <c r="AU42" s="2273"/>
      <c r="AV42" s="2273">
        <f>OFFSET(AV42,0,-1)+1</f>
        <v>1</v>
      </c>
      <c r="AW42" s="2273">
        <f>OFFSET(AW42,0,-1)+1</f>
        <v>2</v>
      </c>
      <c r="AX42" s="2273">
        <f>OFFSET(AX42,0,-1)+1</f>
        <v>3</v>
      </c>
      <c r="AY42" s="2273">
        <f>OFFSET(AY42,0,-1)+1</f>
        <v>4</v>
      </c>
      <c r="AZ42" s="2273"/>
      <c r="BA42" s="2273">
        <f>OFFSET(BA42,0,-2)+1</f>
        <v>5</v>
      </c>
      <c r="BB42" s="2273">
        <f>OFFSET(BB42,0,-1)+1</f>
        <v>6</v>
      </c>
      <c r="BC42" s="2273"/>
      <c r="BD42" s="2273">
        <f>OFFSET(BD42,0,-1)+1</f>
        <v>1</v>
      </c>
      <c r="BE42" s="2273">
        <f>OFFSET(BE42,0,-1)+1</f>
        <v>2</v>
      </c>
      <c r="BF42" s="2273">
        <f>OFFSET(BF42,0,-1)+1</f>
        <v>3</v>
      </c>
      <c r="BG42" s="2273">
        <f>OFFSET(BG42,0,-1)+1</f>
        <v>4</v>
      </c>
      <c r="BH42" s="2273"/>
      <c r="BI42" s="2273">
        <f>OFFSET(BI42,0,-2)+1</f>
        <v>5</v>
      </c>
      <c r="BJ42" s="2273">
        <f>OFFSET(BJ42,0,-1)+1</f>
        <v>6</v>
      </c>
      <c r="BK42" s="2273"/>
      <c r="BL42" s="2273">
        <f>OFFSET(BL42,0,-1)+1</f>
        <v>1</v>
      </c>
      <c r="BM42" s="2273">
        <f>OFFSET(BM42,0,-1)+1</f>
        <v>2</v>
      </c>
      <c r="BN42" s="2273">
        <f>OFFSET(BN42,0,-1)+1</f>
        <v>3</v>
      </c>
      <c r="BO42" s="2273">
        <f>OFFSET(BO42,0,-1)+1</f>
        <v>4</v>
      </c>
      <c r="BP42" s="2273"/>
      <c r="BQ42" s="4406">
        <f>OFFSET(BQ42,0,-2)+1</f>
        <v>5</v>
      </c>
      <c r="BR42" s="1246">
        <f>OFFSET(BR42,0,-1)</f>
        <v>5</v>
      </c>
      <c r="BS42" s="1336">
        <f>OFFSET(BS42,0,-1)+1</f>
        <v>6</v>
      </c>
      <c r="BT42" s="512"/>
      <c r="BU42" s="512"/>
      <c r="BV42" s="512"/>
      <c r="BW42" s="512"/>
      <c r="BX42" s="512"/>
      <c r="BY42" s="497">
        <v>0</v>
      </c>
    </row>
    <row customHeight="1" ht="22.049999999999997">
      <c r="A43" s="1364" t="s">
        <v>191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1</v>
      </c>
      <c r="T43" s="299" t="s">
        <v>131</v>
      </c>
      <c r="U43" s="301"/>
      <c r="V43" s="2243"/>
      <c r="W43" s="2244"/>
      <c r="X43" s="2244"/>
      <c r="Y43" s="2244"/>
      <c r="Z43" s="2244"/>
      <c r="AA43" s="2244"/>
      <c r="AB43" s="2244"/>
      <c r="AC43" s="2245"/>
      <c r="AD43" s="2243" t="str">
        <f>INDEX(PT_DIFFERENTIATION_NTAR,MATCH(A43,PT_DIFFERENTIATION_NTAR_ID,0))</f>
        <v>Тариф на тепловую энергию, поставляемую потребителям АО "ДГК" на территории Артемовского городского округа Приморского края</v>
      </c>
      <c r="AE43" s="2244"/>
      <c r="AF43" s="2244"/>
      <c r="AG43" s="2244"/>
      <c r="AH43" s="2244"/>
      <c r="AI43" s="2244"/>
      <c r="AJ43" s="2244"/>
      <c r="AK43" s="2244"/>
      <c r="AL43" s="2243"/>
      <c r="AM43" s="2244"/>
      <c r="AN43" s="2244"/>
      <c r="AO43" s="2244"/>
      <c r="AP43" s="2244"/>
      <c r="AQ43" s="2244"/>
      <c r="AR43" s="2244"/>
      <c r="AS43" s="2245"/>
      <c r="AT43" s="2243"/>
      <c r="AU43" s="2244"/>
      <c r="AV43" s="2244"/>
      <c r="AW43" s="2244"/>
      <c r="AX43" s="2244"/>
      <c r="AY43" s="2244"/>
      <c r="AZ43" s="2244"/>
      <c r="BA43" s="2245"/>
      <c r="BB43" s="2243"/>
      <c r="BC43" s="2244"/>
      <c r="BD43" s="2244"/>
      <c r="BE43" s="2244"/>
      <c r="BF43" s="2244"/>
      <c r="BG43" s="2244"/>
      <c r="BH43" s="2244"/>
      <c r="BI43" s="2245"/>
      <c r="BJ43" s="2243"/>
      <c r="BK43" s="2244"/>
      <c r="BL43" s="2244"/>
      <c r="BM43" s="2244"/>
      <c r="BN43" s="2244"/>
      <c r="BO43" s="2244"/>
      <c r="BP43" s="2244"/>
      <c r="BQ43" s="4387"/>
      <c r="BR43" s="2245"/>
      <c r="BS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BU43" s="501"/>
      <c r="BV43" s="501" t="str">
        <f>IF(T43="","",T43)</f>
        <v>Наименование тарифа</v>
      </c>
      <c r="BW43" s="501"/>
      <c r="BX43" s="501"/>
      <c r="BY43" s="1156">
        <v>21</v>
      </c>
    </row>
    <row customHeight="1" ht="22.049999999999997">
      <c r="A44" s="1364" t="s">
        <v>191</v>
      </c>
      <c r="B44" s="1364" t="s">
        <v>192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1.1</v>
      </c>
      <c r="T44" s="309" t="s">
        <v>449</v>
      </c>
      <c r="U44" s="301"/>
      <c r="V44" s="2243"/>
      <c r="W44" s="2244"/>
      <c r="X44" s="2244"/>
      <c r="Y44" s="2244"/>
      <c r="Z44" s="2244"/>
      <c r="AA44" s="2244"/>
      <c r="AB44" s="2244"/>
      <c r="AC44" s="2245"/>
      <c r="AD44" s="2243" t="str">
        <f>INDEX(PT_DIFFERENTIATION_TER,MATCH(B44,PT_DIFFERENTIATION_TER_ID,0))</f>
        <v>Территория 1</v>
      </c>
      <c r="AE44" s="2244"/>
      <c r="AF44" s="2244"/>
      <c r="AG44" s="2244"/>
      <c r="AH44" s="2244"/>
      <c r="AI44" s="2244"/>
      <c r="AJ44" s="2244"/>
      <c r="AK44" s="2244"/>
      <c r="AL44" s="2243"/>
      <c r="AM44" s="2244"/>
      <c r="AN44" s="2244"/>
      <c r="AO44" s="2244"/>
      <c r="AP44" s="2244"/>
      <c r="AQ44" s="2244"/>
      <c r="AR44" s="2244"/>
      <c r="AS44" s="2245"/>
      <c r="AT44" s="2243"/>
      <c r="AU44" s="2244"/>
      <c r="AV44" s="2244"/>
      <c r="AW44" s="2244"/>
      <c r="AX44" s="2244"/>
      <c r="AY44" s="2244"/>
      <c r="AZ44" s="2244"/>
      <c r="BA44" s="2245"/>
      <c r="BB44" s="2243"/>
      <c r="BC44" s="2244"/>
      <c r="BD44" s="2244"/>
      <c r="BE44" s="2244"/>
      <c r="BF44" s="2244"/>
      <c r="BG44" s="2244"/>
      <c r="BH44" s="2244"/>
      <c r="BI44" s="2245"/>
      <c r="BJ44" s="2243"/>
      <c r="BK44" s="2244"/>
      <c r="BL44" s="2244"/>
      <c r="BM44" s="2244"/>
      <c r="BN44" s="2244"/>
      <c r="BO44" s="2244"/>
      <c r="BP44" s="2244"/>
      <c r="BQ44" s="4387"/>
      <c r="BR44" s="2245"/>
      <c r="BS44" s="1259" t="s">
        <v>450</v>
      </c>
      <c r="BU44" s="501"/>
      <c r="BV44" s="501" t="str">
        <f>IF(T44="","",T44)</f>
        <v>Территория действия тарифа</v>
      </c>
      <c r="BW44" s="501"/>
      <c r="BX44" s="501"/>
      <c r="BY44" s="1156">
        <v>21</v>
      </c>
    </row>
    <row customHeight="1" ht="24">
      <c r="A45" s="1364" t="s">
        <v>191</v>
      </c>
      <c r="B45" s="1364" t="s">
        <v>192</v>
      </c>
      <c r="C45" s="1364" t="s">
        <v>193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1.1.1</v>
      </c>
      <c r="T45" s="310" t="s">
        <v>451</v>
      </c>
      <c r="U45" s="301"/>
      <c r="V45" s="2243"/>
      <c r="W45" s="2244"/>
      <c r="X45" s="2244"/>
      <c r="Y45" s="2244"/>
      <c r="Z45" s="2244"/>
      <c r="AA45" s="2244"/>
      <c r="AB45" s="2244"/>
      <c r="AC45" s="2245"/>
      <c r="AD45" s="2243" t="str">
        <f>INDEX(PT_DIFFERENTIATION_CS,MATCH(C45,PT_DIFFERENTIATION_CS_ID,0))</f>
        <v>без дифференциации</v>
      </c>
      <c r="AE45" s="2244"/>
      <c r="AF45" s="2244"/>
      <c r="AG45" s="2244"/>
      <c r="AH45" s="2244"/>
      <c r="AI45" s="2244"/>
      <c r="AJ45" s="2244"/>
      <c r="AK45" s="2244"/>
      <c r="AL45" s="2243"/>
      <c r="AM45" s="2244"/>
      <c r="AN45" s="2244"/>
      <c r="AO45" s="2244"/>
      <c r="AP45" s="2244"/>
      <c r="AQ45" s="2244"/>
      <c r="AR45" s="2244"/>
      <c r="AS45" s="2245"/>
      <c r="AT45" s="2243"/>
      <c r="AU45" s="2244"/>
      <c r="AV45" s="2244"/>
      <c r="AW45" s="2244"/>
      <c r="AX45" s="2244"/>
      <c r="AY45" s="2244"/>
      <c r="AZ45" s="2244"/>
      <c r="BA45" s="2245"/>
      <c r="BB45" s="2243"/>
      <c r="BC45" s="2244"/>
      <c r="BD45" s="2244"/>
      <c r="BE45" s="2244"/>
      <c r="BF45" s="2244"/>
      <c r="BG45" s="2244"/>
      <c r="BH45" s="2244"/>
      <c r="BI45" s="2245"/>
      <c r="BJ45" s="2243"/>
      <c r="BK45" s="2244"/>
      <c r="BL45" s="2244"/>
      <c r="BM45" s="2244"/>
      <c r="BN45" s="2244"/>
      <c r="BO45" s="2244"/>
      <c r="BP45" s="2244"/>
      <c r="BQ45" s="4387"/>
      <c r="BR45" s="2245"/>
      <c r="BS45" s="1259" t="s">
        <v>452</v>
      </c>
      <c r="BU45" s="501"/>
      <c r="BV45" s="501" t="str">
        <f>IF(T45="","",T45)</f>
        <v>Наименование системы теплоснабжения </v>
      </c>
      <c r="BW45" s="501"/>
      <c r="BX45" s="501"/>
      <c r="BY45" s="1156">
        <v>23</v>
      </c>
    </row>
    <row customHeight="1" ht="22.049999999999997">
      <c r="A46" s="1364" t="s">
        <v>191</v>
      </c>
      <c r="B46" s="1364" t="s">
        <v>192</v>
      </c>
      <c r="C46" s="1364" t="s">
        <v>193</v>
      </c>
      <c r="D46" s="1364" t="s">
        <v>194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1.1.1.1</v>
      </c>
      <c r="T46" s="311" t="s">
        <v>453</v>
      </c>
      <c r="U46" s="301"/>
      <c r="V46" s="2243"/>
      <c r="W46" s="2244"/>
      <c r="X46" s="2244"/>
      <c r="Y46" s="2244"/>
      <c r="Z46" s="2244"/>
      <c r="AA46" s="2244"/>
      <c r="AB46" s="2244"/>
      <c r="AC46" s="2245"/>
      <c r="AD46" s="2243" t="str">
        <f>INDEX(PT_DIFFERENTIATION_IST_TE,MATCH(D46,PT_DIFFERENTIATION_IST_TE_ID,0))</f>
        <v>без дифференциации</v>
      </c>
      <c r="AE46" s="2244"/>
      <c r="AF46" s="2244"/>
      <c r="AG46" s="2244"/>
      <c r="AH46" s="2244"/>
      <c r="AI46" s="2244"/>
      <c r="AJ46" s="2244"/>
      <c r="AK46" s="2244"/>
      <c r="AL46" s="2243"/>
      <c r="AM46" s="2244"/>
      <c r="AN46" s="2244"/>
      <c r="AO46" s="2244"/>
      <c r="AP46" s="2244"/>
      <c r="AQ46" s="2244"/>
      <c r="AR46" s="2244"/>
      <c r="AS46" s="2245"/>
      <c r="AT46" s="2243"/>
      <c r="AU46" s="2244"/>
      <c r="AV46" s="2244"/>
      <c r="AW46" s="2244"/>
      <c r="AX46" s="2244"/>
      <c r="AY46" s="2244"/>
      <c r="AZ46" s="2244"/>
      <c r="BA46" s="2245"/>
      <c r="BB46" s="2243"/>
      <c r="BC46" s="2244"/>
      <c r="BD46" s="2244"/>
      <c r="BE46" s="2244"/>
      <c r="BF46" s="2244"/>
      <c r="BG46" s="2244"/>
      <c r="BH46" s="2244"/>
      <c r="BI46" s="2245"/>
      <c r="BJ46" s="2243"/>
      <c r="BK46" s="2244"/>
      <c r="BL46" s="2244"/>
      <c r="BM46" s="2244"/>
      <c r="BN46" s="2244"/>
      <c r="BO46" s="2244"/>
      <c r="BP46" s="2244"/>
      <c r="BQ46" s="4387"/>
      <c r="BR46" s="2245"/>
      <c r="BS46" s="1259" t="s">
        <v>454</v>
      </c>
      <c r="BU46" s="501"/>
      <c r="BV46" s="501" t="str">
        <f>IF(T46="","",T46)</f>
        <v>Источник тепловой энергии  </v>
      </c>
      <c r="BW46" s="501"/>
      <c r="BX46" s="501"/>
      <c r="BY46" s="1156">
        <v>21</v>
      </c>
    </row>
    <row customHeight="1" ht="49.5">
      <c r="A47" s="1364" t="s">
        <v>191</v>
      </c>
      <c r="B47" s="1364" t="s">
        <v>192</v>
      </c>
      <c r="C47" s="1364" t="s">
        <v>193</v>
      </c>
      <c r="D47" s="1364" t="s">
        <v>194</v>
      </c>
      <c r="E47" s="2260"/>
      <c r="F47" s="2260"/>
      <c r="G47" s="2260"/>
      <c r="H47" s="2260"/>
      <c r="I47" s="2257" t="str">
        <f>S46&amp;".1"</f>
        <v>1.1.1.1.1</v>
      </c>
      <c r="J47" s="1364"/>
      <c r="K47" s="1364"/>
      <c r="L47" s="1365" t="s">
        <v>455</v>
      </c>
      <c r="P47" s="2258">
        <v>1</v>
      </c>
      <c r="Q47" s="1332"/>
      <c r="R47" s="357"/>
      <c r="S47" s="1337" t="str">
        <f>$I47</f>
        <v>1.1.1.1.1</v>
      </c>
      <c r="T47" s="286" t="s">
        <v>456</v>
      </c>
      <c r="U47" s="301"/>
      <c r="V47" s="2246"/>
      <c r="W47" s="2247"/>
      <c r="X47" s="2247"/>
      <c r="Y47" s="2247"/>
      <c r="Z47" s="2247"/>
      <c r="AA47" s="2247"/>
      <c r="AB47" s="2247"/>
      <c r="AC47" s="2248"/>
      <c r="AD47" s="2246" t="s">
        <v>498</v>
      </c>
      <c r="AE47" s="2247"/>
      <c r="AF47" s="2247"/>
      <c r="AG47" s="2247"/>
      <c r="AH47" s="2247"/>
      <c r="AI47" s="2247"/>
      <c r="AJ47" s="2247"/>
      <c r="AK47" s="2247"/>
      <c r="AL47" s="2246"/>
      <c r="AM47" s="2247"/>
      <c r="AN47" s="2247"/>
      <c r="AO47" s="2247"/>
      <c r="AP47" s="2247"/>
      <c r="AQ47" s="2247"/>
      <c r="AR47" s="2247"/>
      <c r="AS47" s="2248"/>
      <c r="AT47" s="2246"/>
      <c r="AU47" s="2247"/>
      <c r="AV47" s="2247"/>
      <c r="AW47" s="2247"/>
      <c r="AX47" s="2247"/>
      <c r="AY47" s="2247"/>
      <c r="AZ47" s="2247"/>
      <c r="BA47" s="2248"/>
      <c r="BB47" s="2246"/>
      <c r="BC47" s="2247"/>
      <c r="BD47" s="2247"/>
      <c r="BE47" s="2247"/>
      <c r="BF47" s="2247"/>
      <c r="BG47" s="2247"/>
      <c r="BH47" s="2247"/>
      <c r="BI47" s="2248"/>
      <c r="BJ47" s="2246"/>
      <c r="BK47" s="2247"/>
      <c r="BL47" s="2247"/>
      <c r="BM47" s="2247"/>
      <c r="BN47" s="2247"/>
      <c r="BO47" s="2247"/>
      <c r="BP47" s="2247"/>
      <c r="BQ47" s="4388"/>
      <c r="BR47" s="2248"/>
      <c r="BS47" s="1259" t="s">
        <v>457</v>
      </c>
      <c r="BU47" s="501"/>
      <c r="BV47" s="501" t="str">
        <f>IF(T47="","",T47)</f>
        <v>Схема подключения теплопотребляющей установки к коллектору источника тепловой энергии</v>
      </c>
      <c r="BW47" s="501"/>
      <c r="BX47" s="501"/>
      <c r="BY47" s="1156">
        <v>47</v>
      </c>
    </row>
    <row customHeight="1" ht="22.049999999999997">
      <c r="A48" s="1364" t="s">
        <v>191</v>
      </c>
      <c r="B48" s="1364" t="s">
        <v>192</v>
      </c>
      <c r="C48" s="1364" t="s">
        <v>193</v>
      </c>
      <c r="D48" s="1364" t="s">
        <v>194</v>
      </c>
      <c r="E48" s="2260"/>
      <c r="F48" s="2260"/>
      <c r="G48" s="2260"/>
      <c r="H48" s="2260"/>
      <c r="I48" s="2287"/>
      <c r="J48" s="2257" t="str">
        <f>I47&amp;".1"</f>
        <v>1.1.1.1.1.1</v>
      </c>
      <c r="K48" s="1364"/>
      <c r="L48" s="1365" t="s">
        <v>458</v>
      </c>
      <c r="P48" s="2258"/>
      <c r="Q48" s="2258">
        <v>1</v>
      </c>
      <c r="R48" s="358"/>
      <c r="S48" s="1337" t="str">
        <f>$J48</f>
        <v>1.1.1.1.1.1</v>
      </c>
      <c r="T48" s="287" t="s">
        <v>459</v>
      </c>
      <c r="U48" s="301"/>
      <c r="V48" s="2246"/>
      <c r="W48" s="2247"/>
      <c r="X48" s="2247"/>
      <c r="Y48" s="2247"/>
      <c r="Z48" s="2247"/>
      <c r="AA48" s="2247"/>
      <c r="AB48" s="2247"/>
      <c r="AC48" s="2248"/>
      <c r="AD48" s="2246" t="s">
        <v>498</v>
      </c>
      <c r="AE48" s="2247"/>
      <c r="AF48" s="2247"/>
      <c r="AG48" s="2247"/>
      <c r="AH48" s="2247"/>
      <c r="AI48" s="2247"/>
      <c r="AJ48" s="2247"/>
      <c r="AK48" s="2247"/>
      <c r="AL48" s="2246"/>
      <c r="AM48" s="2247"/>
      <c r="AN48" s="2247"/>
      <c r="AO48" s="2247"/>
      <c r="AP48" s="2247"/>
      <c r="AQ48" s="2247"/>
      <c r="AR48" s="2247"/>
      <c r="AS48" s="2248"/>
      <c r="AT48" s="2246"/>
      <c r="AU48" s="2247"/>
      <c r="AV48" s="2247"/>
      <c r="AW48" s="2247"/>
      <c r="AX48" s="2247"/>
      <c r="AY48" s="2247"/>
      <c r="AZ48" s="2247"/>
      <c r="BA48" s="2248"/>
      <c r="BB48" s="2246"/>
      <c r="BC48" s="2247"/>
      <c r="BD48" s="2247"/>
      <c r="BE48" s="2247"/>
      <c r="BF48" s="2247"/>
      <c r="BG48" s="2247"/>
      <c r="BH48" s="2247"/>
      <c r="BI48" s="2248"/>
      <c r="BJ48" s="2246"/>
      <c r="BK48" s="2247"/>
      <c r="BL48" s="2247"/>
      <c r="BM48" s="2247"/>
      <c r="BN48" s="2247"/>
      <c r="BO48" s="2247"/>
      <c r="BP48" s="2247"/>
      <c r="BQ48" s="4388"/>
      <c r="BR48" s="2248"/>
      <c r="BS48" s="1259" t="s">
        <v>460</v>
      </c>
      <c r="BU48" s="501"/>
      <c r="BV48" s="501" t="str">
        <f>IF(T48="","",T48)</f>
        <v>Группа потребителей</v>
      </c>
      <c r="BW48" s="501"/>
      <c r="BX48" s="501"/>
      <c r="BY48" s="1156">
        <v>21</v>
      </c>
    </row>
    <row customHeight="1" ht="22.049999999999997">
      <c r="A49" s="1364" t="s">
        <v>191</v>
      </c>
      <c r="B49" s="1364" t="s">
        <v>192</v>
      </c>
      <c r="C49" s="1364" t="s">
        <v>193</v>
      </c>
      <c r="D49" s="1364" t="s">
        <v>194</v>
      </c>
      <c r="E49" s="2260"/>
      <c r="F49" s="2260"/>
      <c r="G49" s="2260"/>
      <c r="H49" s="2260"/>
      <c r="I49" s="2287"/>
      <c r="J49" s="2287"/>
      <c r="K49" s="2257" t="str">
        <f>J48&amp;".1"</f>
        <v>1.1.1.1.1.1.1</v>
      </c>
      <c r="L49" s="1365" t="s">
        <v>461</v>
      </c>
      <c r="P49" s="2258"/>
      <c r="Q49" s="2258"/>
      <c r="R49" s="358">
        <v>1</v>
      </c>
      <c r="S49" s="1337" t="str">
        <f>$K49</f>
        <v>1.1.1.1.1.1.1</v>
      </c>
      <c r="T49" s="1348" t="s">
        <v>499</v>
      </c>
      <c r="U49" s="301"/>
      <c r="V49" s="752"/>
      <c r="W49" s="326"/>
      <c r="X49" s="752"/>
      <c r="Y49" s="1258"/>
      <c r="Z49" s="2266"/>
      <c r="AA49" s="2108" t="s">
        <v>67</v>
      </c>
      <c r="AB49" s="2266"/>
      <c r="AC49" s="2108" t="s">
        <v>67</v>
      </c>
      <c r="AD49" s="752">
        <v>6027.74</v>
      </c>
      <c r="AE49" s="326"/>
      <c r="AF49" s="752">
        <v>1368.41</v>
      </c>
      <c r="AG49" s="1258">
        <v>792.378</v>
      </c>
      <c r="AH49" s="2603">
        <v>45292</v>
      </c>
      <c r="AI49" s="2108" t="s">
        <v>67</v>
      </c>
      <c r="AJ49" s="2288">
        <v>45657</v>
      </c>
      <c r="AK49" s="2108" t="s">
        <v>67</v>
      </c>
      <c r="AL49" s="752">
        <v>7120.86</v>
      </c>
      <c r="AM49" s="326"/>
      <c r="AN49" s="752">
        <v>1389.7</v>
      </c>
      <c r="AO49" s="1258">
        <v>931.14552</v>
      </c>
      <c r="AP49" s="2603">
        <v>45658</v>
      </c>
      <c r="AQ49" s="2108" t="s">
        <v>67</v>
      </c>
      <c r="AR49" s="2603">
        <v>46022</v>
      </c>
      <c r="AS49" s="2108" t="s">
        <v>67</v>
      </c>
      <c r="AT49" s="752">
        <v>6850.44</v>
      </c>
      <c r="AU49" s="326"/>
      <c r="AV49" s="752">
        <v>1511.33</v>
      </c>
      <c r="AW49" s="1258">
        <v>756.29392</v>
      </c>
      <c r="AX49" s="2603">
        <v>46023</v>
      </c>
      <c r="AY49" s="2108" t="s">
        <v>67</v>
      </c>
      <c r="AZ49" s="2603">
        <v>46387</v>
      </c>
      <c r="BA49" s="2108" t="s">
        <v>67</v>
      </c>
      <c r="BB49" s="752">
        <v>6386.66</v>
      </c>
      <c r="BC49" s="326"/>
      <c r="BD49" s="752">
        <v>1314.55</v>
      </c>
      <c r="BE49" s="1258">
        <v>752.75939</v>
      </c>
      <c r="BF49" s="2603">
        <v>46388</v>
      </c>
      <c r="BG49" s="2108" t="s">
        <v>67</v>
      </c>
      <c r="BH49" s="2603">
        <v>46752</v>
      </c>
      <c r="BI49" s="2108" t="s">
        <v>67</v>
      </c>
      <c r="BJ49" s="752">
        <v>5886.97</v>
      </c>
      <c r="BK49" s="326"/>
      <c r="BL49" s="752">
        <v>1614.13</v>
      </c>
      <c r="BM49" s="1258">
        <v>726.65</v>
      </c>
      <c r="BN49" s="2603">
        <v>46753</v>
      </c>
      <c r="BO49" s="2108" t="s">
        <v>67</v>
      </c>
      <c r="BP49" s="2603">
        <v>47118</v>
      </c>
      <c r="BQ49" s="2108" t="s">
        <v>67</v>
      </c>
      <c r="BR49" s="1349"/>
      <c r="BS49" s="2254" t="s">
        <v>462</v>
      </c>
      <c r="BT49" s="512">
        <f>STRCHECKDATE(V50:BR50)</f>
      </c>
      <c r="BU49" s="501"/>
      <c r="BV49" s="501" t="str">
        <f>IF(T49="","",T49)</f>
        <v>вода</v>
      </c>
      <c r="BW49" s="501"/>
      <c r="BX49" s="501"/>
      <c r="BY49" s="1156">
        <v>21</v>
      </c>
    </row>
    <row customHeight="1" ht="1.05">
      <c r="A50" s="1364" t="s">
        <v>191</v>
      </c>
      <c r="B50" s="1364" t="s">
        <v>192</v>
      </c>
      <c r="C50" s="1364" t="s">
        <v>193</v>
      </c>
      <c r="D50" s="1364" t="s">
        <v>194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45292-45657</v>
      </c>
      <c r="AH50" s="2267"/>
      <c r="AI50" s="2108"/>
      <c r="AJ50" s="2289"/>
      <c r="AK50" s="2108"/>
      <c r="AL50" s="326"/>
      <c r="AM50" s="326"/>
      <c r="AN50" s="326"/>
      <c r="AO50" s="329" t="str">
        <f>AP49&amp;"-"&amp;AR49</f>
        <v>45658-46022</v>
      </c>
      <c r="AP50" s="2310"/>
      <c r="AQ50" s="2108"/>
      <c r="AR50" s="2310"/>
      <c r="AS50" s="2108"/>
      <c r="AT50" s="326"/>
      <c r="AU50" s="326"/>
      <c r="AV50" s="326"/>
      <c r="AW50" s="329" t="str">
        <f>AX49&amp;"-"&amp;AZ49</f>
        <v>46023-46387</v>
      </c>
      <c r="AX50" s="2310"/>
      <c r="AY50" s="2108"/>
      <c r="AZ50" s="2310"/>
      <c r="BA50" s="2108"/>
      <c r="BB50" s="326"/>
      <c r="BC50" s="326"/>
      <c r="BD50" s="326"/>
      <c r="BE50" s="329" t="str">
        <f>BF49&amp;"-"&amp;BH49</f>
        <v>46388-46752</v>
      </c>
      <c r="BF50" s="2310"/>
      <c r="BG50" s="2108"/>
      <c r="BH50" s="2310"/>
      <c r="BI50" s="2108"/>
      <c r="BJ50" s="326"/>
      <c r="BK50" s="326"/>
      <c r="BL50" s="326"/>
      <c r="BM50" s="329" t="str">
        <f>BN49&amp;"-"&amp;BP49</f>
        <v>46753-47118</v>
      </c>
      <c r="BN50" s="2310"/>
      <c r="BO50" s="2108"/>
      <c r="BP50" s="2310"/>
      <c r="BQ50" s="2108"/>
      <c r="BR50" s="1350"/>
      <c r="BS50" s="2255"/>
      <c r="BU50" s="501"/>
      <c r="BV50" s="501" t="str">
        <f>IF(T50="","",T50)</f>
        <v/>
      </c>
      <c r="BW50" s="501"/>
      <c r="BX50" s="501"/>
      <c r="BY50" s="1156">
        <v>1</v>
      </c>
    </row>
    <row customHeight="1" ht="11.549999999999999">
      <c r="A51" s="1364" t="s">
        <v>191</v>
      </c>
      <c r="B51" s="1364" t="s">
        <v>192</v>
      </c>
      <c r="C51" s="1364" t="s">
        <v>193</v>
      </c>
      <c r="D51" s="1364" t="s">
        <v>194</v>
      </c>
      <c r="E51" s="2260"/>
      <c r="F51" s="2260"/>
      <c r="G51" s="2260"/>
      <c r="H51" s="2260"/>
      <c r="I51" s="2287"/>
      <c r="J51" s="2257"/>
      <c r="K51" s="1364"/>
      <c r="L51" s="1365"/>
      <c r="P51" s="2258"/>
      <c r="Q51" s="2258"/>
      <c r="R51" s="357"/>
      <c r="S51" s="1279"/>
      <c r="T51" s="289" t="s">
        <v>463</v>
      </c>
      <c r="U51" s="368"/>
      <c r="V51" s="368"/>
      <c r="W51" s="368"/>
      <c r="X51" s="368"/>
      <c r="Y51" s="368"/>
      <c r="Z51" s="368"/>
      <c r="AA51" s="368"/>
      <c r="AB51" s="368"/>
      <c r="AC51" s="368"/>
      <c r="AD51" s="368"/>
      <c r="AE51" s="368"/>
      <c r="AF51" s="368"/>
      <c r="AG51" s="368"/>
      <c r="AH51" s="368"/>
      <c r="AI51" s="368"/>
      <c r="AJ51" s="368"/>
      <c r="AK51" s="368"/>
      <c r="AL51" s="3323"/>
      <c r="AM51" s="3324"/>
      <c r="AN51" s="3325"/>
      <c r="AO51" s="3326"/>
      <c r="AP51" s="3327"/>
      <c r="AQ51" s="3328"/>
      <c r="AR51" s="3329"/>
      <c r="AS51" s="3330"/>
      <c r="AT51" s="3331"/>
      <c r="AU51" s="3332"/>
      <c r="AV51" s="3333"/>
      <c r="AW51" s="3334"/>
      <c r="AX51" s="3335"/>
      <c r="AY51" s="3336"/>
      <c r="AZ51" s="3337"/>
      <c r="BA51" s="3338"/>
      <c r="BB51" s="3339"/>
      <c r="BC51" s="3340"/>
      <c r="BD51" s="3341"/>
      <c r="BE51" s="3342"/>
      <c r="BF51" s="3343"/>
      <c r="BG51" s="3344"/>
      <c r="BH51" s="3345"/>
      <c r="BI51" s="3346"/>
      <c r="BJ51" s="3347"/>
      <c r="BK51" s="3348"/>
      <c r="BL51" s="3349"/>
      <c r="BM51" s="3350"/>
      <c r="BN51" s="3351"/>
      <c r="BO51" s="3352"/>
      <c r="BP51" s="3353"/>
      <c r="BQ51" s="4420"/>
      <c r="BR51" s="325"/>
      <c r="BS51" s="2256"/>
      <c r="BU51" s="501"/>
      <c r="BV51" s="501" t="str">
        <f>IF(T51="","",T51)</f>
        <v>Добавить вид теплоносителя (параметры теплоносителя)</v>
      </c>
      <c r="BW51" s="501"/>
      <c r="BX51" s="501"/>
      <c r="BY51" s="1156">
        <v>11</v>
      </c>
    </row>
    <row customHeight="1" ht="11.549999999999999">
      <c r="A52" s="1364" t="s">
        <v>191</v>
      </c>
      <c r="B52" s="1364" t="s">
        <v>192</v>
      </c>
      <c r="C52" s="1364" t="s">
        <v>193</v>
      </c>
      <c r="D52" s="1364" t="s">
        <v>194</v>
      </c>
      <c r="E52" s="2260"/>
      <c r="F52" s="2260"/>
      <c r="G52" s="2260"/>
      <c r="H52" s="2260"/>
      <c r="I52" s="2257"/>
      <c r="J52" s="1364"/>
      <c r="K52" s="1364"/>
      <c r="L52" s="1365"/>
      <c r="P52" s="2258"/>
      <c r="Q52" s="1332"/>
      <c r="R52" s="357"/>
      <c r="S52" s="1279"/>
      <c r="T52" s="288" t="s">
        <v>464</v>
      </c>
      <c r="U52" s="368"/>
      <c r="V52" s="368"/>
      <c r="W52" s="368"/>
      <c r="X52" s="368"/>
      <c r="Y52" s="368"/>
      <c r="Z52" s="368"/>
      <c r="AA52" s="368"/>
      <c r="AB52" s="368"/>
      <c r="AC52" s="367"/>
      <c r="AD52" s="368"/>
      <c r="AE52" s="368"/>
      <c r="AF52" s="368"/>
      <c r="AG52" s="368"/>
      <c r="AH52" s="368"/>
      <c r="AI52" s="368"/>
      <c r="AJ52" s="368"/>
      <c r="AK52" s="367"/>
      <c r="AL52" s="3355"/>
      <c r="AM52" s="3356"/>
      <c r="AN52" s="3357"/>
      <c r="AO52" s="3358"/>
      <c r="AP52" s="3359"/>
      <c r="AQ52" s="3360"/>
      <c r="AR52" s="3361"/>
      <c r="AS52" s="3362"/>
      <c r="AT52" s="3363"/>
      <c r="AU52" s="3364"/>
      <c r="AV52" s="3365"/>
      <c r="AW52" s="3366"/>
      <c r="AX52" s="3367"/>
      <c r="AY52" s="3368"/>
      <c r="AZ52" s="3369"/>
      <c r="BA52" s="3370"/>
      <c r="BB52" s="3371"/>
      <c r="BC52" s="3372"/>
      <c r="BD52" s="3373"/>
      <c r="BE52" s="3374"/>
      <c r="BF52" s="3375"/>
      <c r="BG52" s="3376"/>
      <c r="BH52" s="3377"/>
      <c r="BI52" s="3378"/>
      <c r="BJ52" s="3379"/>
      <c r="BK52" s="3380"/>
      <c r="BL52" s="3381"/>
      <c r="BM52" s="3382"/>
      <c r="BN52" s="3383"/>
      <c r="BO52" s="3384"/>
      <c r="BP52" s="3385"/>
      <c r="BQ52" s="4421"/>
      <c r="BR52" s="368"/>
      <c r="BS52" s="304"/>
      <c r="BU52" s="501"/>
      <c r="BV52" s="501" t="str">
        <f>IF(T52="","",T52)</f>
        <v>Добавить группу потребителей</v>
      </c>
      <c r="BW52" s="501"/>
      <c r="BX52" s="501"/>
      <c r="BY52" s="1156">
        <v>11</v>
      </c>
    </row>
    <row customHeight="1" ht="14.699999999999998">
      <c r="A53" s="1364" t="s">
        <v>191</v>
      </c>
      <c r="B53" s="1364" t="s">
        <v>192</v>
      </c>
      <c r="C53" s="1364" t="s">
        <v>193</v>
      </c>
      <c r="D53" s="1364" t="s">
        <v>194</v>
      </c>
      <c r="E53" s="2260"/>
      <c r="F53" s="2260"/>
      <c r="G53" s="2260"/>
      <c r="H53" s="2259"/>
      <c r="I53" s="1364"/>
      <c r="J53" s="1364"/>
      <c r="K53" s="1364"/>
      <c r="L53" s="1365"/>
      <c r="M53" s="1366"/>
      <c r="N53" s="1366"/>
      <c r="O53" s="538"/>
      <c r="P53" s="361"/>
      <c r="Q53" s="376"/>
      <c r="R53" s="356"/>
      <c r="S53" s="1279"/>
      <c r="T53" s="366" t="s">
        <v>465</v>
      </c>
      <c r="U53" s="368"/>
      <c r="V53" s="368"/>
      <c r="W53" s="368"/>
      <c r="X53" s="368"/>
      <c r="Y53" s="368"/>
      <c r="Z53" s="368"/>
      <c r="AA53" s="368"/>
      <c r="AB53" s="368"/>
      <c r="AC53" s="367"/>
      <c r="AD53" s="368"/>
      <c r="AE53" s="368"/>
      <c r="AF53" s="368"/>
      <c r="AG53" s="368"/>
      <c r="AH53" s="368"/>
      <c r="AI53" s="368"/>
      <c r="AJ53" s="368"/>
      <c r="AK53" s="367"/>
      <c r="AL53" s="3387"/>
      <c r="AM53" s="3388"/>
      <c r="AN53" s="3389"/>
      <c r="AO53" s="3390"/>
      <c r="AP53" s="3391"/>
      <c r="AQ53" s="3392"/>
      <c r="AR53" s="3393"/>
      <c r="AS53" s="3394"/>
      <c r="AT53" s="3395"/>
      <c r="AU53" s="3396"/>
      <c r="AV53" s="3397"/>
      <c r="AW53" s="3398"/>
      <c r="AX53" s="3399"/>
      <c r="AY53" s="3400"/>
      <c r="AZ53" s="3401"/>
      <c r="BA53" s="3402"/>
      <c r="BB53" s="3403"/>
      <c r="BC53" s="3404"/>
      <c r="BD53" s="3405"/>
      <c r="BE53" s="3406"/>
      <c r="BF53" s="3407"/>
      <c r="BG53" s="3408"/>
      <c r="BH53" s="3409"/>
      <c r="BI53" s="3410"/>
      <c r="BJ53" s="3411"/>
      <c r="BK53" s="3412"/>
      <c r="BL53" s="3413"/>
      <c r="BM53" s="3414"/>
      <c r="BN53" s="3415"/>
      <c r="BO53" s="3416"/>
      <c r="BP53" s="3417"/>
      <c r="BQ53" s="4422"/>
      <c r="BR53" s="368"/>
      <c r="BS53" s="304"/>
      <c r="BU53" s="501"/>
      <c r="BV53" s="501" t="str">
        <f>IF(T53="","",T53)</f>
        <v>Добавить схему подключения</v>
      </c>
      <c r="BW53" s="501"/>
      <c r="BX53" s="501"/>
      <c r="BY53" s="1156">
        <v>14</v>
      </c>
    </row>
    <row s="1643" customFormat="1" customHeight="1" ht="1.05">
      <c r="A54" s="1344" t="s">
        <v>191</v>
      </c>
      <c r="B54" s="1344" t="s">
        <v>192</v>
      </c>
      <c r="C54" s="1344" t="s">
        <v>193</v>
      </c>
      <c r="D54" s="1315"/>
      <c r="E54" s="2260"/>
      <c r="F54" s="2260"/>
      <c r="G54" s="2259"/>
      <c r="H54" s="1315"/>
      <c r="I54" s="1315"/>
      <c r="J54" s="1315"/>
      <c r="K54" s="1315"/>
      <c r="L54" s="1340"/>
      <c r="M54" s="1316"/>
      <c r="N54" s="1316"/>
      <c r="P54" s="1317"/>
      <c r="Q54" s="1318"/>
      <c r="R54" s="1317"/>
      <c r="S54" s="1323"/>
      <c r="T54" s="1326" t="s">
        <v>171</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T54" s="1325"/>
      <c r="AU54" s="1325"/>
      <c r="AV54" s="1325"/>
      <c r="AW54" s="1325"/>
      <c r="AX54" s="1325"/>
      <c r="AY54" s="1325"/>
      <c r="AZ54" s="1325"/>
      <c r="BA54" s="1325"/>
      <c r="BB54" s="1325"/>
      <c r="BC54" s="1325"/>
      <c r="BD54" s="1325"/>
      <c r="BE54" s="1325"/>
      <c r="BF54" s="1325"/>
      <c r="BG54" s="1325"/>
      <c r="BH54" s="1325"/>
      <c r="BI54" s="1325"/>
      <c r="BJ54" s="1325"/>
      <c r="BK54" s="1325"/>
      <c r="BL54" s="1325"/>
      <c r="BM54" s="1325"/>
      <c r="BN54" s="1325"/>
      <c r="BO54" s="1325"/>
      <c r="BP54" s="1325"/>
      <c r="BQ54" s="1325"/>
      <c r="BR54" s="1325"/>
      <c r="BS54" s="1325"/>
      <c r="BU54" s="790"/>
      <c r="BV54" s="790" t="str">
        <f>IF(T54="","",T54)</f>
        <v>Добавить источник для дифференциации</v>
      </c>
      <c r="BW54" s="790"/>
      <c r="BX54" s="790"/>
      <c r="BY54" s="519">
        <v>1</v>
      </c>
    </row>
    <row s="1643" customFormat="1" customHeight="1" ht="1.05">
      <c r="A55" s="1344" t="s">
        <v>191</v>
      </c>
      <c r="B55" s="1344" t="s">
        <v>192</v>
      </c>
      <c r="C55" s="1315"/>
      <c r="D55" s="1315"/>
      <c r="E55" s="2260"/>
      <c r="F55" s="2259"/>
      <c r="G55" s="1315"/>
      <c r="H55" s="1315"/>
      <c r="I55" s="1315"/>
      <c r="J55" s="1315"/>
      <c r="K55" s="1315"/>
      <c r="L55" s="1340"/>
      <c r="M55" s="1322"/>
      <c r="N55" s="1322"/>
      <c r="P55" s="1317"/>
      <c r="Q55" s="1318"/>
      <c r="R55" s="1317"/>
      <c r="S55" s="1323"/>
      <c r="T55" s="1326" t="s">
        <v>172</v>
      </c>
      <c r="U55" s="1325"/>
      <c r="V55" s="1325"/>
      <c r="W55" s="1325"/>
      <c r="X55" s="1325"/>
      <c r="Y55" s="1325"/>
      <c r="Z55" s="1325"/>
      <c r="AA55" s="1325"/>
      <c r="AB55" s="1325"/>
      <c r="AC55" s="1325"/>
      <c r="AD55" s="1325"/>
      <c r="AE55" s="1325"/>
      <c r="AF55" s="1325"/>
      <c r="AG55" s="1325"/>
      <c r="AH55" s="1325"/>
      <c r="AI55" s="1325"/>
      <c r="AJ55" s="1325"/>
      <c r="AK55" s="1325"/>
      <c r="AL55" s="1325"/>
      <c r="AM55" s="1325"/>
      <c r="AN55" s="1325"/>
      <c r="AO55" s="1325"/>
      <c r="AP55" s="1325"/>
      <c r="AQ55" s="1325"/>
      <c r="AR55" s="1325"/>
      <c r="AS55" s="1325"/>
      <c r="AT55" s="1325"/>
      <c r="AU55" s="1325"/>
      <c r="AV55" s="1325"/>
      <c r="AW55" s="1325"/>
      <c r="AX55" s="1325"/>
      <c r="AY55" s="1325"/>
      <c r="AZ55" s="1325"/>
      <c r="BA55" s="1325"/>
      <c r="BB55" s="1325"/>
      <c r="BC55" s="1325"/>
      <c r="BD55" s="1325"/>
      <c r="BE55" s="1325"/>
      <c r="BF55" s="1325"/>
      <c r="BG55" s="1325"/>
      <c r="BH55" s="1325"/>
      <c r="BI55" s="1325"/>
      <c r="BJ55" s="1325"/>
      <c r="BK55" s="1325"/>
      <c r="BL55" s="1325"/>
      <c r="BM55" s="1325"/>
      <c r="BN55" s="1325"/>
      <c r="BO55" s="1325"/>
      <c r="BP55" s="1325"/>
      <c r="BQ55" s="1325"/>
      <c r="BR55" s="1325"/>
      <c r="BS55" s="1325"/>
      <c r="BU55" s="790"/>
      <c r="BV55" s="790" t="str">
        <f>IF(T55="","",T55)</f>
        <v>Добавить централизованную систему для дифференциации</v>
      </c>
      <c r="BW55" s="790"/>
      <c r="BX55" s="790"/>
      <c r="BY55" s="519">
        <v>1</v>
      </c>
    </row>
    <row s="1643" customFormat="1" customHeight="1" ht="1.05">
      <c r="A56" s="1344" t="s">
        <v>191</v>
      </c>
      <c r="B56" s="1344"/>
      <c r="C56" s="1344"/>
      <c r="D56" s="1344"/>
      <c r="E56" s="2259"/>
      <c r="F56" s="1344"/>
      <c r="G56" s="1344"/>
      <c r="H56" s="1344"/>
      <c r="I56" s="1344"/>
      <c r="J56" s="1344"/>
      <c r="K56" s="1344"/>
      <c r="L56" s="1347"/>
      <c r="M56" s="1322"/>
      <c r="N56" s="1322"/>
      <c r="O56" s="519"/>
      <c r="P56" s="381"/>
      <c r="Q56" s="1345"/>
      <c r="R56" s="381"/>
      <c r="S56" s="1323"/>
      <c r="T56" s="1326" t="s">
        <v>173</v>
      </c>
      <c r="U56" s="1325"/>
      <c r="V56" s="1325"/>
      <c r="W56" s="1325"/>
      <c r="X56" s="1325"/>
      <c r="Y56" s="1325"/>
      <c r="Z56" s="1325"/>
      <c r="AA56" s="1325"/>
      <c r="AB56" s="1325"/>
      <c r="AC56" s="1325"/>
      <c r="AD56" s="1325"/>
      <c r="AE56" s="1325"/>
      <c r="AF56" s="1325"/>
      <c r="AG56" s="1325"/>
      <c r="AH56" s="1325"/>
      <c r="AI56" s="1325"/>
      <c r="AJ56" s="1325"/>
      <c r="AK56" s="1325"/>
      <c r="AL56" s="1325"/>
      <c r="AM56" s="1325"/>
      <c r="AN56" s="1325"/>
      <c r="AO56" s="1325"/>
      <c r="AP56" s="1325"/>
      <c r="AQ56" s="1325"/>
      <c r="AR56" s="1325"/>
      <c r="AS56" s="1325"/>
      <c r="AT56" s="1325"/>
      <c r="AU56" s="1325"/>
      <c r="AV56" s="1325"/>
      <c r="AW56" s="1325"/>
      <c r="AX56" s="1325"/>
      <c r="AY56" s="1325"/>
      <c r="AZ56" s="1325"/>
      <c r="BA56" s="1325"/>
      <c r="BB56" s="1325"/>
      <c r="BC56" s="1325"/>
      <c r="BD56" s="1325"/>
      <c r="BE56" s="1325"/>
      <c r="BF56" s="1325"/>
      <c r="BG56" s="1325"/>
      <c r="BH56" s="1325"/>
      <c r="BI56" s="1325"/>
      <c r="BJ56" s="1325"/>
      <c r="BK56" s="1325"/>
      <c r="BL56" s="1325"/>
      <c r="BM56" s="1325"/>
      <c r="BN56" s="1325"/>
      <c r="BO56" s="1325"/>
      <c r="BP56" s="1325"/>
      <c r="BQ56" s="1325"/>
      <c r="BR56" s="1325"/>
      <c r="BS56" s="1325"/>
      <c r="BU56" s="501"/>
      <c r="BV56" s="501" t="str">
        <f>IF(T56="","",T56)</f>
        <v>Добавить территорию для дифференциации</v>
      </c>
      <c r="BW56" s="501"/>
      <c r="BX56" s="501"/>
      <c r="BY56" s="512">
        <v>1</v>
      </c>
    </row>
    <row s="1851" customFormat="1" customHeight="1" ht="21">
      <c r="A57" s="1364" t="s">
        <v>196</v>
      </c>
      <c r="B57" s="1364"/>
      <c r="C57" s="1364"/>
      <c r="D57" s="1364"/>
      <c r="E57" s="2259" t="s">
        <v>103</v>
      </c>
      <c r="F57" s="1364"/>
      <c r="G57" s="1364"/>
      <c r="H57" s="1364"/>
      <c r="I57" s="1364"/>
      <c r="J57" s="1364"/>
      <c r="K57" s="1364"/>
      <c r="L57" s="1370"/>
      <c r="M57" s="1366"/>
      <c r="N57" s="1366"/>
      <c r="O57" s="1366"/>
      <c r="P57" s="2398"/>
      <c r="Q57" s="1824"/>
      <c r="R57" s="356"/>
      <c r="S57" s="2274" t="str">
        <f>INDEX(PT_DIFFERENTIATION_NUM_NTAR,MATCH(A57,PT_DIFFERENTIATION_NTAR_ID,0))</f>
        <v>2</v>
      </c>
      <c r="T57" s="1526" t="s">
        <v>131</v>
      </c>
      <c r="U57" s="301"/>
      <c r="V57" s="2243"/>
      <c r="W57" s="2244"/>
      <c r="X57" s="2244"/>
      <c r="Y57" s="2244"/>
      <c r="Z57" s="2244"/>
      <c r="AA57" s="2244"/>
      <c r="AB57" s="2244"/>
      <c r="AC57" s="2245"/>
      <c r="AD57" s="2243" t="str">
        <f>INDEX(PT_DIFFERENTIATION_NTAR,MATCH(A57,PT_DIFFERENTIATION_NTAR_ID,0))</f>
        <v>Тариф на тепловую энергию, поставляемую потребителям АО "ДГК" на территории Владивостокского городского округа Приморского края</v>
      </c>
      <c r="AE57" s="2244"/>
      <c r="AF57" s="2244"/>
      <c r="AG57" s="2244"/>
      <c r="AH57" s="2244"/>
      <c r="AI57" s="2244"/>
      <c r="AJ57" s="2244"/>
      <c r="AK57" s="2244"/>
      <c r="AL57" s="2243"/>
      <c r="AM57" s="2244"/>
      <c r="AN57" s="2244"/>
      <c r="AO57" s="2244"/>
      <c r="AP57" s="2244"/>
      <c r="AQ57" s="2244"/>
      <c r="AR57" s="2244"/>
      <c r="AS57" s="2245"/>
      <c r="AT57" s="2243"/>
      <c r="AU57" s="2244"/>
      <c r="AV57" s="2244"/>
      <c r="AW57" s="2244"/>
      <c r="AX57" s="2244"/>
      <c r="AY57" s="2244"/>
      <c r="AZ57" s="2244"/>
      <c r="BA57" s="2245"/>
      <c r="BB57" s="2243"/>
      <c r="BC57" s="2244"/>
      <c r="BD57" s="2244"/>
      <c r="BE57" s="2244"/>
      <c r="BF57" s="2244"/>
      <c r="BG57" s="2244"/>
      <c r="BH57" s="2244"/>
      <c r="BI57" s="2245"/>
      <c r="BJ57" s="2243"/>
      <c r="BK57" s="2244"/>
      <c r="BL57" s="2244"/>
      <c r="BM57" s="2244"/>
      <c r="BN57" s="2244"/>
      <c r="BO57" s="2244"/>
      <c r="BP57" s="2244"/>
      <c r="BQ57" s="4387"/>
      <c r="BR57" s="2245"/>
      <c r="BS57" s="1259" t="s">
        <v>448</v>
      </c>
      <c r="BT57" s="1643"/>
      <c r="BU57" s="1625"/>
      <c r="BV57" s="1625" t="str">
        <f>IF(T57="","",T57)</f>
        <v>Наименование тарифа</v>
      </c>
      <c r="BW57" s="1625"/>
      <c r="BX57" s="1625"/>
      <c r="BY57" s="1636">
        <v>0</v>
      </c>
    </row>
    <row s="1851" customFormat="1" customHeight="1" ht="21">
      <c r="A58" s="1364"/>
      <c r="B58" s="1364" t="s">
        <v>197</v>
      </c>
      <c r="C58" s="1364"/>
      <c r="D58" s="1364"/>
      <c r="E58" s="2260">
        <v>1</v>
      </c>
      <c r="F58" s="2259">
        <v>1</v>
      </c>
      <c r="G58" s="1364"/>
      <c r="H58" s="1364"/>
      <c r="I58" s="1364"/>
      <c r="J58" s="1364"/>
      <c r="K58" s="1364"/>
      <c r="L58" s="1370"/>
      <c r="M58" s="1366"/>
      <c r="N58" s="1366"/>
      <c r="O58" s="1366"/>
      <c r="P58" s="2126"/>
      <c r="Q58" s="353"/>
      <c r="R58" s="354"/>
      <c r="S58" s="2274" t="str">
        <f>INDEX(PT_DIFFERENTIATION_NUM_TER,MATCH(B58,PT_DIFFERENTIATION_TER_ID,0))</f>
        <v>2.1</v>
      </c>
      <c r="T58" s="1523" t="s">
        <v>449</v>
      </c>
      <c r="U58" s="301"/>
      <c r="V58" s="2243"/>
      <c r="W58" s="2244"/>
      <c r="X58" s="2244"/>
      <c r="Y58" s="2244"/>
      <c r="Z58" s="2244"/>
      <c r="AA58" s="2244"/>
      <c r="AB58" s="2244"/>
      <c r="AC58" s="2245"/>
      <c r="AD58" s="2243" t="str">
        <f>INDEX(PT_DIFFERENTIATION_TER,MATCH(B58,PT_DIFFERENTIATION_TER_ID,0))</f>
        <v>Территория 2</v>
      </c>
      <c r="AE58" s="2244"/>
      <c r="AF58" s="2244"/>
      <c r="AG58" s="2244"/>
      <c r="AH58" s="2244"/>
      <c r="AI58" s="2244"/>
      <c r="AJ58" s="2244"/>
      <c r="AK58" s="2244"/>
      <c r="AL58" s="2243"/>
      <c r="AM58" s="2244"/>
      <c r="AN58" s="2244"/>
      <c r="AO58" s="2244"/>
      <c r="AP58" s="2244"/>
      <c r="AQ58" s="2244"/>
      <c r="AR58" s="2244"/>
      <c r="AS58" s="2245"/>
      <c r="AT58" s="2243"/>
      <c r="AU58" s="2244"/>
      <c r="AV58" s="2244"/>
      <c r="AW58" s="2244"/>
      <c r="AX58" s="2244"/>
      <c r="AY58" s="2244"/>
      <c r="AZ58" s="2244"/>
      <c r="BA58" s="2245"/>
      <c r="BB58" s="2243"/>
      <c r="BC58" s="2244"/>
      <c r="BD58" s="2244"/>
      <c r="BE58" s="2244"/>
      <c r="BF58" s="2244"/>
      <c r="BG58" s="2244"/>
      <c r="BH58" s="2244"/>
      <c r="BI58" s="2245"/>
      <c r="BJ58" s="2243"/>
      <c r="BK58" s="2244"/>
      <c r="BL58" s="2244"/>
      <c r="BM58" s="2244"/>
      <c r="BN58" s="2244"/>
      <c r="BO58" s="2244"/>
      <c r="BP58" s="2244"/>
      <c r="BQ58" s="4387"/>
      <c r="BR58" s="2245"/>
      <c r="BS58" s="1259" t="s">
        <v>450</v>
      </c>
      <c r="BT58" s="1643"/>
      <c r="BU58" s="1625"/>
      <c r="BV58" s="1625" t="str">
        <f>IF(T58="","",T58)</f>
        <v>Территория действия тарифа</v>
      </c>
      <c r="BW58" s="1625"/>
      <c r="BX58" s="1625"/>
      <c r="BY58" s="1636">
        <v>0</v>
      </c>
    </row>
    <row s="1851" customFormat="1" customHeight="1" ht="23.25">
      <c r="A59" s="1364"/>
      <c r="B59" s="1364"/>
      <c r="C59" s="1364" t="s">
        <v>198</v>
      </c>
      <c r="D59" s="1364"/>
      <c r="E59" s="2260">
        <v>1</v>
      </c>
      <c r="F59" s="2260"/>
      <c r="G59" s="2259">
        <v>1</v>
      </c>
      <c r="H59" s="1364"/>
      <c r="I59" s="1364"/>
      <c r="J59" s="1364"/>
      <c r="K59" s="1364"/>
      <c r="L59" s="1370"/>
      <c r="M59" s="1366"/>
      <c r="N59" s="1366"/>
      <c r="O59" s="1366"/>
      <c r="P59" s="355"/>
      <c r="Q59" s="353"/>
      <c r="R59" s="354"/>
      <c r="S59" s="2274" t="str">
        <f>INDEX(PT_DIFFERENTIATION_NUM_CS,MATCH(C59,PT_DIFFERENTIATION_CS_ID,0))</f>
        <v>2.1.1</v>
      </c>
      <c r="T59" s="310" t="s">
        <v>451</v>
      </c>
      <c r="U59" s="301"/>
      <c r="V59" s="2243"/>
      <c r="W59" s="2244"/>
      <c r="X59" s="2244"/>
      <c r="Y59" s="2244"/>
      <c r="Z59" s="2244"/>
      <c r="AA59" s="2244"/>
      <c r="AB59" s="2244"/>
      <c r="AC59" s="2245"/>
      <c r="AD59" s="2243" t="str">
        <f>INDEX(PT_DIFFERENTIATION_CS,MATCH(C59,PT_DIFFERENTIATION_CS_ID,0))</f>
        <v>без дифференциации</v>
      </c>
      <c r="AE59" s="2244"/>
      <c r="AF59" s="2244"/>
      <c r="AG59" s="2244"/>
      <c r="AH59" s="2244"/>
      <c r="AI59" s="2244"/>
      <c r="AJ59" s="2244"/>
      <c r="AK59" s="2244"/>
      <c r="AL59" s="2243"/>
      <c r="AM59" s="2244"/>
      <c r="AN59" s="2244"/>
      <c r="AO59" s="2244"/>
      <c r="AP59" s="2244"/>
      <c r="AQ59" s="2244"/>
      <c r="AR59" s="2244"/>
      <c r="AS59" s="2245"/>
      <c r="AT59" s="2243"/>
      <c r="AU59" s="2244"/>
      <c r="AV59" s="2244"/>
      <c r="AW59" s="2244"/>
      <c r="AX59" s="2244"/>
      <c r="AY59" s="2244"/>
      <c r="AZ59" s="2244"/>
      <c r="BA59" s="2245"/>
      <c r="BB59" s="2243"/>
      <c r="BC59" s="2244"/>
      <c r="BD59" s="2244"/>
      <c r="BE59" s="2244"/>
      <c r="BF59" s="2244"/>
      <c r="BG59" s="2244"/>
      <c r="BH59" s="2244"/>
      <c r="BI59" s="2245"/>
      <c r="BJ59" s="2243"/>
      <c r="BK59" s="2244"/>
      <c r="BL59" s="2244"/>
      <c r="BM59" s="2244"/>
      <c r="BN59" s="2244"/>
      <c r="BO59" s="2244"/>
      <c r="BP59" s="2244"/>
      <c r="BQ59" s="4387"/>
      <c r="BR59" s="2245"/>
      <c r="BS59" s="1259" t="s">
        <v>452</v>
      </c>
      <c r="BT59" s="1643"/>
      <c r="BU59" s="1625"/>
      <c r="BV59" s="1625" t="str">
        <f>IF(T59="","",T59)</f>
        <v>Наименование системы теплоснабжения </v>
      </c>
      <c r="BW59" s="1625"/>
      <c r="BX59" s="1625"/>
      <c r="BY59" s="1636">
        <v>0</v>
      </c>
    </row>
    <row s="1851" customFormat="1" customHeight="1" ht="21">
      <c r="A60" s="1364"/>
      <c r="B60" s="1364"/>
      <c r="C60" s="1364"/>
      <c r="D60" s="1364" t="s">
        <v>199</v>
      </c>
      <c r="E60" s="2260">
        <v>1</v>
      </c>
      <c r="F60" s="2260"/>
      <c r="G60" s="2260"/>
      <c r="H60" s="2259">
        <v>1</v>
      </c>
      <c r="I60" s="1364"/>
      <c r="J60" s="1364"/>
      <c r="K60" s="1364"/>
      <c r="L60" s="1370"/>
      <c r="M60" s="1366"/>
      <c r="N60" s="1366"/>
      <c r="O60" s="1366"/>
      <c r="P60" s="355"/>
      <c r="Q60" s="353"/>
      <c r="R60" s="354"/>
      <c r="S60" s="2274" t="str">
        <f>INDEX(PT_DIFFERENTIATION_NUM_IST_TE,MATCH(D60,PT_DIFFERENTIATION_IST_TE_ID,0))</f>
        <v>2.1.1.1</v>
      </c>
      <c r="T60" s="311" t="s">
        <v>453</v>
      </c>
      <c r="U60" s="301"/>
      <c r="V60" s="2243"/>
      <c r="W60" s="2244"/>
      <c r="X60" s="2244"/>
      <c r="Y60" s="2244"/>
      <c r="Z60" s="2244"/>
      <c r="AA60" s="2244"/>
      <c r="AB60" s="2244"/>
      <c r="AC60" s="2245"/>
      <c r="AD60" s="2243" t="str">
        <f>INDEX(PT_DIFFERENTIATION_IST_TE,MATCH(D60,PT_DIFFERENTIATION_IST_TE_ID,0))</f>
        <v>без дифференциации</v>
      </c>
      <c r="AE60" s="2244"/>
      <c r="AF60" s="2244"/>
      <c r="AG60" s="2244"/>
      <c r="AH60" s="2244"/>
      <c r="AI60" s="2244"/>
      <c r="AJ60" s="2244"/>
      <c r="AK60" s="2244"/>
      <c r="AL60" s="2243"/>
      <c r="AM60" s="2244"/>
      <c r="AN60" s="2244"/>
      <c r="AO60" s="2244"/>
      <c r="AP60" s="2244"/>
      <c r="AQ60" s="2244"/>
      <c r="AR60" s="2244"/>
      <c r="AS60" s="2245"/>
      <c r="AT60" s="2243"/>
      <c r="AU60" s="2244"/>
      <c r="AV60" s="2244"/>
      <c r="AW60" s="2244"/>
      <c r="AX60" s="2244"/>
      <c r="AY60" s="2244"/>
      <c r="AZ60" s="2244"/>
      <c r="BA60" s="2245"/>
      <c r="BB60" s="2243"/>
      <c r="BC60" s="2244"/>
      <c r="BD60" s="2244"/>
      <c r="BE60" s="2244"/>
      <c r="BF60" s="2244"/>
      <c r="BG60" s="2244"/>
      <c r="BH60" s="2244"/>
      <c r="BI60" s="2245"/>
      <c r="BJ60" s="2243"/>
      <c r="BK60" s="2244"/>
      <c r="BL60" s="2244"/>
      <c r="BM60" s="2244"/>
      <c r="BN60" s="2244"/>
      <c r="BO60" s="2244"/>
      <c r="BP60" s="2244"/>
      <c r="BQ60" s="4387"/>
      <c r="BR60" s="2245"/>
      <c r="BS60" s="1259" t="s">
        <v>454</v>
      </c>
      <c r="BT60" s="1643"/>
      <c r="BU60" s="1625"/>
      <c r="BV60" s="1625" t="str">
        <f>IF(T60="","",T60)</f>
        <v>Источник тепловой энергии  </v>
      </c>
      <c r="BW60" s="1625"/>
      <c r="BX60" s="1625"/>
      <c r="BY60" s="1636">
        <v>0</v>
      </c>
    </row>
    <row s="1851" customFormat="1" customHeight="1" ht="47.25">
      <c r="A61" s="1364"/>
      <c r="B61" s="1364"/>
      <c r="C61" s="1364"/>
      <c r="D61" s="1364"/>
      <c r="E61" s="2260">
        <v>1</v>
      </c>
      <c r="F61" s="2260"/>
      <c r="G61" s="2260"/>
      <c r="H61" s="2260"/>
      <c r="I61" s="2257" t="str">
        <f>S60&amp;".1"</f>
        <v>2.1.1.1.1</v>
      </c>
      <c r="J61" s="1364"/>
      <c r="K61" s="1364"/>
      <c r="L61" s="1370" t="s">
        <v>455</v>
      </c>
      <c r="M61" s="1367"/>
      <c r="N61" s="1777"/>
      <c r="O61" s="1777"/>
      <c r="P61" s="2375">
        <v>1</v>
      </c>
      <c r="Q61" s="2375"/>
      <c r="R61" s="357"/>
      <c r="S61" s="2274" t="str">
        <f>$I61</f>
        <v>2.1.1.1.1</v>
      </c>
      <c r="T61" s="286" t="s">
        <v>456</v>
      </c>
      <c r="U61" s="301"/>
      <c r="V61" s="2246"/>
      <c r="W61" s="2247"/>
      <c r="X61" s="2247"/>
      <c r="Y61" s="2247"/>
      <c r="Z61" s="2247"/>
      <c r="AA61" s="2247"/>
      <c r="AB61" s="2247"/>
      <c r="AC61" s="2248"/>
      <c r="AD61" s="2246" t="s">
        <v>498</v>
      </c>
      <c r="AE61" s="2247"/>
      <c r="AF61" s="2247"/>
      <c r="AG61" s="2247"/>
      <c r="AH61" s="2247"/>
      <c r="AI61" s="2247"/>
      <c r="AJ61" s="2247"/>
      <c r="AK61" s="2247"/>
      <c r="AL61" s="2246"/>
      <c r="AM61" s="2247"/>
      <c r="AN61" s="2247"/>
      <c r="AO61" s="2247"/>
      <c r="AP61" s="2247"/>
      <c r="AQ61" s="2247"/>
      <c r="AR61" s="2247"/>
      <c r="AS61" s="2248"/>
      <c r="AT61" s="2246"/>
      <c r="AU61" s="2247"/>
      <c r="AV61" s="2247"/>
      <c r="AW61" s="2247"/>
      <c r="AX61" s="2247"/>
      <c r="AY61" s="2247"/>
      <c r="AZ61" s="2247"/>
      <c r="BA61" s="2248"/>
      <c r="BB61" s="2246"/>
      <c r="BC61" s="2247"/>
      <c r="BD61" s="2247"/>
      <c r="BE61" s="2247"/>
      <c r="BF61" s="2247"/>
      <c r="BG61" s="2247"/>
      <c r="BH61" s="2247"/>
      <c r="BI61" s="2248"/>
      <c r="BJ61" s="2246"/>
      <c r="BK61" s="2247"/>
      <c r="BL61" s="2247"/>
      <c r="BM61" s="2247"/>
      <c r="BN61" s="2247"/>
      <c r="BO61" s="2247"/>
      <c r="BP61" s="2247"/>
      <c r="BQ61" s="4388"/>
      <c r="BR61" s="2248"/>
      <c r="BS61" s="1259" t="s">
        <v>457</v>
      </c>
      <c r="BT61" s="1643"/>
      <c r="BU61" s="1625"/>
      <c r="BV61" s="1625" t="str">
        <f>IF(T61="","",T61)</f>
        <v>Схема подключения теплопотребляющей установки к коллектору источника тепловой энергии</v>
      </c>
      <c r="BW61" s="1625"/>
      <c r="BX61" s="1625"/>
      <c r="BY61" s="1636">
        <v>0</v>
      </c>
    </row>
    <row s="1851" customFormat="1" customHeight="1" ht="21">
      <c r="A62" s="1364"/>
      <c r="B62" s="1364"/>
      <c r="C62" s="1364"/>
      <c r="D62" s="1364"/>
      <c r="E62" s="2260">
        <v>1</v>
      </c>
      <c r="F62" s="2260"/>
      <c r="G62" s="2260"/>
      <c r="H62" s="2260"/>
      <c r="I62" s="2287"/>
      <c r="J62" s="2257" t="str">
        <f>I61&amp;".1"</f>
        <v>2.1.1.1.1.1</v>
      </c>
      <c r="K62" s="1364"/>
      <c r="L62" s="1370" t="s">
        <v>458</v>
      </c>
      <c r="M62" s="1367"/>
      <c r="N62" s="1367"/>
      <c r="O62" s="1777"/>
      <c r="P62" s="2375"/>
      <c r="Q62" s="2375">
        <v>1</v>
      </c>
      <c r="R62" s="358"/>
      <c r="S62" s="2274" t="str">
        <f>$J62</f>
        <v>2.1.1.1.1.1</v>
      </c>
      <c r="T62" s="287" t="s">
        <v>459</v>
      </c>
      <c r="U62" s="301"/>
      <c r="V62" s="2246"/>
      <c r="W62" s="2247"/>
      <c r="X62" s="2247"/>
      <c r="Y62" s="2247"/>
      <c r="Z62" s="2247"/>
      <c r="AA62" s="2247"/>
      <c r="AB62" s="2247"/>
      <c r="AC62" s="2248"/>
      <c r="AD62" s="2246" t="s">
        <v>498</v>
      </c>
      <c r="AE62" s="2247"/>
      <c r="AF62" s="2247"/>
      <c r="AG62" s="2247"/>
      <c r="AH62" s="2247"/>
      <c r="AI62" s="2247"/>
      <c r="AJ62" s="2247"/>
      <c r="AK62" s="2247"/>
      <c r="AL62" s="2246"/>
      <c r="AM62" s="2247"/>
      <c r="AN62" s="2247"/>
      <c r="AO62" s="2247"/>
      <c r="AP62" s="2247"/>
      <c r="AQ62" s="2247"/>
      <c r="AR62" s="2247"/>
      <c r="AS62" s="2248"/>
      <c r="AT62" s="2246"/>
      <c r="AU62" s="2247"/>
      <c r="AV62" s="2247"/>
      <c r="AW62" s="2247"/>
      <c r="AX62" s="2247"/>
      <c r="AY62" s="2247"/>
      <c r="AZ62" s="2247"/>
      <c r="BA62" s="2248"/>
      <c r="BB62" s="2246"/>
      <c r="BC62" s="2247"/>
      <c r="BD62" s="2247"/>
      <c r="BE62" s="2247"/>
      <c r="BF62" s="2247"/>
      <c r="BG62" s="2247"/>
      <c r="BH62" s="2247"/>
      <c r="BI62" s="2248"/>
      <c r="BJ62" s="2246"/>
      <c r="BK62" s="2247"/>
      <c r="BL62" s="2247"/>
      <c r="BM62" s="2247"/>
      <c r="BN62" s="2247"/>
      <c r="BO62" s="2247"/>
      <c r="BP62" s="2247"/>
      <c r="BQ62" s="4388"/>
      <c r="BR62" s="2248"/>
      <c r="BS62" s="1259" t="s">
        <v>460</v>
      </c>
      <c r="BT62" s="1643"/>
      <c r="BU62" s="1625"/>
      <c r="BV62" s="1625" t="str">
        <f>IF(T62="","",T62)</f>
        <v>Группа потребителей</v>
      </c>
      <c r="BW62" s="1625"/>
      <c r="BX62" s="1625"/>
      <c r="BY62" s="1636">
        <v>0</v>
      </c>
    </row>
    <row s="1851" customFormat="1" customHeight="1" ht="21">
      <c r="A63" s="1364"/>
      <c r="B63" s="1364"/>
      <c r="C63" s="1364"/>
      <c r="D63" s="1364"/>
      <c r="E63" s="2260">
        <v>1</v>
      </c>
      <c r="F63" s="2260"/>
      <c r="G63" s="2260"/>
      <c r="H63" s="2260"/>
      <c r="I63" s="2287"/>
      <c r="J63" s="2287"/>
      <c r="K63" s="2257" t="str">
        <f>J62&amp;".1"</f>
        <v>2.1.1.1.1.1.1</v>
      </c>
      <c r="L63" s="1370" t="s">
        <v>461</v>
      </c>
      <c r="M63" s="1367"/>
      <c r="N63" s="1367"/>
      <c r="O63" s="1367"/>
      <c r="P63" s="2375"/>
      <c r="Q63" s="2375"/>
      <c r="R63" s="358">
        <v>1</v>
      </c>
      <c r="S63" s="2274" t="str">
        <f>$K63</f>
        <v>2.1.1.1.1.1.1</v>
      </c>
      <c r="T63" s="1348" t="s">
        <v>499</v>
      </c>
      <c r="U63" s="301"/>
      <c r="V63" s="752"/>
      <c r="W63" s="326"/>
      <c r="X63" s="752"/>
      <c r="Y63" s="1258"/>
      <c r="Z63" s="2603"/>
      <c r="AA63" s="2108" t="s">
        <v>67</v>
      </c>
      <c r="AB63" s="2603"/>
      <c r="AC63" s="2108" t="s">
        <v>67</v>
      </c>
      <c r="AD63" s="752">
        <v>3795.73</v>
      </c>
      <c r="AE63" s="326"/>
      <c r="AF63" s="752">
        <v>610.57</v>
      </c>
      <c r="AG63" s="1258">
        <v>336.726</v>
      </c>
      <c r="AH63" s="2603">
        <v>45292</v>
      </c>
      <c r="AI63" s="2108" t="s">
        <v>67</v>
      </c>
      <c r="AJ63" s="2603">
        <v>45657</v>
      </c>
      <c r="AK63" s="2108" t="s">
        <v>67</v>
      </c>
      <c r="AL63" s="752">
        <v>4451.36</v>
      </c>
      <c r="AM63" s="326"/>
      <c r="AN63" s="752">
        <v>623.68</v>
      </c>
      <c r="AO63" s="1258">
        <v>412.7595</v>
      </c>
      <c r="AP63" s="2603">
        <v>45658</v>
      </c>
      <c r="AQ63" s="2108" t="s">
        <v>67</v>
      </c>
      <c r="AR63" s="2603">
        <v>46022</v>
      </c>
      <c r="AS63" s="2108" t="s">
        <v>67</v>
      </c>
      <c r="AT63" s="752">
        <v>6070.29</v>
      </c>
      <c r="AU63" s="326"/>
      <c r="AV63" s="752">
        <v>1236.07</v>
      </c>
      <c r="AW63" s="1258">
        <v>542.78368</v>
      </c>
      <c r="AX63" s="2603">
        <v>46023</v>
      </c>
      <c r="AY63" s="2108" t="s">
        <v>67</v>
      </c>
      <c r="AZ63" s="2603">
        <v>46387</v>
      </c>
      <c r="BA63" s="2108" t="s">
        <v>67</v>
      </c>
      <c r="BB63" s="752">
        <v>6279.5</v>
      </c>
      <c r="BC63" s="326"/>
      <c r="BD63" s="752">
        <v>1507.86</v>
      </c>
      <c r="BE63" s="1258">
        <v>545.56655</v>
      </c>
      <c r="BF63" s="2603">
        <v>46388</v>
      </c>
      <c r="BG63" s="2108" t="s">
        <v>67</v>
      </c>
      <c r="BH63" s="2603">
        <v>46752</v>
      </c>
      <c r="BI63" s="2108" t="s">
        <v>67</v>
      </c>
      <c r="BJ63" s="752">
        <v>3525.13</v>
      </c>
      <c r="BK63" s="326"/>
      <c r="BL63" s="752">
        <v>799.63</v>
      </c>
      <c r="BM63" s="1258">
        <v>287.977</v>
      </c>
      <c r="BN63" s="2603">
        <v>46753</v>
      </c>
      <c r="BO63" s="2108" t="s">
        <v>67</v>
      </c>
      <c r="BP63" s="2603">
        <v>47118</v>
      </c>
      <c r="BQ63" s="2108" t="s">
        <v>67</v>
      </c>
      <c r="BR63" s="326"/>
      <c r="BS63" s="2254" t="s">
        <v>462</v>
      </c>
      <c r="BT63" s="1643">
        <f>STRCHECKDATE(V64:BR64)</f>
      </c>
      <c r="BU63" s="1625"/>
      <c r="BV63" s="1625" t="str">
        <f>IF(T63="","",T63)</f>
        <v>вода</v>
      </c>
      <c r="BW63" s="1625"/>
      <c r="BX63" s="1625"/>
      <c r="BY63" s="1636">
        <v>0</v>
      </c>
    </row>
    <row s="1851" customFormat="1" customHeight="1" ht="0.75">
      <c r="A64" s="1364"/>
      <c r="B64" s="1364"/>
      <c r="C64" s="1364"/>
      <c r="D64" s="1364"/>
      <c r="E64" s="2260">
        <v>1</v>
      </c>
      <c r="F64" s="2260"/>
      <c r="G64" s="2260"/>
      <c r="H64" s="2260"/>
      <c r="I64" s="2287"/>
      <c r="J64" s="2287"/>
      <c r="K64" s="2257"/>
      <c r="L64" s="1370"/>
      <c r="M64" s="1367"/>
      <c r="N64" s="1367"/>
      <c r="O64" s="1367"/>
      <c r="P64" s="2375"/>
      <c r="Q64" s="2375"/>
      <c r="R64" s="358"/>
      <c r="S64" s="2514"/>
      <c r="T64" s="301"/>
      <c r="U64" s="301"/>
      <c r="V64" s="326"/>
      <c r="W64" s="326"/>
      <c r="X64" s="326"/>
      <c r="Y64" s="329" t="str">
        <f>Z63&amp;"-"&amp;AB63</f>
        <v>-</v>
      </c>
      <c r="Z64" s="2310"/>
      <c r="AA64" s="2108"/>
      <c r="AB64" s="2310"/>
      <c r="AC64" s="2108"/>
      <c r="AD64" s="326"/>
      <c r="AE64" s="326"/>
      <c r="AF64" s="326"/>
      <c r="AG64" s="329" t="str">
        <f>AH63&amp;"-"&amp;AJ63</f>
        <v>45292-45657</v>
      </c>
      <c r="AH64" s="2310"/>
      <c r="AI64" s="2108"/>
      <c r="AJ64" s="2310"/>
      <c r="AK64" s="2108"/>
      <c r="AL64" s="326"/>
      <c r="AM64" s="326"/>
      <c r="AN64" s="326"/>
      <c r="AO64" s="329" t="str">
        <f>AP63&amp;"-"&amp;AR63</f>
        <v>45658-46022</v>
      </c>
      <c r="AP64" s="2310"/>
      <c r="AQ64" s="2108"/>
      <c r="AR64" s="2310"/>
      <c r="AS64" s="2108"/>
      <c r="AT64" s="326"/>
      <c r="AU64" s="326"/>
      <c r="AV64" s="326"/>
      <c r="AW64" s="329" t="str">
        <f>AX63&amp;"-"&amp;AZ63</f>
        <v>46023-46387</v>
      </c>
      <c r="AX64" s="2310"/>
      <c r="AY64" s="2108"/>
      <c r="AZ64" s="2310"/>
      <c r="BA64" s="2108"/>
      <c r="BB64" s="326"/>
      <c r="BC64" s="326"/>
      <c r="BD64" s="326"/>
      <c r="BE64" s="329" t="str">
        <f>BF63&amp;"-"&amp;BH63</f>
        <v>46388-46752</v>
      </c>
      <c r="BF64" s="2310"/>
      <c r="BG64" s="2108"/>
      <c r="BH64" s="2310"/>
      <c r="BI64" s="2108"/>
      <c r="BJ64" s="326"/>
      <c r="BK64" s="326"/>
      <c r="BL64" s="326"/>
      <c r="BM64" s="329" t="str">
        <f>BN63&amp;"-"&amp;BP63</f>
        <v>46753-47118</v>
      </c>
      <c r="BN64" s="2310"/>
      <c r="BO64" s="2108"/>
      <c r="BP64" s="2310"/>
      <c r="BQ64" s="2108"/>
      <c r="BR64" s="326"/>
      <c r="BS64" s="2255"/>
      <c r="BT64" s="1643"/>
      <c r="BU64" s="1625"/>
      <c r="BV64" s="1625" t="str">
        <f>IF(T64="","",T64)</f>
        <v/>
      </c>
      <c r="BW64" s="1625"/>
      <c r="BX64" s="1625"/>
      <c r="BY64" s="1636">
        <v>0</v>
      </c>
    </row>
    <row s="1851" customFormat="1" customHeight="1" ht="15">
      <c r="A65" s="1364"/>
      <c r="B65" s="1364"/>
      <c r="C65" s="1364"/>
      <c r="D65" s="1364"/>
      <c r="E65" s="2260">
        <v>1</v>
      </c>
      <c r="F65" s="2260"/>
      <c r="G65" s="2260"/>
      <c r="H65" s="2260"/>
      <c r="I65" s="2287"/>
      <c r="J65" s="2257"/>
      <c r="K65" s="1364"/>
      <c r="L65" s="1370"/>
      <c r="M65" s="1367"/>
      <c r="N65" s="1367"/>
      <c r="O65" s="1777"/>
      <c r="P65" s="2375"/>
      <c r="Q65" s="2375"/>
      <c r="R65" s="357"/>
      <c r="S65" s="3419"/>
      <c r="T65" s="3420" t="s">
        <v>463</v>
      </c>
      <c r="U65" s="3421"/>
      <c r="V65" s="3422"/>
      <c r="W65" s="3423"/>
      <c r="X65" s="3424"/>
      <c r="Y65" s="3425"/>
      <c r="Z65" s="3426"/>
      <c r="AA65" s="3427"/>
      <c r="AB65" s="3428"/>
      <c r="AC65" s="3429"/>
      <c r="AD65" s="3430"/>
      <c r="AE65" s="3431"/>
      <c r="AF65" s="3432"/>
      <c r="AG65" s="3433"/>
      <c r="AH65" s="3434"/>
      <c r="AI65" s="3435"/>
      <c r="AJ65" s="3436"/>
      <c r="AK65" s="3437"/>
      <c r="AL65" s="3438"/>
      <c r="AM65" s="3439"/>
      <c r="AN65" s="3440"/>
      <c r="AO65" s="3441"/>
      <c r="AP65" s="3442"/>
      <c r="AQ65" s="3443"/>
      <c r="AR65" s="3444"/>
      <c r="AS65" s="3445"/>
      <c r="AT65" s="3446"/>
      <c r="AU65" s="3447"/>
      <c r="AV65" s="3448"/>
      <c r="AW65" s="3449"/>
      <c r="AX65" s="3450"/>
      <c r="AY65" s="3451"/>
      <c r="AZ65" s="3452"/>
      <c r="BA65" s="3453"/>
      <c r="BB65" s="3454"/>
      <c r="BC65" s="3455"/>
      <c r="BD65" s="3456"/>
      <c r="BE65" s="3457"/>
      <c r="BF65" s="3458"/>
      <c r="BG65" s="3459"/>
      <c r="BH65" s="3460"/>
      <c r="BI65" s="3461"/>
      <c r="BJ65" s="3462"/>
      <c r="BK65" s="3463"/>
      <c r="BL65" s="3464"/>
      <c r="BM65" s="3465"/>
      <c r="BN65" s="3466"/>
      <c r="BO65" s="3467"/>
      <c r="BP65" s="3468"/>
      <c r="BQ65" s="4423"/>
      <c r="BR65" s="3470"/>
      <c r="BS65" s="2256"/>
      <c r="BT65" s="1643"/>
      <c r="BU65" s="1625"/>
      <c r="BV65" s="1625" t="str">
        <f>IF(T65="","",T65)</f>
        <v>Добавить вид теплоносителя (параметры теплоносителя)</v>
      </c>
      <c r="BW65" s="1625"/>
      <c r="BX65" s="1625"/>
      <c r="BY65" s="1636">
        <v>0</v>
      </c>
    </row>
    <row s="1851" customFormat="1" customHeight="1" ht="15">
      <c r="A66" s="1364"/>
      <c r="B66" s="1364"/>
      <c r="C66" s="1364"/>
      <c r="D66" s="1364"/>
      <c r="E66" s="2260">
        <v>1</v>
      </c>
      <c r="F66" s="2260"/>
      <c r="G66" s="2260"/>
      <c r="H66" s="2260"/>
      <c r="I66" s="2257"/>
      <c r="J66" s="1364"/>
      <c r="K66" s="1364"/>
      <c r="L66" s="1370"/>
      <c r="M66" s="1367"/>
      <c r="N66" s="1777"/>
      <c r="O66" s="1777"/>
      <c r="P66" s="2375"/>
      <c r="Q66" s="2375"/>
      <c r="R66" s="357"/>
      <c r="S66" s="3471"/>
      <c r="T66" s="3472" t="s">
        <v>464</v>
      </c>
      <c r="U66" s="3473"/>
      <c r="V66" s="3474"/>
      <c r="W66" s="3475"/>
      <c r="X66" s="3476"/>
      <c r="Y66" s="3477"/>
      <c r="Z66" s="3478"/>
      <c r="AA66" s="3479"/>
      <c r="AB66" s="3480"/>
      <c r="AC66" s="3481"/>
      <c r="AD66" s="3482"/>
      <c r="AE66" s="3483"/>
      <c r="AF66" s="3484"/>
      <c r="AG66" s="3485"/>
      <c r="AH66" s="3486"/>
      <c r="AI66" s="3487"/>
      <c r="AJ66" s="3488"/>
      <c r="AK66" s="3489"/>
      <c r="AL66" s="3490"/>
      <c r="AM66" s="3491"/>
      <c r="AN66" s="3492"/>
      <c r="AO66" s="3493"/>
      <c r="AP66" s="3494"/>
      <c r="AQ66" s="3495"/>
      <c r="AR66" s="3496"/>
      <c r="AS66" s="3497"/>
      <c r="AT66" s="3498"/>
      <c r="AU66" s="3499"/>
      <c r="AV66" s="3500"/>
      <c r="AW66" s="3501"/>
      <c r="AX66" s="3502"/>
      <c r="AY66" s="3503"/>
      <c r="AZ66" s="3504"/>
      <c r="BA66" s="3505"/>
      <c r="BB66" s="3506"/>
      <c r="BC66" s="3507"/>
      <c r="BD66" s="3508"/>
      <c r="BE66" s="3509"/>
      <c r="BF66" s="3510"/>
      <c r="BG66" s="3511"/>
      <c r="BH66" s="3512"/>
      <c r="BI66" s="3513"/>
      <c r="BJ66" s="3514"/>
      <c r="BK66" s="3515"/>
      <c r="BL66" s="3516"/>
      <c r="BM66" s="3517"/>
      <c r="BN66" s="3518"/>
      <c r="BO66" s="3519"/>
      <c r="BP66" s="3520"/>
      <c r="BQ66" s="4424"/>
      <c r="BR66" s="3522"/>
      <c r="BS66" s="3523"/>
      <c r="BT66" s="1643"/>
      <c r="BU66" s="1625"/>
      <c r="BV66" s="1625" t="str">
        <f>IF(T66="","",T66)</f>
        <v>Добавить группу потребителей</v>
      </c>
      <c r="BW66" s="1625"/>
      <c r="BX66" s="1625"/>
      <c r="BY66" s="1636">
        <v>0</v>
      </c>
    </row>
    <row s="1851" customFormat="1" customHeight="1" ht="14.25">
      <c r="A67" s="1364"/>
      <c r="B67" s="1364"/>
      <c r="C67" s="1364"/>
      <c r="D67" s="1364"/>
      <c r="E67" s="2260">
        <v>1</v>
      </c>
      <c r="F67" s="2260"/>
      <c r="G67" s="2260"/>
      <c r="H67" s="2259"/>
      <c r="I67" s="1364"/>
      <c r="J67" s="1364"/>
      <c r="K67" s="1364"/>
      <c r="L67" s="1370"/>
      <c r="M67" s="1366"/>
      <c r="N67" s="1366"/>
      <c r="O67" s="1367"/>
      <c r="P67" s="1824"/>
      <c r="Q67" s="376"/>
      <c r="R67" s="356"/>
      <c r="S67" s="3524"/>
      <c r="T67" s="3525" t="s">
        <v>465</v>
      </c>
      <c r="U67" s="3526"/>
      <c r="V67" s="3527"/>
      <c r="W67" s="3528"/>
      <c r="X67" s="3529"/>
      <c r="Y67" s="3530"/>
      <c r="Z67" s="3531"/>
      <c r="AA67" s="3532"/>
      <c r="AB67" s="3533"/>
      <c r="AC67" s="3534"/>
      <c r="AD67" s="3535"/>
      <c r="AE67" s="3536"/>
      <c r="AF67" s="3537"/>
      <c r="AG67" s="3538"/>
      <c r="AH67" s="3539"/>
      <c r="AI67" s="3540"/>
      <c r="AJ67" s="3541"/>
      <c r="AK67" s="3542"/>
      <c r="AL67" s="3543"/>
      <c r="AM67" s="3544"/>
      <c r="AN67" s="3545"/>
      <c r="AO67" s="3546"/>
      <c r="AP67" s="3547"/>
      <c r="AQ67" s="3548"/>
      <c r="AR67" s="3549"/>
      <c r="AS67" s="3550"/>
      <c r="AT67" s="3551"/>
      <c r="AU67" s="3552"/>
      <c r="AV67" s="3553"/>
      <c r="AW67" s="3554"/>
      <c r="AX67" s="3555"/>
      <c r="AY67" s="3556"/>
      <c r="AZ67" s="3557"/>
      <c r="BA67" s="3558"/>
      <c r="BB67" s="3559"/>
      <c r="BC67" s="3560"/>
      <c r="BD67" s="3561"/>
      <c r="BE67" s="3562"/>
      <c r="BF67" s="3563"/>
      <c r="BG67" s="3564"/>
      <c r="BH67" s="3565"/>
      <c r="BI67" s="3566"/>
      <c r="BJ67" s="3567"/>
      <c r="BK67" s="3568"/>
      <c r="BL67" s="3569"/>
      <c r="BM67" s="3570"/>
      <c r="BN67" s="3571"/>
      <c r="BO67" s="3572"/>
      <c r="BP67" s="3573"/>
      <c r="BQ67" s="4425"/>
      <c r="BR67" s="3575"/>
      <c r="BS67" s="3576"/>
      <c r="BT67" s="1643"/>
      <c r="BU67" s="1625"/>
      <c r="BV67" s="1625" t="str">
        <f>IF(T67="","",T67)</f>
        <v>Добавить схему подключения</v>
      </c>
      <c r="BW67" s="1625"/>
      <c r="BX67" s="1625"/>
      <c r="BY67" s="1636">
        <v>0</v>
      </c>
    </row>
    <row s="623" customFormat="1" customHeight="1" ht="0.75">
      <c r="A68" s="1344"/>
      <c r="B68" s="1344"/>
      <c r="C68" s="1344"/>
      <c r="D68" s="1344"/>
      <c r="E68" s="2260">
        <v>1</v>
      </c>
      <c r="F68" s="2260"/>
      <c r="G68" s="2259"/>
      <c r="H68" s="1344"/>
      <c r="I68" s="1344"/>
      <c r="J68" s="1344"/>
      <c r="K68" s="1344"/>
      <c r="L68" s="1546"/>
      <c r="M68" s="1316"/>
      <c r="N68" s="1316"/>
      <c r="O68" s="1643"/>
      <c r="P68" s="1317"/>
      <c r="Q68" s="1345"/>
      <c r="R68" s="1317"/>
      <c r="S68" s="1319"/>
      <c r="T68" s="1320" t="s">
        <v>171</v>
      </c>
      <c r="U68" s="1321"/>
      <c r="V68" s="1321"/>
      <c r="W68" s="1321"/>
      <c r="X68" s="1321"/>
      <c r="Y68" s="1321"/>
      <c r="Z68" s="1321"/>
      <c r="AA68" s="1321"/>
      <c r="AB68" s="1321"/>
      <c r="AC68" s="1321"/>
      <c r="AD68" s="1321"/>
      <c r="AE68" s="1321"/>
      <c r="AF68" s="1321"/>
      <c r="AG68" s="1321"/>
      <c r="AH68" s="1321"/>
      <c r="AI68" s="1321"/>
      <c r="AJ68" s="1321"/>
      <c r="AK68" s="1321"/>
      <c r="AL68" s="1321"/>
      <c r="AM68" s="1321"/>
      <c r="AN68" s="1321"/>
      <c r="AO68" s="1321"/>
      <c r="AP68" s="1321"/>
      <c r="AQ68" s="1321"/>
      <c r="AR68" s="1321"/>
      <c r="AS68" s="1321"/>
      <c r="AT68" s="1321"/>
      <c r="AU68" s="1321"/>
      <c r="AV68" s="1321"/>
      <c r="AW68" s="1321"/>
      <c r="AX68" s="1321"/>
      <c r="AY68" s="1321"/>
      <c r="AZ68" s="1321"/>
      <c r="BA68" s="1321"/>
      <c r="BB68" s="1321"/>
      <c r="BC68" s="1321"/>
      <c r="BD68" s="1321"/>
      <c r="BE68" s="1321"/>
      <c r="BF68" s="1321"/>
      <c r="BG68" s="1321"/>
      <c r="BH68" s="1321"/>
      <c r="BI68" s="1321"/>
      <c r="BJ68" s="1321"/>
      <c r="BK68" s="1321"/>
      <c r="BL68" s="1321"/>
      <c r="BM68" s="1321"/>
      <c r="BN68" s="1321"/>
      <c r="BO68" s="1321"/>
      <c r="BP68" s="1321"/>
      <c r="BQ68" s="1321"/>
      <c r="BR68" s="1321"/>
      <c r="BS68" s="1321"/>
      <c r="BT68" s="1643"/>
      <c r="BU68" s="1625"/>
      <c r="BV68" s="1625" t="str">
        <f>IF(T68="","",T68)</f>
        <v>Добавить источник для дифференциации</v>
      </c>
      <c r="BW68" s="1625"/>
      <c r="BX68" s="1625"/>
      <c r="BY68" s="1643">
        <v>0</v>
      </c>
    </row>
    <row s="623" customFormat="1" customHeight="1" ht="0.75">
      <c r="A69" s="1344"/>
      <c r="B69" s="1344"/>
      <c r="C69" s="1344"/>
      <c r="D69" s="1344"/>
      <c r="E69" s="2260">
        <v>1</v>
      </c>
      <c r="F69" s="2259"/>
      <c r="G69" s="1344"/>
      <c r="H69" s="1344"/>
      <c r="I69" s="1344"/>
      <c r="J69" s="1344"/>
      <c r="K69" s="1344"/>
      <c r="L69" s="1546"/>
      <c r="M69" s="1322"/>
      <c r="N69" s="1322"/>
      <c r="O69" s="1643"/>
      <c r="P69" s="1317"/>
      <c r="Q69" s="1345"/>
      <c r="R69" s="1317"/>
      <c r="S69" s="1323"/>
      <c r="T69" s="1324" t="s">
        <v>172</v>
      </c>
      <c r="U69" s="1325"/>
      <c r="V69" s="1325"/>
      <c r="W69" s="1325"/>
      <c r="X69" s="1325"/>
      <c r="Y69" s="1325"/>
      <c r="Z69" s="1325"/>
      <c r="AA69" s="1325"/>
      <c r="AB69" s="1325"/>
      <c r="AC69" s="1325"/>
      <c r="AD69" s="1325"/>
      <c r="AE69" s="1325"/>
      <c r="AF69" s="1325"/>
      <c r="AG69" s="1325"/>
      <c r="AH69" s="1325"/>
      <c r="AI69" s="1325"/>
      <c r="AJ69" s="1325"/>
      <c r="AK69" s="1325"/>
      <c r="AL69" s="1325"/>
      <c r="AM69" s="1325"/>
      <c r="AN69" s="1325"/>
      <c r="AO69" s="1325"/>
      <c r="AP69" s="1325"/>
      <c r="AQ69" s="1325"/>
      <c r="AR69" s="1325"/>
      <c r="AS69" s="1325"/>
      <c r="AT69" s="1325"/>
      <c r="AU69" s="1325"/>
      <c r="AV69" s="1325"/>
      <c r="AW69" s="1325"/>
      <c r="AX69" s="1325"/>
      <c r="AY69" s="1325"/>
      <c r="AZ69" s="1325"/>
      <c r="BA69" s="1325"/>
      <c r="BB69" s="1325"/>
      <c r="BC69" s="1325"/>
      <c r="BD69" s="1325"/>
      <c r="BE69" s="1325"/>
      <c r="BF69" s="1325"/>
      <c r="BG69" s="1325"/>
      <c r="BH69" s="1325"/>
      <c r="BI69" s="1325"/>
      <c r="BJ69" s="1325"/>
      <c r="BK69" s="1325"/>
      <c r="BL69" s="1325"/>
      <c r="BM69" s="1325"/>
      <c r="BN69" s="1325"/>
      <c r="BO69" s="1325"/>
      <c r="BP69" s="1325"/>
      <c r="BQ69" s="1325"/>
      <c r="BR69" s="1325"/>
      <c r="BS69" s="1325"/>
      <c r="BT69" s="1643"/>
      <c r="BU69" s="1625"/>
      <c r="BV69" s="1625" t="str">
        <f>IF(T69="","",T69)</f>
        <v>Добавить централизованную систему для дифференциации</v>
      </c>
      <c r="BW69" s="1625"/>
      <c r="BX69" s="1625"/>
      <c r="BY69" s="1643">
        <v>0</v>
      </c>
    </row>
    <row s="623" customFormat="1" customHeight="1" ht="0.75">
      <c r="A70" s="1344"/>
      <c r="B70" s="1344"/>
      <c r="C70" s="1344"/>
      <c r="D70" s="1344"/>
      <c r="E70" s="2259">
        <v>1</v>
      </c>
      <c r="F70" s="1344"/>
      <c r="G70" s="1344"/>
      <c r="H70" s="1344"/>
      <c r="I70" s="1344"/>
      <c r="J70" s="1344"/>
      <c r="K70" s="1344"/>
      <c r="L70" s="1546"/>
      <c r="M70" s="1322"/>
      <c r="N70" s="1322"/>
      <c r="O70" s="1643"/>
      <c r="P70" s="1317"/>
      <c r="Q70" s="1345"/>
      <c r="R70" s="1317"/>
      <c r="S70" s="1323"/>
      <c r="T70" s="1326" t="s">
        <v>173</v>
      </c>
      <c r="U70" s="1325"/>
      <c r="V70" s="1325"/>
      <c r="W70" s="1325"/>
      <c r="X70" s="1325"/>
      <c r="Y70" s="1325"/>
      <c r="Z70" s="1325"/>
      <c r="AA70" s="1325"/>
      <c r="AB70" s="1325"/>
      <c r="AC70" s="1325"/>
      <c r="AD70" s="1325"/>
      <c r="AE70" s="1325"/>
      <c r="AF70" s="1325"/>
      <c r="AG70" s="1325"/>
      <c r="AH70" s="1325"/>
      <c r="AI70" s="1325"/>
      <c r="AJ70" s="1325"/>
      <c r="AK70" s="1325"/>
      <c r="AL70" s="1325"/>
      <c r="AM70" s="1325"/>
      <c r="AN70" s="1325"/>
      <c r="AO70" s="1325"/>
      <c r="AP70" s="1325"/>
      <c r="AQ70" s="1325"/>
      <c r="AR70" s="1325"/>
      <c r="AS70" s="1325"/>
      <c r="AT70" s="1325"/>
      <c r="AU70" s="1325"/>
      <c r="AV70" s="1325"/>
      <c r="AW70" s="1325"/>
      <c r="AX70" s="1325"/>
      <c r="AY70" s="1325"/>
      <c r="AZ70" s="1325"/>
      <c r="BA70" s="1325"/>
      <c r="BB70" s="1325"/>
      <c r="BC70" s="1325"/>
      <c r="BD70" s="1325"/>
      <c r="BE70" s="1325"/>
      <c r="BF70" s="1325"/>
      <c r="BG70" s="1325"/>
      <c r="BH70" s="1325"/>
      <c r="BI70" s="1325"/>
      <c r="BJ70" s="1325"/>
      <c r="BK70" s="1325"/>
      <c r="BL70" s="1325"/>
      <c r="BM70" s="1325"/>
      <c r="BN70" s="1325"/>
      <c r="BO70" s="1325"/>
      <c r="BP70" s="1325"/>
      <c r="BQ70" s="1325"/>
      <c r="BR70" s="1325"/>
      <c r="BS70" s="1325"/>
      <c r="BT70" s="1643"/>
      <c r="BU70" s="1625"/>
      <c r="BV70" s="1625" t="str">
        <f>IF(T70="","",T70)</f>
        <v>Добавить территорию для дифференциации</v>
      </c>
      <c r="BW70" s="1625"/>
      <c r="BX70" s="1625"/>
      <c r="BY70" s="1643">
        <v>0</v>
      </c>
    </row>
    <row s="1851" customFormat="1" customHeight="1" ht="21">
      <c r="A71" s="1364" t="s">
        <v>201</v>
      </c>
      <c r="B71" s="1364"/>
      <c r="C71" s="1364"/>
      <c r="D71" s="1364"/>
      <c r="E71" s="2259" t="s">
        <v>91</v>
      </c>
      <c r="F71" s="1364"/>
      <c r="G71" s="1364"/>
      <c r="H71" s="1364"/>
      <c r="I71" s="1364"/>
      <c r="J71" s="1364"/>
      <c r="K71" s="1364"/>
      <c r="L71" s="1370"/>
      <c r="M71" s="1366"/>
      <c r="N71" s="1366"/>
      <c r="O71" s="1366"/>
      <c r="P71" s="2398"/>
      <c r="Q71" s="1824"/>
      <c r="R71" s="356"/>
      <c r="S71" s="2274" t="str">
        <f>INDEX(PT_DIFFERENTIATION_NUM_NTAR,MATCH(A71,PT_DIFFERENTIATION_NTAR_ID,0))</f>
        <v>3</v>
      </c>
      <c r="T71" s="1526" t="s">
        <v>131</v>
      </c>
      <c r="U71" s="301"/>
      <c r="V71" s="2243"/>
      <c r="W71" s="2244"/>
      <c r="X71" s="2244"/>
      <c r="Y71" s="2244"/>
      <c r="Z71" s="2244"/>
      <c r="AA71" s="2244"/>
      <c r="AB71" s="2244"/>
      <c r="AC71" s="2245"/>
      <c r="AD71" s="2243" t="str">
        <f>INDEX(PT_DIFFERENTIATION_NTAR,MATCH(A71,PT_DIFFERENTIATION_NTAR_ID,0))</f>
        <v>Тариф на тепловую энергию, поставляемую потребителям АО "ДГК" на территории Партизанского городского округа Приморского края</v>
      </c>
      <c r="AE71" s="2244"/>
      <c r="AF71" s="2244"/>
      <c r="AG71" s="2244"/>
      <c r="AH71" s="2244"/>
      <c r="AI71" s="2244"/>
      <c r="AJ71" s="2244"/>
      <c r="AK71" s="2244"/>
      <c r="AL71" s="2243"/>
      <c r="AM71" s="2244"/>
      <c r="AN71" s="2244"/>
      <c r="AO71" s="2244"/>
      <c r="AP71" s="2244"/>
      <c r="AQ71" s="2244"/>
      <c r="AR71" s="2244"/>
      <c r="AS71" s="2245"/>
      <c r="AT71" s="2243"/>
      <c r="AU71" s="2244"/>
      <c r="AV71" s="2244"/>
      <c r="AW71" s="2244"/>
      <c r="AX71" s="2244"/>
      <c r="AY71" s="2244"/>
      <c r="AZ71" s="2244"/>
      <c r="BA71" s="2245"/>
      <c r="BB71" s="2243"/>
      <c r="BC71" s="2244"/>
      <c r="BD71" s="2244"/>
      <c r="BE71" s="2244"/>
      <c r="BF71" s="2244"/>
      <c r="BG71" s="2244"/>
      <c r="BH71" s="2244"/>
      <c r="BI71" s="2245"/>
      <c r="BJ71" s="2243"/>
      <c r="BK71" s="2244"/>
      <c r="BL71" s="2244"/>
      <c r="BM71" s="2244"/>
      <c r="BN71" s="2244"/>
      <c r="BO71" s="2244"/>
      <c r="BP71" s="2244"/>
      <c r="BQ71" s="4387"/>
      <c r="BR71" s="2245"/>
      <c r="BS71" s="1259" t="s">
        <v>448</v>
      </c>
      <c r="BT71" s="1643"/>
      <c r="BU71" s="1625"/>
      <c r="BV71" s="1625" t="str">
        <f>IF(T71="","",T71)</f>
        <v>Наименование тарифа</v>
      </c>
      <c r="BW71" s="1625"/>
      <c r="BX71" s="1625"/>
      <c r="BY71" s="1636">
        <v>0</v>
      </c>
    </row>
    <row s="1851" customFormat="1" customHeight="1" ht="21">
      <c r="A72" s="1364"/>
      <c r="B72" s="1364" t="s">
        <v>202</v>
      </c>
      <c r="C72" s="1364"/>
      <c r="D72" s="1364"/>
      <c r="E72" s="2260" t="s">
        <v>103</v>
      </c>
      <c r="F72" s="2259">
        <v>1</v>
      </c>
      <c r="G72" s="1364"/>
      <c r="H72" s="1364"/>
      <c r="I72" s="1364"/>
      <c r="J72" s="1364"/>
      <c r="K72" s="1364"/>
      <c r="L72" s="1370"/>
      <c r="M72" s="1366"/>
      <c r="N72" s="1366"/>
      <c r="O72" s="1366"/>
      <c r="P72" s="2126"/>
      <c r="Q72" s="353"/>
      <c r="R72" s="354"/>
      <c r="S72" s="2274" t="str">
        <f>INDEX(PT_DIFFERENTIATION_NUM_TER,MATCH(B72,PT_DIFFERENTIATION_TER_ID,0))</f>
        <v>3.1</v>
      </c>
      <c r="T72" s="1523" t="s">
        <v>449</v>
      </c>
      <c r="U72" s="301"/>
      <c r="V72" s="2243"/>
      <c r="W72" s="2244"/>
      <c r="X72" s="2244"/>
      <c r="Y72" s="2244"/>
      <c r="Z72" s="2244"/>
      <c r="AA72" s="2244"/>
      <c r="AB72" s="2244"/>
      <c r="AC72" s="2245"/>
      <c r="AD72" s="2243" t="str">
        <f>INDEX(PT_DIFFERENTIATION_TER,MATCH(B72,PT_DIFFERENTIATION_TER_ID,0))</f>
        <v>Территория 3</v>
      </c>
      <c r="AE72" s="2244"/>
      <c r="AF72" s="2244"/>
      <c r="AG72" s="2244"/>
      <c r="AH72" s="2244"/>
      <c r="AI72" s="2244"/>
      <c r="AJ72" s="2244"/>
      <c r="AK72" s="2244"/>
      <c r="AL72" s="2243"/>
      <c r="AM72" s="2244"/>
      <c r="AN72" s="2244"/>
      <c r="AO72" s="2244"/>
      <c r="AP72" s="2244"/>
      <c r="AQ72" s="2244"/>
      <c r="AR72" s="2244"/>
      <c r="AS72" s="2245"/>
      <c r="AT72" s="2243"/>
      <c r="AU72" s="2244"/>
      <c r="AV72" s="2244"/>
      <c r="AW72" s="2244"/>
      <c r="AX72" s="2244"/>
      <c r="AY72" s="2244"/>
      <c r="AZ72" s="2244"/>
      <c r="BA72" s="2245"/>
      <c r="BB72" s="2243"/>
      <c r="BC72" s="2244"/>
      <c r="BD72" s="2244"/>
      <c r="BE72" s="2244"/>
      <c r="BF72" s="2244"/>
      <c r="BG72" s="2244"/>
      <c r="BH72" s="2244"/>
      <c r="BI72" s="2245"/>
      <c r="BJ72" s="2243"/>
      <c r="BK72" s="2244"/>
      <c r="BL72" s="2244"/>
      <c r="BM72" s="2244"/>
      <c r="BN72" s="2244"/>
      <c r="BO72" s="2244"/>
      <c r="BP72" s="2244"/>
      <c r="BQ72" s="4387"/>
      <c r="BR72" s="2245"/>
      <c r="BS72" s="1259" t="s">
        <v>450</v>
      </c>
      <c r="BT72" s="1643"/>
      <c r="BU72" s="1625"/>
      <c r="BV72" s="1625" t="str">
        <f>IF(T72="","",T72)</f>
        <v>Территория действия тарифа</v>
      </c>
      <c r="BW72" s="1625"/>
      <c r="BX72" s="1625"/>
      <c r="BY72" s="1636">
        <v>0</v>
      </c>
    </row>
    <row s="1851" customFormat="1" customHeight="1" ht="23.25">
      <c r="A73" s="1364"/>
      <c r="B73" s="1364"/>
      <c r="C73" s="1364" t="s">
        <v>203</v>
      </c>
      <c r="D73" s="1364"/>
      <c r="E73" s="2260" t="s">
        <v>103</v>
      </c>
      <c r="F73" s="2260"/>
      <c r="G73" s="2259">
        <v>1</v>
      </c>
      <c r="H73" s="1364"/>
      <c r="I73" s="1364"/>
      <c r="J73" s="1364"/>
      <c r="K73" s="1364"/>
      <c r="L73" s="1370"/>
      <c r="M73" s="1366"/>
      <c r="N73" s="1366"/>
      <c r="O73" s="1366"/>
      <c r="P73" s="355"/>
      <c r="Q73" s="353"/>
      <c r="R73" s="354"/>
      <c r="S73" s="2274" t="str">
        <f>INDEX(PT_DIFFERENTIATION_NUM_CS,MATCH(C73,PT_DIFFERENTIATION_CS_ID,0))</f>
        <v>3.1.1</v>
      </c>
      <c r="T73" s="310" t="s">
        <v>451</v>
      </c>
      <c r="U73" s="301"/>
      <c r="V73" s="2243"/>
      <c r="W73" s="2244"/>
      <c r="X73" s="2244"/>
      <c r="Y73" s="2244"/>
      <c r="Z73" s="2244"/>
      <c r="AA73" s="2244"/>
      <c r="AB73" s="2244"/>
      <c r="AC73" s="2245"/>
      <c r="AD73" s="2243" t="str">
        <f>INDEX(PT_DIFFERENTIATION_CS,MATCH(C73,PT_DIFFERENTIATION_CS_ID,0))</f>
        <v>без дифференциации</v>
      </c>
      <c r="AE73" s="2244"/>
      <c r="AF73" s="2244"/>
      <c r="AG73" s="2244"/>
      <c r="AH73" s="2244"/>
      <c r="AI73" s="2244"/>
      <c r="AJ73" s="2244"/>
      <c r="AK73" s="2244"/>
      <c r="AL73" s="2243"/>
      <c r="AM73" s="2244"/>
      <c r="AN73" s="2244"/>
      <c r="AO73" s="2244"/>
      <c r="AP73" s="2244"/>
      <c r="AQ73" s="2244"/>
      <c r="AR73" s="2244"/>
      <c r="AS73" s="2245"/>
      <c r="AT73" s="2243"/>
      <c r="AU73" s="2244"/>
      <c r="AV73" s="2244"/>
      <c r="AW73" s="2244"/>
      <c r="AX73" s="2244"/>
      <c r="AY73" s="2244"/>
      <c r="AZ73" s="2244"/>
      <c r="BA73" s="2245"/>
      <c r="BB73" s="2243"/>
      <c r="BC73" s="2244"/>
      <c r="BD73" s="2244"/>
      <c r="BE73" s="2244"/>
      <c r="BF73" s="2244"/>
      <c r="BG73" s="2244"/>
      <c r="BH73" s="2244"/>
      <c r="BI73" s="2245"/>
      <c r="BJ73" s="2243"/>
      <c r="BK73" s="2244"/>
      <c r="BL73" s="2244"/>
      <c r="BM73" s="2244"/>
      <c r="BN73" s="2244"/>
      <c r="BO73" s="2244"/>
      <c r="BP73" s="2244"/>
      <c r="BQ73" s="4387"/>
      <c r="BR73" s="2245"/>
      <c r="BS73" s="1259" t="s">
        <v>452</v>
      </c>
      <c r="BT73" s="1643"/>
      <c r="BU73" s="1625"/>
      <c r="BV73" s="1625" t="str">
        <f>IF(T73="","",T73)</f>
        <v>Наименование системы теплоснабжения </v>
      </c>
      <c r="BW73" s="1625"/>
      <c r="BX73" s="1625"/>
      <c r="BY73" s="1636">
        <v>0</v>
      </c>
    </row>
    <row s="1851" customFormat="1" customHeight="1" ht="21">
      <c r="A74" s="1364"/>
      <c r="B74" s="1364"/>
      <c r="C74" s="1364"/>
      <c r="D74" s="1364" t="s">
        <v>204</v>
      </c>
      <c r="E74" s="2260" t="s">
        <v>103</v>
      </c>
      <c r="F74" s="2260"/>
      <c r="G74" s="2260"/>
      <c r="H74" s="2259">
        <v>1</v>
      </c>
      <c r="I74" s="1364"/>
      <c r="J74" s="1364"/>
      <c r="K74" s="1364"/>
      <c r="L74" s="1370"/>
      <c r="M74" s="1366"/>
      <c r="N74" s="1366"/>
      <c r="O74" s="1366"/>
      <c r="P74" s="355"/>
      <c r="Q74" s="353"/>
      <c r="R74" s="354"/>
      <c r="S74" s="2274" t="str">
        <f>INDEX(PT_DIFFERENTIATION_NUM_IST_TE,MATCH(D74,PT_DIFFERENTIATION_IST_TE_ID,0))</f>
        <v>3.1.1.1</v>
      </c>
      <c r="T74" s="311" t="s">
        <v>453</v>
      </c>
      <c r="U74" s="301"/>
      <c r="V74" s="2243"/>
      <c r="W74" s="2244"/>
      <c r="X74" s="2244"/>
      <c r="Y74" s="2244"/>
      <c r="Z74" s="2244"/>
      <c r="AA74" s="2244"/>
      <c r="AB74" s="2244"/>
      <c r="AC74" s="2245"/>
      <c r="AD74" s="2243" t="str">
        <f>INDEX(PT_DIFFERENTIATION_IST_TE,MATCH(D74,PT_DIFFERENTIATION_IST_TE_ID,0))</f>
        <v>без дифференциации</v>
      </c>
      <c r="AE74" s="2244"/>
      <c r="AF74" s="2244"/>
      <c r="AG74" s="2244"/>
      <c r="AH74" s="2244"/>
      <c r="AI74" s="2244"/>
      <c r="AJ74" s="2244"/>
      <c r="AK74" s="2244"/>
      <c r="AL74" s="2243"/>
      <c r="AM74" s="2244"/>
      <c r="AN74" s="2244"/>
      <c r="AO74" s="2244"/>
      <c r="AP74" s="2244"/>
      <c r="AQ74" s="2244"/>
      <c r="AR74" s="2244"/>
      <c r="AS74" s="2245"/>
      <c r="AT74" s="2243"/>
      <c r="AU74" s="2244"/>
      <c r="AV74" s="2244"/>
      <c r="AW74" s="2244"/>
      <c r="AX74" s="2244"/>
      <c r="AY74" s="2244"/>
      <c r="AZ74" s="2244"/>
      <c r="BA74" s="2245"/>
      <c r="BB74" s="2243"/>
      <c r="BC74" s="2244"/>
      <c r="BD74" s="2244"/>
      <c r="BE74" s="2244"/>
      <c r="BF74" s="2244"/>
      <c r="BG74" s="2244"/>
      <c r="BH74" s="2244"/>
      <c r="BI74" s="2245"/>
      <c r="BJ74" s="2243"/>
      <c r="BK74" s="2244"/>
      <c r="BL74" s="2244"/>
      <c r="BM74" s="2244"/>
      <c r="BN74" s="2244"/>
      <c r="BO74" s="2244"/>
      <c r="BP74" s="2244"/>
      <c r="BQ74" s="4387"/>
      <c r="BR74" s="2245"/>
      <c r="BS74" s="1259" t="s">
        <v>454</v>
      </c>
      <c r="BT74" s="1643"/>
      <c r="BU74" s="1625"/>
      <c r="BV74" s="1625" t="str">
        <f>IF(T74="","",T74)</f>
        <v>Источник тепловой энергии  </v>
      </c>
      <c r="BW74" s="1625"/>
      <c r="BX74" s="1625"/>
      <c r="BY74" s="1636">
        <v>0</v>
      </c>
    </row>
    <row s="1851" customFormat="1" customHeight="1" ht="47.25">
      <c r="A75" s="1364"/>
      <c r="B75" s="1364"/>
      <c r="C75" s="1364"/>
      <c r="D75" s="1364"/>
      <c r="E75" s="2260" t="s">
        <v>103</v>
      </c>
      <c r="F75" s="2260"/>
      <c r="G75" s="2260"/>
      <c r="H75" s="2260"/>
      <c r="I75" s="2257" t="str">
        <f>S74&amp;".1"</f>
        <v>3.1.1.1.1</v>
      </c>
      <c r="J75" s="1364"/>
      <c r="K75" s="1364"/>
      <c r="L75" s="1370" t="s">
        <v>455</v>
      </c>
      <c r="M75" s="1367"/>
      <c r="N75" s="1777"/>
      <c r="O75" s="1777"/>
      <c r="P75" s="2375">
        <v>1</v>
      </c>
      <c r="Q75" s="2375"/>
      <c r="R75" s="357"/>
      <c r="S75" s="2274" t="str">
        <f>$I75</f>
        <v>3.1.1.1.1</v>
      </c>
      <c r="T75" s="286" t="s">
        <v>456</v>
      </c>
      <c r="U75" s="301"/>
      <c r="V75" s="2246"/>
      <c r="W75" s="2247"/>
      <c r="X75" s="2247"/>
      <c r="Y75" s="2247"/>
      <c r="Z75" s="2247"/>
      <c r="AA75" s="2247"/>
      <c r="AB75" s="2247"/>
      <c r="AC75" s="2248"/>
      <c r="AD75" s="2246" t="s">
        <v>498</v>
      </c>
      <c r="AE75" s="2247"/>
      <c r="AF75" s="2247"/>
      <c r="AG75" s="2247"/>
      <c r="AH75" s="2247"/>
      <c r="AI75" s="2247"/>
      <c r="AJ75" s="2247"/>
      <c r="AK75" s="2247"/>
      <c r="AL75" s="2246"/>
      <c r="AM75" s="2247"/>
      <c r="AN75" s="2247"/>
      <c r="AO75" s="2247"/>
      <c r="AP75" s="2247"/>
      <c r="AQ75" s="2247"/>
      <c r="AR75" s="2247"/>
      <c r="AS75" s="2248"/>
      <c r="AT75" s="2246"/>
      <c r="AU75" s="2247"/>
      <c r="AV75" s="2247"/>
      <c r="AW75" s="2247"/>
      <c r="AX75" s="2247"/>
      <c r="AY75" s="2247"/>
      <c r="AZ75" s="2247"/>
      <c r="BA75" s="2248"/>
      <c r="BB75" s="2246"/>
      <c r="BC75" s="2247"/>
      <c r="BD75" s="2247"/>
      <c r="BE75" s="2247"/>
      <c r="BF75" s="2247"/>
      <c r="BG75" s="2247"/>
      <c r="BH75" s="2247"/>
      <c r="BI75" s="2248"/>
      <c r="BJ75" s="2246"/>
      <c r="BK75" s="2247"/>
      <c r="BL75" s="2247"/>
      <c r="BM75" s="2247"/>
      <c r="BN75" s="2247"/>
      <c r="BO75" s="2247"/>
      <c r="BP75" s="2247"/>
      <c r="BQ75" s="4388"/>
      <c r="BR75" s="2248"/>
      <c r="BS75" s="1259" t="s">
        <v>457</v>
      </c>
      <c r="BT75" s="1643"/>
      <c r="BU75" s="1625"/>
      <c r="BV75" s="1625" t="str">
        <f>IF(T75="","",T75)</f>
        <v>Схема подключения теплопотребляющей установки к коллектору источника тепловой энергии</v>
      </c>
      <c r="BW75" s="1625"/>
      <c r="BX75" s="1625"/>
      <c r="BY75" s="1636">
        <v>0</v>
      </c>
    </row>
    <row s="1851" customFormat="1" customHeight="1" ht="21">
      <c r="A76" s="1364"/>
      <c r="B76" s="1364"/>
      <c r="C76" s="1364"/>
      <c r="D76" s="1364"/>
      <c r="E76" s="2260" t="s">
        <v>103</v>
      </c>
      <c r="F76" s="2260"/>
      <c r="G76" s="2260"/>
      <c r="H76" s="2260"/>
      <c r="I76" s="2287"/>
      <c r="J76" s="2257" t="str">
        <f>I75&amp;".1"</f>
        <v>3.1.1.1.1.1</v>
      </c>
      <c r="K76" s="1364"/>
      <c r="L76" s="1370" t="s">
        <v>458</v>
      </c>
      <c r="M76" s="1367"/>
      <c r="N76" s="1367"/>
      <c r="O76" s="1777"/>
      <c r="P76" s="2375"/>
      <c r="Q76" s="2375">
        <v>1</v>
      </c>
      <c r="R76" s="358"/>
      <c r="S76" s="2274" t="str">
        <f>$J76</f>
        <v>3.1.1.1.1.1</v>
      </c>
      <c r="T76" s="287" t="s">
        <v>459</v>
      </c>
      <c r="U76" s="301"/>
      <c r="V76" s="2246"/>
      <c r="W76" s="2247"/>
      <c r="X76" s="2247"/>
      <c r="Y76" s="2247"/>
      <c r="Z76" s="2247"/>
      <c r="AA76" s="2247"/>
      <c r="AB76" s="2247"/>
      <c r="AC76" s="2248"/>
      <c r="AD76" s="2246" t="s">
        <v>498</v>
      </c>
      <c r="AE76" s="2247"/>
      <c r="AF76" s="2247"/>
      <c r="AG76" s="2247"/>
      <c r="AH76" s="2247"/>
      <c r="AI76" s="2247"/>
      <c r="AJ76" s="2247"/>
      <c r="AK76" s="2247"/>
      <c r="AL76" s="2246"/>
      <c r="AM76" s="2247"/>
      <c r="AN76" s="2247"/>
      <c r="AO76" s="2247"/>
      <c r="AP76" s="2247"/>
      <c r="AQ76" s="2247"/>
      <c r="AR76" s="2247"/>
      <c r="AS76" s="2248"/>
      <c r="AT76" s="2246"/>
      <c r="AU76" s="2247"/>
      <c r="AV76" s="2247"/>
      <c r="AW76" s="2247"/>
      <c r="AX76" s="2247"/>
      <c r="AY76" s="2247"/>
      <c r="AZ76" s="2247"/>
      <c r="BA76" s="2248"/>
      <c r="BB76" s="2246"/>
      <c r="BC76" s="2247"/>
      <c r="BD76" s="2247"/>
      <c r="BE76" s="2247"/>
      <c r="BF76" s="2247"/>
      <c r="BG76" s="2247"/>
      <c r="BH76" s="2247"/>
      <c r="BI76" s="2248"/>
      <c r="BJ76" s="2246"/>
      <c r="BK76" s="2247"/>
      <c r="BL76" s="2247"/>
      <c r="BM76" s="2247"/>
      <c r="BN76" s="2247"/>
      <c r="BO76" s="2247"/>
      <c r="BP76" s="2247"/>
      <c r="BQ76" s="4388"/>
      <c r="BR76" s="2248"/>
      <c r="BS76" s="1259" t="s">
        <v>460</v>
      </c>
      <c r="BT76" s="1643"/>
      <c r="BU76" s="1625"/>
      <c r="BV76" s="1625" t="str">
        <f>IF(T76="","",T76)</f>
        <v>Группа потребителей</v>
      </c>
      <c r="BW76" s="1625"/>
      <c r="BX76" s="1625"/>
      <c r="BY76" s="1636">
        <v>0</v>
      </c>
    </row>
    <row s="1851" customFormat="1" customHeight="1" ht="21">
      <c r="A77" s="1364"/>
      <c r="B77" s="1364"/>
      <c r="C77" s="1364"/>
      <c r="D77" s="1364"/>
      <c r="E77" s="2260" t="s">
        <v>103</v>
      </c>
      <c r="F77" s="2260"/>
      <c r="G77" s="2260"/>
      <c r="H77" s="2260"/>
      <c r="I77" s="2287"/>
      <c r="J77" s="2287"/>
      <c r="K77" s="2257" t="str">
        <f>J76&amp;".1"</f>
        <v>3.1.1.1.1.1.1</v>
      </c>
      <c r="L77" s="1370" t="s">
        <v>461</v>
      </c>
      <c r="M77" s="1367"/>
      <c r="N77" s="1367"/>
      <c r="O77" s="1367"/>
      <c r="P77" s="2375"/>
      <c r="Q77" s="2375"/>
      <c r="R77" s="358">
        <v>1</v>
      </c>
      <c r="S77" s="2274" t="str">
        <f>$K77</f>
        <v>3.1.1.1.1.1.1</v>
      </c>
      <c r="T77" s="1348" t="s">
        <v>499</v>
      </c>
      <c r="U77" s="301"/>
      <c r="V77" s="752"/>
      <c r="W77" s="326"/>
      <c r="X77" s="752"/>
      <c r="Y77" s="1258"/>
      <c r="Z77" s="2603"/>
      <c r="AA77" s="2108" t="s">
        <v>67</v>
      </c>
      <c r="AB77" s="2603"/>
      <c r="AC77" s="2108" t="s">
        <v>67</v>
      </c>
      <c r="AD77" s="752">
        <v>10832.43</v>
      </c>
      <c r="AE77" s="326"/>
      <c r="AF77" s="752">
        <v>1415.15</v>
      </c>
      <c r="AG77" s="1258">
        <v>1075.201</v>
      </c>
      <c r="AH77" s="2603">
        <v>45292</v>
      </c>
      <c r="AI77" s="2108" t="s">
        <v>67</v>
      </c>
      <c r="AJ77" s="2603">
        <v>45657</v>
      </c>
      <c r="AK77" s="2108" t="s">
        <v>67</v>
      </c>
      <c r="AL77" s="752">
        <v>14816.91</v>
      </c>
      <c r="AM77" s="326"/>
      <c r="AN77" s="752">
        <v>1705.28</v>
      </c>
      <c r="AO77" s="1258">
        <v>1387.97683</v>
      </c>
      <c r="AP77" s="2603">
        <v>45658</v>
      </c>
      <c r="AQ77" s="2108" t="s">
        <v>67</v>
      </c>
      <c r="AR77" s="2603">
        <v>46022</v>
      </c>
      <c r="AS77" s="2108" t="s">
        <v>67</v>
      </c>
      <c r="AT77" s="752">
        <v>14131.45</v>
      </c>
      <c r="AU77" s="326"/>
      <c r="AV77" s="752">
        <v>1908.8</v>
      </c>
      <c r="AW77" s="1258">
        <v>1063.69182</v>
      </c>
      <c r="AX77" s="2603">
        <v>46023</v>
      </c>
      <c r="AY77" s="2108" t="s">
        <v>67</v>
      </c>
      <c r="AZ77" s="2603">
        <v>46387</v>
      </c>
      <c r="BA77" s="2108" t="s">
        <v>67</v>
      </c>
      <c r="BB77" s="752">
        <v>14290.35</v>
      </c>
      <c r="BC77" s="326"/>
      <c r="BD77" s="752">
        <v>1605.76</v>
      </c>
      <c r="BE77" s="1258">
        <v>1179.45972</v>
      </c>
      <c r="BF77" s="2603">
        <v>46388</v>
      </c>
      <c r="BG77" s="2108" t="s">
        <v>67</v>
      </c>
      <c r="BH77" s="2603">
        <v>46752</v>
      </c>
      <c r="BI77" s="2108" t="s">
        <v>67</v>
      </c>
      <c r="BJ77" s="752">
        <v>9707.9</v>
      </c>
      <c r="BK77" s="326"/>
      <c r="BL77" s="752">
        <v>1667.04</v>
      </c>
      <c r="BM77" s="1258">
        <v>918.05</v>
      </c>
      <c r="BN77" s="2603">
        <v>46753</v>
      </c>
      <c r="BO77" s="2108" t="s">
        <v>67</v>
      </c>
      <c r="BP77" s="2603">
        <v>47118</v>
      </c>
      <c r="BQ77" s="2108" t="s">
        <v>67</v>
      </c>
      <c r="BR77" s="326"/>
      <c r="BS77" s="2254" t="s">
        <v>462</v>
      </c>
      <c r="BT77" s="1643">
        <f>STRCHECKDATE(V78:BR78)</f>
      </c>
      <c r="BU77" s="1625"/>
      <c r="BV77" s="1625" t="str">
        <f>IF(T77="","",T77)</f>
        <v>вода</v>
      </c>
      <c r="BW77" s="1625"/>
      <c r="BX77" s="1625"/>
      <c r="BY77" s="1636">
        <v>0</v>
      </c>
    </row>
    <row s="1851" customFormat="1" customHeight="1" ht="0.75">
      <c r="A78" s="1364"/>
      <c r="B78" s="1364"/>
      <c r="C78" s="1364"/>
      <c r="D78" s="1364"/>
      <c r="E78" s="2260" t="s">
        <v>103</v>
      </c>
      <c r="F78" s="2260"/>
      <c r="G78" s="2260"/>
      <c r="H78" s="2260"/>
      <c r="I78" s="2287"/>
      <c r="J78" s="2287"/>
      <c r="K78" s="2257"/>
      <c r="L78" s="1370"/>
      <c r="M78" s="1367"/>
      <c r="N78" s="1367"/>
      <c r="O78" s="1367"/>
      <c r="P78" s="2375"/>
      <c r="Q78" s="2375"/>
      <c r="R78" s="358"/>
      <c r="S78" s="2514"/>
      <c r="T78" s="301"/>
      <c r="U78" s="301"/>
      <c r="V78" s="326"/>
      <c r="W78" s="326"/>
      <c r="X78" s="326"/>
      <c r="Y78" s="329" t="str">
        <f>Z77&amp;"-"&amp;AB77</f>
        <v>-</v>
      </c>
      <c r="Z78" s="2310"/>
      <c r="AA78" s="2108"/>
      <c r="AB78" s="2310"/>
      <c r="AC78" s="2108"/>
      <c r="AD78" s="326"/>
      <c r="AE78" s="326"/>
      <c r="AF78" s="326"/>
      <c r="AG78" s="329" t="str">
        <f>AH77&amp;"-"&amp;AJ77</f>
        <v>45292-45657</v>
      </c>
      <c r="AH78" s="2310"/>
      <c r="AI78" s="2108"/>
      <c r="AJ78" s="2310"/>
      <c r="AK78" s="2108"/>
      <c r="AL78" s="326"/>
      <c r="AM78" s="326"/>
      <c r="AN78" s="326"/>
      <c r="AO78" s="329" t="str">
        <f>AP77&amp;"-"&amp;AR77</f>
        <v>45658-46022</v>
      </c>
      <c r="AP78" s="2310"/>
      <c r="AQ78" s="2108"/>
      <c r="AR78" s="2310"/>
      <c r="AS78" s="2108"/>
      <c r="AT78" s="326"/>
      <c r="AU78" s="326"/>
      <c r="AV78" s="326"/>
      <c r="AW78" s="329" t="str">
        <f>AX77&amp;"-"&amp;AZ77</f>
        <v>46023-46387</v>
      </c>
      <c r="AX78" s="2310"/>
      <c r="AY78" s="2108"/>
      <c r="AZ78" s="2310"/>
      <c r="BA78" s="2108"/>
      <c r="BB78" s="326"/>
      <c r="BC78" s="326"/>
      <c r="BD78" s="326"/>
      <c r="BE78" s="329" t="str">
        <f>BF77&amp;"-"&amp;BH77</f>
        <v>46388-46752</v>
      </c>
      <c r="BF78" s="2310"/>
      <c r="BG78" s="2108"/>
      <c r="BH78" s="2310"/>
      <c r="BI78" s="2108"/>
      <c r="BJ78" s="326"/>
      <c r="BK78" s="326"/>
      <c r="BL78" s="326"/>
      <c r="BM78" s="329" t="str">
        <f>BN77&amp;"-"&amp;BP77</f>
        <v>46753-47118</v>
      </c>
      <c r="BN78" s="2310"/>
      <c r="BO78" s="2108"/>
      <c r="BP78" s="2310"/>
      <c r="BQ78" s="2108"/>
      <c r="BR78" s="326"/>
      <c r="BS78" s="2255"/>
      <c r="BT78" s="1643"/>
      <c r="BU78" s="1625"/>
      <c r="BV78" s="1625" t="str">
        <f>IF(T78="","",T78)</f>
        <v/>
      </c>
      <c r="BW78" s="1625"/>
      <c r="BX78" s="1625"/>
      <c r="BY78" s="1636">
        <v>0</v>
      </c>
    </row>
    <row s="1851" customFormat="1" customHeight="1" ht="15">
      <c r="A79" s="1364"/>
      <c r="B79" s="1364"/>
      <c r="C79" s="1364"/>
      <c r="D79" s="1364"/>
      <c r="E79" s="2260" t="s">
        <v>103</v>
      </c>
      <c r="F79" s="2260"/>
      <c r="G79" s="2260"/>
      <c r="H79" s="2260"/>
      <c r="I79" s="2287"/>
      <c r="J79" s="2257"/>
      <c r="K79" s="1364"/>
      <c r="L79" s="1370"/>
      <c r="M79" s="1367"/>
      <c r="N79" s="1367"/>
      <c r="O79" s="1777"/>
      <c r="P79" s="2375"/>
      <c r="Q79" s="2375"/>
      <c r="R79" s="357"/>
      <c r="S79" s="3577"/>
      <c r="T79" s="3578" t="s">
        <v>463</v>
      </c>
      <c r="U79" s="3579"/>
      <c r="V79" s="3580"/>
      <c r="W79" s="3581"/>
      <c r="X79" s="3582"/>
      <c r="Y79" s="3583"/>
      <c r="Z79" s="3584"/>
      <c r="AA79" s="3585"/>
      <c r="AB79" s="3586"/>
      <c r="AC79" s="3587"/>
      <c r="AD79" s="3588"/>
      <c r="AE79" s="3589"/>
      <c r="AF79" s="3590"/>
      <c r="AG79" s="3591"/>
      <c r="AH79" s="3592"/>
      <c r="AI79" s="3593"/>
      <c r="AJ79" s="3594"/>
      <c r="AK79" s="3595"/>
      <c r="AL79" s="3596"/>
      <c r="AM79" s="3597"/>
      <c r="AN79" s="3598"/>
      <c r="AO79" s="3599"/>
      <c r="AP79" s="3600"/>
      <c r="AQ79" s="3601"/>
      <c r="AR79" s="3602"/>
      <c r="AS79" s="3603"/>
      <c r="AT79" s="3604"/>
      <c r="AU79" s="3605"/>
      <c r="AV79" s="3606"/>
      <c r="AW79" s="3607"/>
      <c r="AX79" s="3608"/>
      <c r="AY79" s="3609"/>
      <c r="AZ79" s="3610"/>
      <c r="BA79" s="3611"/>
      <c r="BB79" s="3612"/>
      <c r="BC79" s="3613"/>
      <c r="BD79" s="3614"/>
      <c r="BE79" s="3615"/>
      <c r="BF79" s="3616"/>
      <c r="BG79" s="3617"/>
      <c r="BH79" s="3618"/>
      <c r="BI79" s="3619"/>
      <c r="BJ79" s="3620"/>
      <c r="BK79" s="3621"/>
      <c r="BL79" s="3622"/>
      <c r="BM79" s="3623"/>
      <c r="BN79" s="3624"/>
      <c r="BO79" s="3625"/>
      <c r="BP79" s="3626"/>
      <c r="BQ79" s="4426"/>
      <c r="BR79" s="3628"/>
      <c r="BS79" s="2256"/>
      <c r="BT79" s="1643"/>
      <c r="BU79" s="1625"/>
      <c r="BV79" s="1625" t="str">
        <f>IF(T79="","",T79)</f>
        <v>Добавить вид теплоносителя (параметры теплоносителя)</v>
      </c>
      <c r="BW79" s="1625"/>
      <c r="BX79" s="1625"/>
      <c r="BY79" s="1636">
        <v>0</v>
      </c>
    </row>
    <row s="1851" customFormat="1" customHeight="1" ht="15">
      <c r="A80" s="1364"/>
      <c r="B80" s="1364"/>
      <c r="C80" s="1364"/>
      <c r="D80" s="1364"/>
      <c r="E80" s="2260" t="s">
        <v>103</v>
      </c>
      <c r="F80" s="2260"/>
      <c r="G80" s="2260"/>
      <c r="H80" s="2260"/>
      <c r="I80" s="2257"/>
      <c r="J80" s="1364"/>
      <c r="K80" s="1364"/>
      <c r="L80" s="1370"/>
      <c r="M80" s="1367"/>
      <c r="N80" s="1777"/>
      <c r="O80" s="1777"/>
      <c r="P80" s="2375"/>
      <c r="Q80" s="2375"/>
      <c r="R80" s="357"/>
      <c r="S80" s="3629"/>
      <c r="T80" s="3630" t="s">
        <v>464</v>
      </c>
      <c r="U80" s="3631"/>
      <c r="V80" s="3632"/>
      <c r="W80" s="3633"/>
      <c r="X80" s="3634"/>
      <c r="Y80" s="3635"/>
      <c r="Z80" s="3636"/>
      <c r="AA80" s="3637"/>
      <c r="AB80" s="3638"/>
      <c r="AC80" s="3639"/>
      <c r="AD80" s="3640"/>
      <c r="AE80" s="3641"/>
      <c r="AF80" s="3642"/>
      <c r="AG80" s="3643"/>
      <c r="AH80" s="3644"/>
      <c r="AI80" s="3645"/>
      <c r="AJ80" s="3646"/>
      <c r="AK80" s="3647"/>
      <c r="AL80" s="3648"/>
      <c r="AM80" s="3649"/>
      <c r="AN80" s="3650"/>
      <c r="AO80" s="3651"/>
      <c r="AP80" s="3652"/>
      <c r="AQ80" s="3653"/>
      <c r="AR80" s="3654"/>
      <c r="AS80" s="3655"/>
      <c r="AT80" s="3656"/>
      <c r="AU80" s="3657"/>
      <c r="AV80" s="3658"/>
      <c r="AW80" s="3659"/>
      <c r="AX80" s="3660"/>
      <c r="AY80" s="3661"/>
      <c r="AZ80" s="3662"/>
      <c r="BA80" s="3663"/>
      <c r="BB80" s="3664"/>
      <c r="BC80" s="3665"/>
      <c r="BD80" s="3666"/>
      <c r="BE80" s="3667"/>
      <c r="BF80" s="3668"/>
      <c r="BG80" s="3669"/>
      <c r="BH80" s="3670"/>
      <c r="BI80" s="3671"/>
      <c r="BJ80" s="3672"/>
      <c r="BK80" s="3673"/>
      <c r="BL80" s="3674"/>
      <c r="BM80" s="3675"/>
      <c r="BN80" s="3676"/>
      <c r="BO80" s="3677"/>
      <c r="BP80" s="3678"/>
      <c r="BQ80" s="4427"/>
      <c r="BR80" s="3680"/>
      <c r="BS80" s="3681"/>
      <c r="BT80" s="1643"/>
      <c r="BU80" s="1625"/>
      <c r="BV80" s="1625" t="str">
        <f>IF(T80="","",T80)</f>
        <v>Добавить группу потребителей</v>
      </c>
      <c r="BW80" s="1625"/>
      <c r="BX80" s="1625"/>
      <c r="BY80" s="1636">
        <v>0</v>
      </c>
    </row>
    <row s="1851" customFormat="1" customHeight="1" ht="14.25">
      <c r="A81" s="1364"/>
      <c r="B81" s="1364"/>
      <c r="C81" s="1364"/>
      <c r="D81" s="1364"/>
      <c r="E81" s="2260" t="s">
        <v>103</v>
      </c>
      <c r="F81" s="2260"/>
      <c r="G81" s="2260"/>
      <c r="H81" s="2259"/>
      <c r="I81" s="1364"/>
      <c r="J81" s="1364"/>
      <c r="K81" s="1364"/>
      <c r="L81" s="1370"/>
      <c r="M81" s="1366"/>
      <c r="N81" s="1366"/>
      <c r="O81" s="1367"/>
      <c r="P81" s="1824"/>
      <c r="Q81" s="376"/>
      <c r="R81" s="356"/>
      <c r="S81" s="3682"/>
      <c r="T81" s="3683" t="s">
        <v>465</v>
      </c>
      <c r="U81" s="3684"/>
      <c r="V81" s="3685"/>
      <c r="W81" s="3686"/>
      <c r="X81" s="3687"/>
      <c r="Y81" s="3688"/>
      <c r="Z81" s="3689"/>
      <c r="AA81" s="3690"/>
      <c r="AB81" s="3691"/>
      <c r="AC81" s="3692"/>
      <c r="AD81" s="3693"/>
      <c r="AE81" s="3694"/>
      <c r="AF81" s="3695"/>
      <c r="AG81" s="3696"/>
      <c r="AH81" s="3697"/>
      <c r="AI81" s="3698"/>
      <c r="AJ81" s="3699"/>
      <c r="AK81" s="3700"/>
      <c r="AL81" s="3701"/>
      <c r="AM81" s="3702"/>
      <c r="AN81" s="3703"/>
      <c r="AO81" s="3704"/>
      <c r="AP81" s="3705"/>
      <c r="AQ81" s="3706"/>
      <c r="AR81" s="3707"/>
      <c r="AS81" s="3708"/>
      <c r="AT81" s="3709"/>
      <c r="AU81" s="3710"/>
      <c r="AV81" s="3711"/>
      <c r="AW81" s="3712"/>
      <c r="AX81" s="3713"/>
      <c r="AY81" s="3714"/>
      <c r="AZ81" s="3715"/>
      <c r="BA81" s="3716"/>
      <c r="BB81" s="3717"/>
      <c r="BC81" s="3718"/>
      <c r="BD81" s="3719"/>
      <c r="BE81" s="3720"/>
      <c r="BF81" s="3721"/>
      <c r="BG81" s="3722"/>
      <c r="BH81" s="3723"/>
      <c r="BI81" s="3724"/>
      <c r="BJ81" s="3725"/>
      <c r="BK81" s="3726"/>
      <c r="BL81" s="3727"/>
      <c r="BM81" s="3728"/>
      <c r="BN81" s="3729"/>
      <c r="BO81" s="3730"/>
      <c r="BP81" s="3731"/>
      <c r="BQ81" s="4428"/>
      <c r="BR81" s="3733"/>
      <c r="BS81" s="3734"/>
      <c r="BT81" s="1643"/>
      <c r="BU81" s="1625"/>
      <c r="BV81" s="1625" t="str">
        <f>IF(T81="","",T81)</f>
        <v>Добавить схему подключения</v>
      </c>
      <c r="BW81" s="1625"/>
      <c r="BX81" s="1625"/>
      <c r="BY81" s="1636">
        <v>0</v>
      </c>
    </row>
    <row s="623" customFormat="1" customHeight="1" ht="0.75">
      <c r="A82" s="1344"/>
      <c r="B82" s="1344"/>
      <c r="C82" s="1344"/>
      <c r="D82" s="1344"/>
      <c r="E82" s="2260" t="s">
        <v>103</v>
      </c>
      <c r="F82" s="2260"/>
      <c r="G82" s="2259"/>
      <c r="H82" s="1344"/>
      <c r="I82" s="1344"/>
      <c r="J82" s="1344"/>
      <c r="K82" s="1344"/>
      <c r="L82" s="1546"/>
      <c r="M82" s="1316"/>
      <c r="N82" s="1316"/>
      <c r="O82" s="1643"/>
      <c r="P82" s="1317"/>
      <c r="Q82" s="1345"/>
      <c r="R82" s="1317"/>
      <c r="S82" s="1319"/>
      <c r="T82" s="1320" t="s">
        <v>171</v>
      </c>
      <c r="U82" s="1321"/>
      <c r="V82" s="1321"/>
      <c r="W82" s="1321"/>
      <c r="X82" s="1321"/>
      <c r="Y82" s="1321"/>
      <c r="Z82" s="1321"/>
      <c r="AA82" s="1321"/>
      <c r="AB82" s="1321"/>
      <c r="AC82" s="1321"/>
      <c r="AD82" s="1321"/>
      <c r="AE82" s="1321"/>
      <c r="AF82" s="1321"/>
      <c r="AG82" s="1321"/>
      <c r="AH82" s="1321"/>
      <c r="AI82" s="1321"/>
      <c r="AJ82" s="1321"/>
      <c r="AK82" s="1321"/>
      <c r="AL82" s="1321"/>
      <c r="AM82" s="1321"/>
      <c r="AN82" s="1321"/>
      <c r="AO82" s="1321"/>
      <c r="AP82" s="1321"/>
      <c r="AQ82" s="1321"/>
      <c r="AR82" s="1321"/>
      <c r="AS82" s="1321"/>
      <c r="AT82" s="1321"/>
      <c r="AU82" s="1321"/>
      <c r="AV82" s="1321"/>
      <c r="AW82" s="1321"/>
      <c r="AX82" s="1321"/>
      <c r="AY82" s="1321"/>
      <c r="AZ82" s="1321"/>
      <c r="BA82" s="1321"/>
      <c r="BB82" s="1321"/>
      <c r="BC82" s="1321"/>
      <c r="BD82" s="1321"/>
      <c r="BE82" s="1321"/>
      <c r="BF82" s="1321"/>
      <c r="BG82" s="1321"/>
      <c r="BH82" s="1321"/>
      <c r="BI82" s="1321"/>
      <c r="BJ82" s="1321"/>
      <c r="BK82" s="1321"/>
      <c r="BL82" s="1321"/>
      <c r="BM82" s="1321"/>
      <c r="BN82" s="1321"/>
      <c r="BO82" s="1321"/>
      <c r="BP82" s="1321"/>
      <c r="BQ82" s="1321"/>
      <c r="BR82" s="1321"/>
      <c r="BS82" s="1321"/>
      <c r="BT82" s="1643"/>
      <c r="BU82" s="1625"/>
      <c r="BV82" s="1625" t="str">
        <f>IF(T82="","",T82)</f>
        <v>Добавить источник для дифференциации</v>
      </c>
      <c r="BW82" s="1625"/>
      <c r="BX82" s="1625"/>
      <c r="BY82" s="1643">
        <v>0</v>
      </c>
    </row>
    <row s="623" customFormat="1" customHeight="1" ht="0.75">
      <c r="A83" s="1344"/>
      <c r="B83" s="1344"/>
      <c r="C83" s="1344"/>
      <c r="D83" s="1344"/>
      <c r="E83" s="2260" t="s">
        <v>103</v>
      </c>
      <c r="F83" s="2259"/>
      <c r="G83" s="1344"/>
      <c r="H83" s="1344"/>
      <c r="I83" s="1344"/>
      <c r="J83" s="1344"/>
      <c r="K83" s="1344"/>
      <c r="L83" s="1546"/>
      <c r="M83" s="1322"/>
      <c r="N83" s="1322"/>
      <c r="O83" s="1643"/>
      <c r="P83" s="1317"/>
      <c r="Q83" s="1345"/>
      <c r="R83" s="1317"/>
      <c r="S83" s="1323"/>
      <c r="T83" s="1324" t="s">
        <v>172</v>
      </c>
      <c r="U83" s="1325"/>
      <c r="V83" s="1325"/>
      <c r="W83" s="1325"/>
      <c r="X83" s="1325"/>
      <c r="Y83" s="1325"/>
      <c r="Z83" s="1325"/>
      <c r="AA83" s="1325"/>
      <c r="AB83" s="1325"/>
      <c r="AC83" s="1325"/>
      <c r="AD83" s="1325"/>
      <c r="AE83" s="1325"/>
      <c r="AF83" s="1325"/>
      <c r="AG83" s="1325"/>
      <c r="AH83" s="1325"/>
      <c r="AI83" s="1325"/>
      <c r="AJ83" s="1325"/>
      <c r="AK83" s="1325"/>
      <c r="AL83" s="1325"/>
      <c r="AM83" s="1325"/>
      <c r="AN83" s="1325"/>
      <c r="AO83" s="1325"/>
      <c r="AP83" s="1325"/>
      <c r="AQ83" s="1325"/>
      <c r="AR83" s="1325"/>
      <c r="AS83" s="1325"/>
      <c r="AT83" s="1325"/>
      <c r="AU83" s="1325"/>
      <c r="AV83" s="1325"/>
      <c r="AW83" s="1325"/>
      <c r="AX83" s="1325"/>
      <c r="AY83" s="1325"/>
      <c r="AZ83" s="1325"/>
      <c r="BA83" s="1325"/>
      <c r="BB83" s="1325"/>
      <c r="BC83" s="1325"/>
      <c r="BD83" s="1325"/>
      <c r="BE83" s="1325"/>
      <c r="BF83" s="1325"/>
      <c r="BG83" s="1325"/>
      <c r="BH83" s="1325"/>
      <c r="BI83" s="1325"/>
      <c r="BJ83" s="1325"/>
      <c r="BK83" s="1325"/>
      <c r="BL83" s="1325"/>
      <c r="BM83" s="1325"/>
      <c r="BN83" s="1325"/>
      <c r="BO83" s="1325"/>
      <c r="BP83" s="1325"/>
      <c r="BQ83" s="1325"/>
      <c r="BR83" s="1325"/>
      <c r="BS83" s="1325"/>
      <c r="BT83" s="1643"/>
      <c r="BU83" s="1625"/>
      <c r="BV83" s="1625" t="str">
        <f>IF(T83="","",T83)</f>
        <v>Добавить централизованную систему для дифференциации</v>
      </c>
      <c r="BW83" s="1625"/>
      <c r="BX83" s="1625"/>
      <c r="BY83" s="1643">
        <v>0</v>
      </c>
    </row>
    <row s="623" customFormat="1" customHeight="1" ht="0.75">
      <c r="A84" s="1344"/>
      <c r="B84" s="1344"/>
      <c r="C84" s="1344"/>
      <c r="D84" s="1344"/>
      <c r="E84" s="2259" t="s">
        <v>103</v>
      </c>
      <c r="F84" s="1344"/>
      <c r="G84" s="1344"/>
      <c r="H84" s="1344"/>
      <c r="I84" s="1344"/>
      <c r="J84" s="1344"/>
      <c r="K84" s="1344"/>
      <c r="L84" s="1546"/>
      <c r="M84" s="1322"/>
      <c r="N84" s="1322"/>
      <c r="O84" s="1643"/>
      <c r="P84" s="1317"/>
      <c r="Q84" s="1345"/>
      <c r="R84" s="1317"/>
      <c r="S84" s="1323"/>
      <c r="T84" s="1326" t="s">
        <v>173</v>
      </c>
      <c r="U84" s="1325"/>
      <c r="V84" s="1325"/>
      <c r="W84" s="1325"/>
      <c r="X84" s="1325"/>
      <c r="Y84" s="1325"/>
      <c r="Z84" s="1325"/>
      <c r="AA84" s="1325"/>
      <c r="AB84" s="1325"/>
      <c r="AC84" s="1325"/>
      <c r="AD84" s="1325"/>
      <c r="AE84" s="1325"/>
      <c r="AF84" s="1325"/>
      <c r="AG84" s="1325"/>
      <c r="AH84" s="1325"/>
      <c r="AI84" s="1325"/>
      <c r="AJ84" s="1325"/>
      <c r="AK84" s="1325"/>
      <c r="AL84" s="1325"/>
      <c r="AM84" s="1325"/>
      <c r="AN84" s="1325"/>
      <c r="AO84" s="1325"/>
      <c r="AP84" s="1325"/>
      <c r="AQ84" s="1325"/>
      <c r="AR84" s="1325"/>
      <c r="AS84" s="1325"/>
      <c r="AT84" s="1325"/>
      <c r="AU84" s="1325"/>
      <c r="AV84" s="1325"/>
      <c r="AW84" s="1325"/>
      <c r="AX84" s="1325"/>
      <c r="AY84" s="1325"/>
      <c r="AZ84" s="1325"/>
      <c r="BA84" s="1325"/>
      <c r="BB84" s="1325"/>
      <c r="BC84" s="1325"/>
      <c r="BD84" s="1325"/>
      <c r="BE84" s="1325"/>
      <c r="BF84" s="1325"/>
      <c r="BG84" s="1325"/>
      <c r="BH84" s="1325"/>
      <c r="BI84" s="1325"/>
      <c r="BJ84" s="1325"/>
      <c r="BK84" s="1325"/>
      <c r="BL84" s="1325"/>
      <c r="BM84" s="1325"/>
      <c r="BN84" s="1325"/>
      <c r="BO84" s="1325"/>
      <c r="BP84" s="1325"/>
      <c r="BQ84" s="1325"/>
      <c r="BR84" s="1325"/>
      <c r="BS84" s="1325"/>
      <c r="BT84" s="1643"/>
      <c r="BU84" s="1625"/>
      <c r="BV84" s="1625" t="str">
        <f>IF(T84="","",T84)</f>
        <v>Добавить территорию для дифференциации</v>
      </c>
      <c r="BW84" s="1625"/>
      <c r="BX84" s="1625"/>
      <c r="BY84" s="1643">
        <v>0</v>
      </c>
    </row>
    <row s="1851" customFormat="1" customHeight="1" ht="21">
      <c r="A85" s="1364" t="s">
        <v>206</v>
      </c>
      <c r="B85" s="1364"/>
      <c r="C85" s="1364"/>
      <c r="D85" s="1364"/>
      <c r="E85" s="2259" t="s">
        <v>92</v>
      </c>
      <c r="F85" s="1364"/>
      <c r="G85" s="1364"/>
      <c r="H85" s="1364"/>
      <c r="I85" s="1364"/>
      <c r="J85" s="1364"/>
      <c r="K85" s="1364"/>
      <c r="L85" s="1370"/>
      <c r="M85" s="1366"/>
      <c r="N85" s="1366"/>
      <c r="O85" s="1366"/>
      <c r="P85" s="2398"/>
      <c r="Q85" s="1824"/>
      <c r="R85" s="356"/>
      <c r="S85" s="2274" t="str">
        <f>INDEX(PT_DIFFERENTIATION_NUM_NTAR,MATCH(A85,PT_DIFFERENTIATION_NTAR_ID,0))</f>
        <v>4</v>
      </c>
      <c r="T85" s="1526" t="s">
        <v>131</v>
      </c>
      <c r="U85" s="301"/>
      <c r="V85" s="2243"/>
      <c r="W85" s="2244"/>
      <c r="X85" s="2244"/>
      <c r="Y85" s="2244"/>
      <c r="Z85" s="2244"/>
      <c r="AA85" s="2244"/>
      <c r="AB85" s="2244"/>
      <c r="AC85" s="2245"/>
      <c r="AD85" s="2243" t="str">
        <f>INDEX(PT_DIFFERENTIATION_NTAR,MATCH(A85,PT_DIFFERENTIATION_NTAR_ID,0))</f>
        <v>Тариф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на территории Артемовского городского округа</v>
      </c>
      <c r="AE85" s="2244"/>
      <c r="AF85" s="2244"/>
      <c r="AG85" s="2244"/>
      <c r="AH85" s="2244"/>
      <c r="AI85" s="2244"/>
      <c r="AJ85" s="2244"/>
      <c r="AK85" s="2244"/>
      <c r="AL85" s="2243"/>
      <c r="AM85" s="2244"/>
      <c r="AN85" s="2244"/>
      <c r="AO85" s="2244"/>
      <c r="AP85" s="2244"/>
      <c r="AQ85" s="2244"/>
      <c r="AR85" s="2244"/>
      <c r="AS85" s="2245"/>
      <c r="AT85" s="2243"/>
      <c r="AU85" s="2244"/>
      <c r="AV85" s="2244"/>
      <c r="AW85" s="2244"/>
      <c r="AX85" s="2244"/>
      <c r="AY85" s="2244"/>
      <c r="AZ85" s="2244"/>
      <c r="BA85" s="2245"/>
      <c r="BB85" s="2243"/>
      <c r="BC85" s="2244"/>
      <c r="BD85" s="2244"/>
      <c r="BE85" s="2244"/>
      <c r="BF85" s="2244"/>
      <c r="BG85" s="2244"/>
      <c r="BH85" s="2244"/>
      <c r="BI85" s="2245"/>
      <c r="BJ85" s="2243"/>
      <c r="BK85" s="2244"/>
      <c r="BL85" s="2244"/>
      <c r="BM85" s="2244"/>
      <c r="BN85" s="2244"/>
      <c r="BO85" s="2244"/>
      <c r="BP85" s="2244"/>
      <c r="BQ85" s="4387"/>
      <c r="BR85" s="2245"/>
      <c r="BS85" s="1259" t="s">
        <v>448</v>
      </c>
      <c r="BT85" s="1643"/>
      <c r="BU85" s="1625"/>
      <c r="BV85" s="1625" t="str">
        <f>IF(T85="","",T85)</f>
        <v>Наименование тарифа</v>
      </c>
      <c r="BW85" s="1625"/>
      <c r="BX85" s="1625"/>
      <c r="BY85" s="1636">
        <v>0</v>
      </c>
    </row>
    <row s="1851" customFormat="1" customHeight="1" ht="21">
      <c r="A86" s="1364"/>
      <c r="B86" s="1364" t="s">
        <v>207</v>
      </c>
      <c r="C86" s="1364"/>
      <c r="D86" s="1364"/>
      <c r="E86" s="2260" t="s">
        <v>91</v>
      </c>
      <c r="F86" s="2259">
        <v>1</v>
      </c>
      <c r="G86" s="1364"/>
      <c r="H86" s="1364"/>
      <c r="I86" s="1364"/>
      <c r="J86" s="1364"/>
      <c r="K86" s="1364"/>
      <c r="L86" s="1370"/>
      <c r="M86" s="1366"/>
      <c r="N86" s="1366"/>
      <c r="O86" s="1366"/>
      <c r="P86" s="2126"/>
      <c r="Q86" s="353"/>
      <c r="R86" s="354"/>
      <c r="S86" s="2274" t="str">
        <f>INDEX(PT_DIFFERENTIATION_NUM_TER,MATCH(B86,PT_DIFFERENTIATION_TER_ID,0))</f>
        <v>4.1</v>
      </c>
      <c r="T86" s="1523" t="s">
        <v>449</v>
      </c>
      <c r="U86" s="301"/>
      <c r="V86" s="2243"/>
      <c r="W86" s="2244"/>
      <c r="X86" s="2244"/>
      <c r="Y86" s="2244"/>
      <c r="Z86" s="2244"/>
      <c r="AA86" s="2244"/>
      <c r="AB86" s="2244"/>
      <c r="AC86" s="2245"/>
      <c r="AD86" s="2243" t="str">
        <f>INDEX(PT_DIFFERENTIATION_TER,MATCH(B86,PT_DIFFERENTIATION_TER_ID,0))</f>
        <v>Территория 1</v>
      </c>
      <c r="AE86" s="2244"/>
      <c r="AF86" s="2244"/>
      <c r="AG86" s="2244"/>
      <c r="AH86" s="2244"/>
      <c r="AI86" s="2244"/>
      <c r="AJ86" s="2244"/>
      <c r="AK86" s="2244"/>
      <c r="AL86" s="2243"/>
      <c r="AM86" s="2244"/>
      <c r="AN86" s="2244"/>
      <c r="AO86" s="2244"/>
      <c r="AP86" s="2244"/>
      <c r="AQ86" s="2244"/>
      <c r="AR86" s="2244"/>
      <c r="AS86" s="2245"/>
      <c r="AT86" s="2243"/>
      <c r="AU86" s="2244"/>
      <c r="AV86" s="2244"/>
      <c r="AW86" s="2244"/>
      <c r="AX86" s="2244"/>
      <c r="AY86" s="2244"/>
      <c r="AZ86" s="2244"/>
      <c r="BA86" s="2245"/>
      <c r="BB86" s="2243"/>
      <c r="BC86" s="2244"/>
      <c r="BD86" s="2244"/>
      <c r="BE86" s="2244"/>
      <c r="BF86" s="2244"/>
      <c r="BG86" s="2244"/>
      <c r="BH86" s="2244"/>
      <c r="BI86" s="2245"/>
      <c r="BJ86" s="2243"/>
      <c r="BK86" s="2244"/>
      <c r="BL86" s="2244"/>
      <c r="BM86" s="2244"/>
      <c r="BN86" s="2244"/>
      <c r="BO86" s="2244"/>
      <c r="BP86" s="2244"/>
      <c r="BQ86" s="4387"/>
      <c r="BR86" s="2245"/>
      <c r="BS86" s="1259" t="s">
        <v>450</v>
      </c>
      <c r="BT86" s="1643"/>
      <c r="BU86" s="1625"/>
      <c r="BV86" s="1625" t="str">
        <f>IF(T86="","",T86)</f>
        <v>Территория действия тарифа</v>
      </c>
      <c r="BW86" s="1625"/>
      <c r="BX86" s="1625"/>
      <c r="BY86" s="1636">
        <v>0</v>
      </c>
    </row>
    <row s="1851" customFormat="1" customHeight="1" ht="23.25">
      <c r="A87" s="1364"/>
      <c r="B87" s="1364"/>
      <c r="C87" s="1364" t="s">
        <v>208</v>
      </c>
      <c r="D87" s="1364"/>
      <c r="E87" s="2260" t="s">
        <v>91</v>
      </c>
      <c r="F87" s="2260"/>
      <c r="G87" s="2259">
        <v>1</v>
      </c>
      <c r="H87" s="1364"/>
      <c r="I87" s="1364"/>
      <c r="J87" s="1364"/>
      <c r="K87" s="1364"/>
      <c r="L87" s="1370"/>
      <c r="M87" s="1366"/>
      <c r="N87" s="1366"/>
      <c r="O87" s="1366"/>
      <c r="P87" s="355"/>
      <c r="Q87" s="353"/>
      <c r="R87" s="354"/>
      <c r="S87" s="2274" t="str">
        <f>INDEX(PT_DIFFERENTIATION_NUM_CS,MATCH(C87,PT_DIFFERENTIATION_CS_ID,0))</f>
        <v>4.1.1</v>
      </c>
      <c r="T87" s="310" t="s">
        <v>451</v>
      </c>
      <c r="U87" s="301"/>
      <c r="V87" s="2243"/>
      <c r="W87" s="2244"/>
      <c r="X87" s="2244"/>
      <c r="Y87" s="2244"/>
      <c r="Z87" s="2244"/>
      <c r="AA87" s="2244"/>
      <c r="AB87" s="2244"/>
      <c r="AC87" s="2245"/>
      <c r="AD87" s="2243" t="str">
        <f>INDEX(PT_DIFFERENTIATION_CS,MATCH(C87,PT_DIFFERENTIATION_CS_ID,0))</f>
        <v>без дифференциации</v>
      </c>
      <c r="AE87" s="2244"/>
      <c r="AF87" s="2244"/>
      <c r="AG87" s="2244"/>
      <c r="AH87" s="2244"/>
      <c r="AI87" s="2244"/>
      <c r="AJ87" s="2244"/>
      <c r="AK87" s="2244"/>
      <c r="AL87" s="2243"/>
      <c r="AM87" s="2244"/>
      <c r="AN87" s="2244"/>
      <c r="AO87" s="2244"/>
      <c r="AP87" s="2244"/>
      <c r="AQ87" s="2244"/>
      <c r="AR87" s="2244"/>
      <c r="AS87" s="2245"/>
      <c r="AT87" s="2243"/>
      <c r="AU87" s="2244"/>
      <c r="AV87" s="2244"/>
      <c r="AW87" s="2244"/>
      <c r="AX87" s="2244"/>
      <c r="AY87" s="2244"/>
      <c r="AZ87" s="2244"/>
      <c r="BA87" s="2245"/>
      <c r="BB87" s="2243"/>
      <c r="BC87" s="2244"/>
      <c r="BD87" s="2244"/>
      <c r="BE87" s="2244"/>
      <c r="BF87" s="2244"/>
      <c r="BG87" s="2244"/>
      <c r="BH87" s="2244"/>
      <c r="BI87" s="2245"/>
      <c r="BJ87" s="2243"/>
      <c r="BK87" s="2244"/>
      <c r="BL87" s="2244"/>
      <c r="BM87" s="2244"/>
      <c r="BN87" s="2244"/>
      <c r="BO87" s="2244"/>
      <c r="BP87" s="2244"/>
      <c r="BQ87" s="4387"/>
      <c r="BR87" s="2245"/>
      <c r="BS87" s="1259" t="s">
        <v>452</v>
      </c>
      <c r="BT87" s="1643"/>
      <c r="BU87" s="1625"/>
      <c r="BV87" s="1625" t="str">
        <f>IF(T87="","",T87)</f>
        <v>Наименование системы теплоснабжения </v>
      </c>
      <c r="BW87" s="1625"/>
      <c r="BX87" s="1625"/>
      <c r="BY87" s="1636">
        <v>0</v>
      </c>
    </row>
    <row s="1851" customFormat="1" customHeight="1" ht="21">
      <c r="A88" s="1364"/>
      <c r="B88" s="1364"/>
      <c r="C88" s="1364"/>
      <c r="D88" s="1364" t="s">
        <v>209</v>
      </c>
      <c r="E88" s="2260" t="s">
        <v>91</v>
      </c>
      <c r="F88" s="2260"/>
      <c r="G88" s="2260"/>
      <c r="H88" s="2259">
        <v>1</v>
      </c>
      <c r="I88" s="1364"/>
      <c r="J88" s="1364"/>
      <c r="K88" s="1364"/>
      <c r="L88" s="1370"/>
      <c r="M88" s="1366"/>
      <c r="N88" s="1366"/>
      <c r="O88" s="1366"/>
      <c r="P88" s="355"/>
      <c r="Q88" s="353"/>
      <c r="R88" s="354"/>
      <c r="S88" s="2274" t="str">
        <f>INDEX(PT_DIFFERENTIATION_NUM_IST_TE,MATCH(D88,PT_DIFFERENTIATION_IST_TE_ID,0))</f>
        <v>4.1.1.1</v>
      </c>
      <c r="T88" s="311" t="s">
        <v>453</v>
      </c>
      <c r="U88" s="301"/>
      <c r="V88" s="2243"/>
      <c r="W88" s="2244"/>
      <c r="X88" s="2244"/>
      <c r="Y88" s="2244"/>
      <c r="Z88" s="2244"/>
      <c r="AA88" s="2244"/>
      <c r="AB88" s="2244"/>
      <c r="AC88" s="2245"/>
      <c r="AD88" s="2243" t="str">
        <f>INDEX(PT_DIFFERENTIATION_IST_TE,MATCH(D88,PT_DIFFERENTIATION_IST_TE_ID,0))</f>
        <v>без дифференциации</v>
      </c>
      <c r="AE88" s="2244"/>
      <c r="AF88" s="2244"/>
      <c r="AG88" s="2244"/>
      <c r="AH88" s="2244"/>
      <c r="AI88" s="2244"/>
      <c r="AJ88" s="2244"/>
      <c r="AK88" s="2244"/>
      <c r="AL88" s="2243"/>
      <c r="AM88" s="2244"/>
      <c r="AN88" s="2244"/>
      <c r="AO88" s="2244"/>
      <c r="AP88" s="2244"/>
      <c r="AQ88" s="2244"/>
      <c r="AR88" s="2244"/>
      <c r="AS88" s="2245"/>
      <c r="AT88" s="2243"/>
      <c r="AU88" s="2244"/>
      <c r="AV88" s="2244"/>
      <c r="AW88" s="2244"/>
      <c r="AX88" s="2244"/>
      <c r="AY88" s="2244"/>
      <c r="AZ88" s="2244"/>
      <c r="BA88" s="2245"/>
      <c r="BB88" s="2243"/>
      <c r="BC88" s="2244"/>
      <c r="BD88" s="2244"/>
      <c r="BE88" s="2244"/>
      <c r="BF88" s="2244"/>
      <c r="BG88" s="2244"/>
      <c r="BH88" s="2244"/>
      <c r="BI88" s="2245"/>
      <c r="BJ88" s="2243"/>
      <c r="BK88" s="2244"/>
      <c r="BL88" s="2244"/>
      <c r="BM88" s="2244"/>
      <c r="BN88" s="2244"/>
      <c r="BO88" s="2244"/>
      <c r="BP88" s="2244"/>
      <c r="BQ88" s="4387"/>
      <c r="BR88" s="2245"/>
      <c r="BS88" s="1259" t="s">
        <v>454</v>
      </c>
      <c r="BT88" s="1643"/>
      <c r="BU88" s="1625"/>
      <c r="BV88" s="1625" t="str">
        <f>IF(T88="","",T88)</f>
        <v>Источник тепловой энергии  </v>
      </c>
      <c r="BW88" s="1625"/>
      <c r="BX88" s="1625"/>
      <c r="BY88" s="1636">
        <v>0</v>
      </c>
    </row>
    <row s="1851" customFormat="1" customHeight="1" ht="47.25">
      <c r="A89" s="1364"/>
      <c r="B89" s="1364"/>
      <c r="C89" s="1364"/>
      <c r="D89" s="1364"/>
      <c r="E89" s="2260" t="s">
        <v>91</v>
      </c>
      <c r="F89" s="2260"/>
      <c r="G89" s="2260"/>
      <c r="H89" s="2260"/>
      <c r="I89" s="2257" t="str">
        <f>S88&amp;".1"</f>
        <v>4.1.1.1.1</v>
      </c>
      <c r="J89" s="1364"/>
      <c r="K89" s="1364"/>
      <c r="L89" s="1370" t="s">
        <v>455</v>
      </c>
      <c r="M89" s="1367"/>
      <c r="N89" s="1777"/>
      <c r="O89" s="1777"/>
      <c r="P89" s="2375">
        <v>1</v>
      </c>
      <c r="Q89" s="2375"/>
      <c r="R89" s="357"/>
      <c r="S89" s="2274" t="str">
        <f>$I89</f>
        <v>4.1.1.1.1</v>
      </c>
      <c r="T89" s="286" t="s">
        <v>456</v>
      </c>
      <c r="U89" s="301"/>
      <c r="V89" s="2246"/>
      <c r="W89" s="2247"/>
      <c r="X89" s="2247"/>
      <c r="Y89" s="2247"/>
      <c r="Z89" s="2247"/>
      <c r="AA89" s="2247"/>
      <c r="AB89" s="2247"/>
      <c r="AC89" s="2248"/>
      <c r="AD89" s="2246" t="s">
        <v>498</v>
      </c>
      <c r="AE89" s="2247"/>
      <c r="AF89" s="2247"/>
      <c r="AG89" s="2247"/>
      <c r="AH89" s="2247"/>
      <c r="AI89" s="2247"/>
      <c r="AJ89" s="2247"/>
      <c r="AK89" s="2247"/>
      <c r="AL89" s="2246"/>
      <c r="AM89" s="2247"/>
      <c r="AN89" s="2247"/>
      <c r="AO89" s="2247"/>
      <c r="AP89" s="2247"/>
      <c r="AQ89" s="2247"/>
      <c r="AR89" s="2247"/>
      <c r="AS89" s="2248"/>
      <c r="AT89" s="2246"/>
      <c r="AU89" s="2247"/>
      <c r="AV89" s="2247"/>
      <c r="AW89" s="2247"/>
      <c r="AX89" s="2247"/>
      <c r="AY89" s="2247"/>
      <c r="AZ89" s="2247"/>
      <c r="BA89" s="2248"/>
      <c r="BB89" s="2246"/>
      <c r="BC89" s="2247"/>
      <c r="BD89" s="2247"/>
      <c r="BE89" s="2247"/>
      <c r="BF89" s="2247"/>
      <c r="BG89" s="2247"/>
      <c r="BH89" s="2247"/>
      <c r="BI89" s="2248"/>
      <c r="BJ89" s="2246"/>
      <c r="BK89" s="2247"/>
      <c r="BL89" s="2247"/>
      <c r="BM89" s="2247"/>
      <c r="BN89" s="2247"/>
      <c r="BO89" s="2247"/>
      <c r="BP89" s="2247"/>
      <c r="BQ89" s="4388"/>
      <c r="BR89" s="2248"/>
      <c r="BS89" s="1259" t="s">
        <v>457</v>
      </c>
      <c r="BT89" s="1643"/>
      <c r="BU89" s="1625"/>
      <c r="BV89" s="1625" t="str">
        <f>IF(T89="","",T89)</f>
        <v>Схема подключения теплопотребляющей установки к коллектору источника тепловой энергии</v>
      </c>
      <c r="BW89" s="1625"/>
      <c r="BX89" s="1625"/>
      <c r="BY89" s="1636">
        <v>0</v>
      </c>
    </row>
    <row s="1851" customFormat="1" customHeight="1" ht="21">
      <c r="A90" s="1364"/>
      <c r="B90" s="1364"/>
      <c r="C90" s="1364"/>
      <c r="D90" s="1364"/>
      <c r="E90" s="2260" t="s">
        <v>91</v>
      </c>
      <c r="F90" s="2260"/>
      <c r="G90" s="2260"/>
      <c r="H90" s="2260"/>
      <c r="I90" s="2287"/>
      <c r="J90" s="2257" t="str">
        <f>I89&amp;".1"</f>
        <v>4.1.1.1.1.1</v>
      </c>
      <c r="K90" s="1364"/>
      <c r="L90" s="1370" t="s">
        <v>458</v>
      </c>
      <c r="M90" s="1367"/>
      <c r="N90" s="1367"/>
      <c r="O90" s="1777"/>
      <c r="P90" s="2375"/>
      <c r="Q90" s="2375">
        <v>1</v>
      </c>
      <c r="R90" s="358"/>
      <c r="S90" s="2274" t="str">
        <f>$J90</f>
        <v>4.1.1.1.1.1</v>
      </c>
      <c r="T90" s="287" t="s">
        <v>459</v>
      </c>
      <c r="U90" s="301"/>
      <c r="V90" s="2246"/>
      <c r="W90" s="2247"/>
      <c r="X90" s="2247"/>
      <c r="Y90" s="2247"/>
      <c r="Z90" s="2247"/>
      <c r="AA90" s="2247"/>
      <c r="AB90" s="2247"/>
      <c r="AC90" s="2248"/>
      <c r="AD90" s="2246" t="s">
        <v>498</v>
      </c>
      <c r="AE90" s="2247"/>
      <c r="AF90" s="2247"/>
      <c r="AG90" s="2247"/>
      <c r="AH90" s="2247"/>
      <c r="AI90" s="2247"/>
      <c r="AJ90" s="2247"/>
      <c r="AK90" s="2247"/>
      <c r="AL90" s="2246"/>
      <c r="AM90" s="2247"/>
      <c r="AN90" s="2247"/>
      <c r="AO90" s="2247"/>
      <c r="AP90" s="2247"/>
      <c r="AQ90" s="2247"/>
      <c r="AR90" s="2247"/>
      <c r="AS90" s="2248"/>
      <c r="AT90" s="2246"/>
      <c r="AU90" s="2247"/>
      <c r="AV90" s="2247"/>
      <c r="AW90" s="2247"/>
      <c r="AX90" s="2247"/>
      <c r="AY90" s="2247"/>
      <c r="AZ90" s="2247"/>
      <c r="BA90" s="2248"/>
      <c r="BB90" s="2246"/>
      <c r="BC90" s="2247"/>
      <c r="BD90" s="2247"/>
      <c r="BE90" s="2247"/>
      <c r="BF90" s="2247"/>
      <c r="BG90" s="2247"/>
      <c r="BH90" s="2247"/>
      <c r="BI90" s="2248"/>
      <c r="BJ90" s="2246"/>
      <c r="BK90" s="2247"/>
      <c r="BL90" s="2247"/>
      <c r="BM90" s="2247"/>
      <c r="BN90" s="2247"/>
      <c r="BO90" s="2247"/>
      <c r="BP90" s="2247"/>
      <c r="BQ90" s="4388"/>
      <c r="BR90" s="2248"/>
      <c r="BS90" s="1259" t="s">
        <v>460</v>
      </c>
      <c r="BT90" s="1643"/>
      <c r="BU90" s="1625"/>
      <c r="BV90" s="1625" t="str">
        <f>IF(T90="","",T90)</f>
        <v>Группа потребителей</v>
      </c>
      <c r="BW90" s="1625"/>
      <c r="BX90" s="1625"/>
      <c r="BY90" s="1636">
        <v>0</v>
      </c>
    </row>
    <row s="1851" customFormat="1" customHeight="1" ht="21">
      <c r="A91" s="1364"/>
      <c r="B91" s="1364"/>
      <c r="C91" s="1364"/>
      <c r="D91" s="1364"/>
      <c r="E91" s="2260" t="s">
        <v>91</v>
      </c>
      <c r="F91" s="2260"/>
      <c r="G91" s="2260"/>
      <c r="H91" s="2260"/>
      <c r="I91" s="2287"/>
      <c r="J91" s="2287"/>
      <c r="K91" s="2257" t="str">
        <f>J90&amp;".1"</f>
        <v>4.1.1.1.1.1.1</v>
      </c>
      <c r="L91" s="1370" t="s">
        <v>461</v>
      </c>
      <c r="M91" s="1367"/>
      <c r="N91" s="1367"/>
      <c r="O91" s="1367"/>
      <c r="P91" s="2375"/>
      <c r="Q91" s="2375"/>
      <c r="R91" s="358">
        <v>1</v>
      </c>
      <c r="S91" s="2274" t="str">
        <f>$K91</f>
        <v>4.1.1.1.1.1.1</v>
      </c>
      <c r="T91" s="1348" t="s">
        <v>499</v>
      </c>
      <c r="U91" s="301"/>
      <c r="V91" s="752"/>
      <c r="W91" s="326"/>
      <c r="X91" s="752"/>
      <c r="Y91" s="1258"/>
      <c r="Z91" s="2603"/>
      <c r="AA91" s="2108" t="s">
        <v>67</v>
      </c>
      <c r="AB91" s="2603"/>
      <c r="AC91" s="2108" t="s">
        <v>67</v>
      </c>
      <c r="AD91" s="752">
        <v>1927.9</v>
      </c>
      <c r="AE91" s="326"/>
      <c r="AF91" s="752">
        <v>1368.41</v>
      </c>
      <c r="AG91" s="1258">
        <v>145.986</v>
      </c>
      <c r="AH91" s="2603">
        <v>45292</v>
      </c>
      <c r="AI91" s="2108" t="s">
        <v>67</v>
      </c>
      <c r="AJ91" s="2603">
        <v>45657</v>
      </c>
      <c r="AK91" s="2108" t="s">
        <v>67</v>
      </c>
      <c r="AL91" s="752">
        <v>1929.43</v>
      </c>
      <c r="AM91" s="326"/>
      <c r="AN91" s="752">
        <v>1389.7</v>
      </c>
      <c r="AO91" s="1258">
        <v>140.84196</v>
      </c>
      <c r="AP91" s="2603">
        <v>45658</v>
      </c>
      <c r="AQ91" s="2108" t="s">
        <v>67</v>
      </c>
      <c r="AR91" s="2603">
        <v>46022</v>
      </c>
      <c r="AS91" s="2108" t="s">
        <v>67</v>
      </c>
      <c r="AT91" s="752">
        <v>2299.2</v>
      </c>
      <c r="AU91" s="326"/>
      <c r="AV91" s="752">
        <v>1511.33</v>
      </c>
      <c r="AW91" s="1258">
        <v>195.91069</v>
      </c>
      <c r="AX91" s="2603">
        <v>46023</v>
      </c>
      <c r="AY91" s="2108" t="s">
        <v>67</v>
      </c>
      <c r="AZ91" s="2603">
        <v>46387</v>
      </c>
      <c r="BA91" s="2108" t="s">
        <v>67</v>
      </c>
      <c r="BB91" s="752">
        <v>2308.17</v>
      </c>
      <c r="BC91" s="326"/>
      <c r="BD91" s="752">
        <v>1314.55</v>
      </c>
      <c r="BE91" s="1258">
        <v>187.627</v>
      </c>
      <c r="BF91" s="2603">
        <v>46388</v>
      </c>
      <c r="BG91" s="2108" t="s">
        <v>67</v>
      </c>
      <c r="BH91" s="2603">
        <v>46752</v>
      </c>
      <c r="BI91" s="2108" t="s">
        <v>67</v>
      </c>
      <c r="BJ91" s="752">
        <v>2190.73</v>
      </c>
      <c r="BK91" s="326"/>
      <c r="BL91" s="752">
        <v>1614.13</v>
      </c>
      <c r="BM91" s="1258">
        <v>150.45088</v>
      </c>
      <c r="BN91" s="2603">
        <v>46753</v>
      </c>
      <c r="BO91" s="2108" t="s">
        <v>67</v>
      </c>
      <c r="BP91" s="2603">
        <v>47118</v>
      </c>
      <c r="BQ91" s="2108" t="s">
        <v>67</v>
      </c>
      <c r="BR91" s="326"/>
      <c r="BS91" s="2254" t="s">
        <v>462</v>
      </c>
      <c r="BT91" s="1643">
        <f>STRCHECKDATE(V92:BR92)</f>
      </c>
      <c r="BU91" s="1625"/>
      <c r="BV91" s="1625" t="str">
        <f>IF(T91="","",T91)</f>
        <v>вода</v>
      </c>
      <c r="BW91" s="1625"/>
      <c r="BX91" s="1625"/>
      <c r="BY91" s="1636">
        <v>0</v>
      </c>
    </row>
    <row s="1851" customFormat="1" customHeight="1" ht="0.75">
      <c r="A92" s="1364"/>
      <c r="B92" s="1364"/>
      <c r="C92" s="1364"/>
      <c r="D92" s="1364"/>
      <c r="E92" s="2260" t="s">
        <v>91</v>
      </c>
      <c r="F92" s="2260"/>
      <c r="G92" s="2260"/>
      <c r="H92" s="2260"/>
      <c r="I92" s="2287"/>
      <c r="J92" s="2287"/>
      <c r="K92" s="2257"/>
      <c r="L92" s="1370"/>
      <c r="M92" s="1367"/>
      <c r="N92" s="1367"/>
      <c r="O92" s="1367"/>
      <c r="P92" s="2375"/>
      <c r="Q92" s="2375"/>
      <c r="R92" s="358"/>
      <c r="S92" s="2514"/>
      <c r="T92" s="301"/>
      <c r="U92" s="301"/>
      <c r="V92" s="326"/>
      <c r="W92" s="326"/>
      <c r="X92" s="326"/>
      <c r="Y92" s="329" t="str">
        <f>Z91&amp;"-"&amp;AB91</f>
        <v>-</v>
      </c>
      <c r="Z92" s="2310"/>
      <c r="AA92" s="2108"/>
      <c r="AB92" s="2310"/>
      <c r="AC92" s="2108"/>
      <c r="AD92" s="326"/>
      <c r="AE92" s="326"/>
      <c r="AF92" s="326"/>
      <c r="AG92" s="329" t="str">
        <f>AH91&amp;"-"&amp;AJ91</f>
        <v>45292-45657</v>
      </c>
      <c r="AH92" s="2310"/>
      <c r="AI92" s="2108"/>
      <c r="AJ92" s="2310"/>
      <c r="AK92" s="2108"/>
      <c r="AL92" s="326"/>
      <c r="AM92" s="326"/>
      <c r="AN92" s="326"/>
      <c r="AO92" s="329" t="str">
        <f>AP91&amp;"-"&amp;AR91</f>
        <v>45658-46022</v>
      </c>
      <c r="AP92" s="2310"/>
      <c r="AQ92" s="2108"/>
      <c r="AR92" s="2310"/>
      <c r="AS92" s="2108"/>
      <c r="AT92" s="326"/>
      <c r="AU92" s="326"/>
      <c r="AV92" s="326"/>
      <c r="AW92" s="329" t="str">
        <f>AX91&amp;"-"&amp;AZ91</f>
        <v>46023-46387</v>
      </c>
      <c r="AX92" s="2310"/>
      <c r="AY92" s="2108"/>
      <c r="AZ92" s="2310"/>
      <c r="BA92" s="2108"/>
      <c r="BB92" s="326"/>
      <c r="BC92" s="326"/>
      <c r="BD92" s="326"/>
      <c r="BE92" s="329" t="str">
        <f>BF91&amp;"-"&amp;BH91</f>
        <v>46388-46752</v>
      </c>
      <c r="BF92" s="2310"/>
      <c r="BG92" s="2108"/>
      <c r="BH92" s="2310"/>
      <c r="BI92" s="2108"/>
      <c r="BJ92" s="326"/>
      <c r="BK92" s="326"/>
      <c r="BL92" s="326"/>
      <c r="BM92" s="329" t="str">
        <f>BN91&amp;"-"&amp;BP91</f>
        <v>46753-47118</v>
      </c>
      <c r="BN92" s="2310"/>
      <c r="BO92" s="2108"/>
      <c r="BP92" s="2310"/>
      <c r="BQ92" s="2108"/>
      <c r="BR92" s="326"/>
      <c r="BS92" s="2255"/>
      <c r="BT92" s="1643"/>
      <c r="BU92" s="1625"/>
      <c r="BV92" s="1625" t="str">
        <f>IF(T92="","",T92)</f>
        <v/>
      </c>
      <c r="BW92" s="1625"/>
      <c r="BX92" s="1625"/>
      <c r="BY92" s="1636">
        <v>0</v>
      </c>
    </row>
    <row s="1851" customFormat="1" customHeight="1" ht="15">
      <c r="A93" s="1364"/>
      <c r="B93" s="1364"/>
      <c r="C93" s="1364"/>
      <c r="D93" s="1364"/>
      <c r="E93" s="2260" t="s">
        <v>91</v>
      </c>
      <c r="F93" s="2260"/>
      <c r="G93" s="2260"/>
      <c r="H93" s="2260"/>
      <c r="I93" s="2287"/>
      <c r="J93" s="2257"/>
      <c r="K93" s="1364"/>
      <c r="L93" s="1370"/>
      <c r="M93" s="1367"/>
      <c r="N93" s="1367"/>
      <c r="O93" s="1777"/>
      <c r="P93" s="2375"/>
      <c r="Q93" s="2375"/>
      <c r="R93" s="357"/>
      <c r="S93" s="3735"/>
      <c r="T93" s="3736" t="s">
        <v>463</v>
      </c>
      <c r="U93" s="3737"/>
      <c r="V93" s="3738"/>
      <c r="W93" s="3739"/>
      <c r="X93" s="3740"/>
      <c r="Y93" s="3741"/>
      <c r="Z93" s="3742"/>
      <c r="AA93" s="3743"/>
      <c r="AB93" s="3744"/>
      <c r="AC93" s="3745"/>
      <c r="AD93" s="3746"/>
      <c r="AE93" s="3747"/>
      <c r="AF93" s="3748"/>
      <c r="AG93" s="3749"/>
      <c r="AH93" s="3750"/>
      <c r="AI93" s="3751"/>
      <c r="AJ93" s="3752"/>
      <c r="AK93" s="3753"/>
      <c r="AL93" s="3754"/>
      <c r="AM93" s="3755"/>
      <c r="AN93" s="3756"/>
      <c r="AO93" s="3757"/>
      <c r="AP93" s="3758"/>
      <c r="AQ93" s="3759"/>
      <c r="AR93" s="3760"/>
      <c r="AS93" s="3761"/>
      <c r="AT93" s="3762"/>
      <c r="AU93" s="3763"/>
      <c r="AV93" s="3764"/>
      <c r="AW93" s="3765"/>
      <c r="AX93" s="3766"/>
      <c r="AY93" s="3767"/>
      <c r="AZ93" s="3768"/>
      <c r="BA93" s="3769"/>
      <c r="BB93" s="3770"/>
      <c r="BC93" s="3771"/>
      <c r="BD93" s="3772"/>
      <c r="BE93" s="3773"/>
      <c r="BF93" s="3774"/>
      <c r="BG93" s="3775"/>
      <c r="BH93" s="3776"/>
      <c r="BI93" s="3777"/>
      <c r="BJ93" s="3778"/>
      <c r="BK93" s="3779"/>
      <c r="BL93" s="3780"/>
      <c r="BM93" s="3781"/>
      <c r="BN93" s="3782"/>
      <c r="BO93" s="3783"/>
      <c r="BP93" s="3784"/>
      <c r="BQ93" s="4429"/>
      <c r="BR93" s="3786"/>
      <c r="BS93" s="2256"/>
      <c r="BT93" s="1643"/>
      <c r="BU93" s="1625"/>
      <c r="BV93" s="1625" t="str">
        <f>IF(T93="","",T93)</f>
        <v>Добавить вид теплоносителя (параметры теплоносителя)</v>
      </c>
      <c r="BW93" s="1625"/>
      <c r="BX93" s="1625"/>
      <c r="BY93" s="1636">
        <v>0</v>
      </c>
    </row>
    <row s="1851" customFormat="1" customHeight="1" ht="15">
      <c r="A94" s="1364"/>
      <c r="B94" s="1364"/>
      <c r="C94" s="1364"/>
      <c r="D94" s="1364"/>
      <c r="E94" s="2260" t="s">
        <v>91</v>
      </c>
      <c r="F94" s="2260"/>
      <c r="G94" s="2260"/>
      <c r="H94" s="2260"/>
      <c r="I94" s="2257"/>
      <c r="J94" s="1364"/>
      <c r="K94" s="1364"/>
      <c r="L94" s="1370"/>
      <c r="M94" s="1367"/>
      <c r="N94" s="1777"/>
      <c r="O94" s="1777"/>
      <c r="P94" s="2375"/>
      <c r="Q94" s="2375"/>
      <c r="R94" s="357"/>
      <c r="S94" s="3787"/>
      <c r="T94" s="3788" t="s">
        <v>464</v>
      </c>
      <c r="U94" s="3789"/>
      <c r="V94" s="3790"/>
      <c r="W94" s="3791"/>
      <c r="X94" s="3792"/>
      <c r="Y94" s="3793"/>
      <c r="Z94" s="3794"/>
      <c r="AA94" s="3795"/>
      <c r="AB94" s="3796"/>
      <c r="AC94" s="3797"/>
      <c r="AD94" s="3798"/>
      <c r="AE94" s="3799"/>
      <c r="AF94" s="3800"/>
      <c r="AG94" s="3801"/>
      <c r="AH94" s="3802"/>
      <c r="AI94" s="3803"/>
      <c r="AJ94" s="3804"/>
      <c r="AK94" s="3805"/>
      <c r="AL94" s="3806"/>
      <c r="AM94" s="3807"/>
      <c r="AN94" s="3808"/>
      <c r="AO94" s="3809"/>
      <c r="AP94" s="3810"/>
      <c r="AQ94" s="3811"/>
      <c r="AR94" s="3812"/>
      <c r="AS94" s="3813"/>
      <c r="AT94" s="3814"/>
      <c r="AU94" s="3815"/>
      <c r="AV94" s="3816"/>
      <c r="AW94" s="3817"/>
      <c r="AX94" s="3818"/>
      <c r="AY94" s="3819"/>
      <c r="AZ94" s="3820"/>
      <c r="BA94" s="3821"/>
      <c r="BB94" s="3822"/>
      <c r="BC94" s="3823"/>
      <c r="BD94" s="3824"/>
      <c r="BE94" s="3825"/>
      <c r="BF94" s="3826"/>
      <c r="BG94" s="3827"/>
      <c r="BH94" s="3828"/>
      <c r="BI94" s="3829"/>
      <c r="BJ94" s="3830"/>
      <c r="BK94" s="3831"/>
      <c r="BL94" s="3832"/>
      <c r="BM94" s="3833"/>
      <c r="BN94" s="3834"/>
      <c r="BO94" s="3835"/>
      <c r="BP94" s="3836"/>
      <c r="BQ94" s="4430"/>
      <c r="BR94" s="3838"/>
      <c r="BS94" s="3839"/>
      <c r="BT94" s="1643"/>
      <c r="BU94" s="1625"/>
      <c r="BV94" s="1625" t="str">
        <f>IF(T94="","",T94)</f>
        <v>Добавить группу потребителей</v>
      </c>
      <c r="BW94" s="1625"/>
      <c r="BX94" s="1625"/>
      <c r="BY94" s="1636">
        <v>0</v>
      </c>
    </row>
    <row s="1851" customFormat="1" customHeight="1" ht="14.25">
      <c r="A95" s="1364"/>
      <c r="B95" s="1364"/>
      <c r="C95" s="1364"/>
      <c r="D95" s="1364"/>
      <c r="E95" s="2260" t="s">
        <v>91</v>
      </c>
      <c r="F95" s="2260"/>
      <c r="G95" s="2260"/>
      <c r="H95" s="2259"/>
      <c r="I95" s="1364"/>
      <c r="J95" s="1364"/>
      <c r="K95" s="1364"/>
      <c r="L95" s="1370"/>
      <c r="M95" s="1366"/>
      <c r="N95" s="1366"/>
      <c r="O95" s="1367"/>
      <c r="P95" s="1824"/>
      <c r="Q95" s="376"/>
      <c r="R95" s="356"/>
      <c r="S95" s="3840"/>
      <c r="T95" s="3841" t="s">
        <v>465</v>
      </c>
      <c r="U95" s="3842"/>
      <c r="V95" s="3843"/>
      <c r="W95" s="3844"/>
      <c r="X95" s="3845"/>
      <c r="Y95" s="3846"/>
      <c r="Z95" s="3847"/>
      <c r="AA95" s="3848"/>
      <c r="AB95" s="3849"/>
      <c r="AC95" s="3850"/>
      <c r="AD95" s="3851"/>
      <c r="AE95" s="3852"/>
      <c r="AF95" s="3853"/>
      <c r="AG95" s="3854"/>
      <c r="AH95" s="3855"/>
      <c r="AI95" s="3856"/>
      <c r="AJ95" s="3857"/>
      <c r="AK95" s="3858"/>
      <c r="AL95" s="3859"/>
      <c r="AM95" s="3860"/>
      <c r="AN95" s="3861"/>
      <c r="AO95" s="3862"/>
      <c r="AP95" s="3863"/>
      <c r="AQ95" s="3864"/>
      <c r="AR95" s="3865"/>
      <c r="AS95" s="3866"/>
      <c r="AT95" s="3867"/>
      <c r="AU95" s="3868"/>
      <c r="AV95" s="3869"/>
      <c r="AW95" s="3870"/>
      <c r="AX95" s="3871"/>
      <c r="AY95" s="3872"/>
      <c r="AZ95" s="3873"/>
      <c r="BA95" s="3874"/>
      <c r="BB95" s="3875"/>
      <c r="BC95" s="3876"/>
      <c r="BD95" s="3877"/>
      <c r="BE95" s="3878"/>
      <c r="BF95" s="3879"/>
      <c r="BG95" s="3880"/>
      <c r="BH95" s="3881"/>
      <c r="BI95" s="3882"/>
      <c r="BJ95" s="3883"/>
      <c r="BK95" s="3884"/>
      <c r="BL95" s="3885"/>
      <c r="BM95" s="3886"/>
      <c r="BN95" s="3887"/>
      <c r="BO95" s="3888"/>
      <c r="BP95" s="3889"/>
      <c r="BQ95" s="4431"/>
      <c r="BR95" s="3891"/>
      <c r="BS95" s="3892"/>
      <c r="BT95" s="1643"/>
      <c r="BU95" s="1625"/>
      <c r="BV95" s="1625" t="str">
        <f>IF(T95="","",T95)</f>
        <v>Добавить схему подключения</v>
      </c>
      <c r="BW95" s="1625"/>
      <c r="BX95" s="1625"/>
      <c r="BY95" s="1636">
        <v>0</v>
      </c>
    </row>
    <row s="623" customFormat="1" customHeight="1" ht="0.75">
      <c r="A96" s="1344"/>
      <c r="B96" s="1344"/>
      <c r="C96" s="1344"/>
      <c r="D96" s="1344"/>
      <c r="E96" s="2260" t="s">
        <v>91</v>
      </c>
      <c r="F96" s="2260"/>
      <c r="G96" s="2259"/>
      <c r="H96" s="1344"/>
      <c r="I96" s="1344"/>
      <c r="J96" s="1344"/>
      <c r="K96" s="1344"/>
      <c r="L96" s="1546"/>
      <c r="M96" s="1316"/>
      <c r="N96" s="1316"/>
      <c r="O96" s="1643"/>
      <c r="P96" s="1317"/>
      <c r="Q96" s="1345"/>
      <c r="R96" s="1317"/>
      <c r="S96" s="1319"/>
      <c r="T96" s="1320" t="s">
        <v>171</v>
      </c>
      <c r="U96" s="1321"/>
      <c r="V96" s="1321"/>
      <c r="W96" s="1321"/>
      <c r="X96" s="1321"/>
      <c r="Y96" s="1321"/>
      <c r="Z96" s="1321"/>
      <c r="AA96" s="1321"/>
      <c r="AB96" s="1321"/>
      <c r="AC96" s="1321"/>
      <c r="AD96" s="1321"/>
      <c r="AE96" s="1321"/>
      <c r="AF96" s="1321"/>
      <c r="AG96" s="1321"/>
      <c r="AH96" s="1321"/>
      <c r="AI96" s="1321"/>
      <c r="AJ96" s="1321"/>
      <c r="AK96" s="1321"/>
      <c r="AL96" s="1321"/>
      <c r="AM96" s="1321"/>
      <c r="AN96" s="1321"/>
      <c r="AO96" s="1321"/>
      <c r="AP96" s="1321"/>
      <c r="AQ96" s="1321"/>
      <c r="AR96" s="1321"/>
      <c r="AS96" s="1321"/>
      <c r="AT96" s="1321"/>
      <c r="AU96" s="1321"/>
      <c r="AV96" s="1321"/>
      <c r="AW96" s="1321"/>
      <c r="AX96" s="1321"/>
      <c r="AY96" s="1321"/>
      <c r="AZ96" s="1321"/>
      <c r="BA96" s="1321"/>
      <c r="BB96" s="1321"/>
      <c r="BC96" s="1321"/>
      <c r="BD96" s="1321"/>
      <c r="BE96" s="1321"/>
      <c r="BF96" s="1321"/>
      <c r="BG96" s="1321"/>
      <c r="BH96" s="1321"/>
      <c r="BI96" s="1321"/>
      <c r="BJ96" s="1321"/>
      <c r="BK96" s="1321"/>
      <c r="BL96" s="1321"/>
      <c r="BM96" s="1321"/>
      <c r="BN96" s="1321"/>
      <c r="BO96" s="1321"/>
      <c r="BP96" s="1321"/>
      <c r="BQ96" s="1321"/>
      <c r="BR96" s="1321"/>
      <c r="BS96" s="1321"/>
      <c r="BT96" s="1643"/>
      <c r="BU96" s="1625"/>
      <c r="BV96" s="1625" t="str">
        <f>IF(T96="","",T96)</f>
        <v>Добавить источник для дифференциации</v>
      </c>
      <c r="BW96" s="1625"/>
      <c r="BX96" s="1625"/>
      <c r="BY96" s="1643">
        <v>0</v>
      </c>
    </row>
    <row s="623" customFormat="1" customHeight="1" ht="0.75">
      <c r="A97" s="1344"/>
      <c r="B97" s="1344"/>
      <c r="C97" s="1344"/>
      <c r="D97" s="1344"/>
      <c r="E97" s="2260" t="s">
        <v>91</v>
      </c>
      <c r="F97" s="2259"/>
      <c r="G97" s="1344"/>
      <c r="H97" s="1344"/>
      <c r="I97" s="1344"/>
      <c r="J97" s="1344"/>
      <c r="K97" s="1344"/>
      <c r="L97" s="1546"/>
      <c r="M97" s="1322"/>
      <c r="N97" s="1322"/>
      <c r="O97" s="1643"/>
      <c r="P97" s="1317"/>
      <c r="Q97" s="1345"/>
      <c r="R97" s="1317"/>
      <c r="S97" s="1323"/>
      <c r="T97" s="1324" t="s">
        <v>172</v>
      </c>
      <c r="U97" s="1325"/>
      <c r="V97" s="1325"/>
      <c r="W97" s="1325"/>
      <c r="X97" s="1325"/>
      <c r="Y97" s="1325"/>
      <c r="Z97" s="1325"/>
      <c r="AA97" s="1325"/>
      <c r="AB97" s="1325"/>
      <c r="AC97" s="1325"/>
      <c r="AD97" s="1325"/>
      <c r="AE97" s="1325"/>
      <c r="AF97" s="1325"/>
      <c r="AG97" s="1325"/>
      <c r="AH97" s="1325"/>
      <c r="AI97" s="1325"/>
      <c r="AJ97" s="1325"/>
      <c r="AK97" s="1325"/>
      <c r="AL97" s="1325"/>
      <c r="AM97" s="1325"/>
      <c r="AN97" s="1325"/>
      <c r="AO97" s="1325"/>
      <c r="AP97" s="1325"/>
      <c r="AQ97" s="1325"/>
      <c r="AR97" s="1325"/>
      <c r="AS97" s="1325"/>
      <c r="AT97" s="1325"/>
      <c r="AU97" s="1325"/>
      <c r="AV97" s="1325"/>
      <c r="AW97" s="1325"/>
      <c r="AX97" s="1325"/>
      <c r="AY97" s="1325"/>
      <c r="AZ97" s="1325"/>
      <c r="BA97" s="1325"/>
      <c r="BB97" s="1325"/>
      <c r="BC97" s="1325"/>
      <c r="BD97" s="1325"/>
      <c r="BE97" s="1325"/>
      <c r="BF97" s="1325"/>
      <c r="BG97" s="1325"/>
      <c r="BH97" s="1325"/>
      <c r="BI97" s="1325"/>
      <c r="BJ97" s="1325"/>
      <c r="BK97" s="1325"/>
      <c r="BL97" s="1325"/>
      <c r="BM97" s="1325"/>
      <c r="BN97" s="1325"/>
      <c r="BO97" s="1325"/>
      <c r="BP97" s="1325"/>
      <c r="BQ97" s="1325"/>
      <c r="BR97" s="1325"/>
      <c r="BS97" s="1325"/>
      <c r="BT97" s="1643"/>
      <c r="BU97" s="1625"/>
      <c r="BV97" s="1625" t="str">
        <f>IF(T97="","",T97)</f>
        <v>Добавить централизованную систему для дифференциации</v>
      </c>
      <c r="BW97" s="1625"/>
      <c r="BX97" s="1625"/>
      <c r="BY97" s="1643">
        <v>0</v>
      </c>
    </row>
    <row s="623" customFormat="1" customHeight="1" ht="0.75">
      <c r="A98" s="1344"/>
      <c r="B98" s="1344"/>
      <c r="C98" s="1344"/>
      <c r="D98" s="1344"/>
      <c r="E98" s="2259" t="s">
        <v>91</v>
      </c>
      <c r="F98" s="1344"/>
      <c r="G98" s="1344"/>
      <c r="H98" s="1344"/>
      <c r="I98" s="1344"/>
      <c r="J98" s="1344"/>
      <c r="K98" s="1344"/>
      <c r="L98" s="1546"/>
      <c r="M98" s="1322"/>
      <c r="N98" s="1322"/>
      <c r="O98" s="1643"/>
      <c r="P98" s="1317"/>
      <c r="Q98" s="1345"/>
      <c r="R98" s="1317"/>
      <c r="S98" s="1323"/>
      <c r="T98" s="1326" t="s">
        <v>173</v>
      </c>
      <c r="U98" s="1325"/>
      <c r="V98" s="1325"/>
      <c r="W98" s="1325"/>
      <c r="X98" s="1325"/>
      <c r="Y98" s="1325"/>
      <c r="Z98" s="1325"/>
      <c r="AA98" s="1325"/>
      <c r="AB98" s="1325"/>
      <c r="AC98" s="1325"/>
      <c r="AD98" s="1325"/>
      <c r="AE98" s="1325"/>
      <c r="AF98" s="1325"/>
      <c r="AG98" s="1325"/>
      <c r="AH98" s="1325"/>
      <c r="AI98" s="1325"/>
      <c r="AJ98" s="1325"/>
      <c r="AK98" s="1325"/>
      <c r="AL98" s="1325"/>
      <c r="AM98" s="1325"/>
      <c r="AN98" s="1325"/>
      <c r="AO98" s="1325"/>
      <c r="AP98" s="1325"/>
      <c r="AQ98" s="1325"/>
      <c r="AR98" s="1325"/>
      <c r="AS98" s="1325"/>
      <c r="AT98" s="1325"/>
      <c r="AU98" s="1325"/>
      <c r="AV98" s="1325"/>
      <c r="AW98" s="1325"/>
      <c r="AX98" s="1325"/>
      <c r="AY98" s="1325"/>
      <c r="AZ98" s="1325"/>
      <c r="BA98" s="1325"/>
      <c r="BB98" s="1325"/>
      <c r="BC98" s="1325"/>
      <c r="BD98" s="1325"/>
      <c r="BE98" s="1325"/>
      <c r="BF98" s="1325"/>
      <c r="BG98" s="1325"/>
      <c r="BH98" s="1325"/>
      <c r="BI98" s="1325"/>
      <c r="BJ98" s="1325"/>
      <c r="BK98" s="1325"/>
      <c r="BL98" s="1325"/>
      <c r="BM98" s="1325"/>
      <c r="BN98" s="1325"/>
      <c r="BO98" s="1325"/>
      <c r="BP98" s="1325"/>
      <c r="BQ98" s="1325"/>
      <c r="BR98" s="1325"/>
      <c r="BS98" s="1325"/>
      <c r="BT98" s="1643"/>
      <c r="BU98" s="1625"/>
      <c r="BV98" s="1625" t="str">
        <f>IF(T98="","",T98)</f>
        <v>Добавить территорию для дифференциации</v>
      </c>
      <c r="BW98" s="1625"/>
      <c r="BX98" s="1625"/>
      <c r="BY98" s="1643">
        <v>0</v>
      </c>
    </row>
    <row s="1851" customFormat="1" customHeight="1" ht="21">
      <c r="A99" s="1364" t="s">
        <v>211</v>
      </c>
      <c r="B99" s="1364"/>
      <c r="C99" s="1364"/>
      <c r="D99" s="1364"/>
      <c r="E99" s="2259" t="s">
        <v>119</v>
      </c>
      <c r="F99" s="1364"/>
      <c r="G99" s="1364"/>
      <c r="H99" s="1364"/>
      <c r="I99" s="1364"/>
      <c r="J99" s="1364"/>
      <c r="K99" s="1364"/>
      <c r="L99" s="1370"/>
      <c r="M99" s="1366"/>
      <c r="N99" s="1366"/>
      <c r="O99" s="1366"/>
      <c r="P99" s="2398"/>
      <c r="Q99" s="1824"/>
      <c r="R99" s="356"/>
      <c r="S99" s="2274" t="str">
        <f>INDEX(PT_DIFFERENTIATION_NUM_NTAR,MATCH(A99,PT_DIFFERENTIATION_NTAR_ID,0))</f>
        <v>5</v>
      </c>
      <c r="T99" s="1526" t="s">
        <v>131</v>
      </c>
      <c r="U99" s="301"/>
      <c r="V99" s="2243"/>
      <c r="W99" s="2244"/>
      <c r="X99" s="2244"/>
      <c r="Y99" s="2244"/>
      <c r="Z99" s="2244"/>
      <c r="AA99" s="2244"/>
      <c r="AB99" s="2244"/>
      <c r="AC99" s="2245"/>
      <c r="AD99" s="2243" t="str">
        <f>INDEX(PT_DIFFERENTIATION_NTAR,MATCH(A99,PT_DIFFERENTIATION_NTAR_ID,0))</f>
        <v>Тариф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на территории Владивостокского городского округа</v>
      </c>
      <c r="AE99" s="2244"/>
      <c r="AF99" s="2244"/>
      <c r="AG99" s="2244"/>
      <c r="AH99" s="2244"/>
      <c r="AI99" s="2244"/>
      <c r="AJ99" s="2244"/>
      <c r="AK99" s="2244"/>
      <c r="AL99" s="2243"/>
      <c r="AM99" s="2244"/>
      <c r="AN99" s="2244"/>
      <c r="AO99" s="2244"/>
      <c r="AP99" s="2244"/>
      <c r="AQ99" s="2244"/>
      <c r="AR99" s="2244"/>
      <c r="AS99" s="2245"/>
      <c r="AT99" s="2243"/>
      <c r="AU99" s="2244"/>
      <c r="AV99" s="2244"/>
      <c r="AW99" s="2244"/>
      <c r="AX99" s="2244"/>
      <c r="AY99" s="2244"/>
      <c r="AZ99" s="2244"/>
      <c r="BA99" s="2245"/>
      <c r="BB99" s="2243"/>
      <c r="BC99" s="2244"/>
      <c r="BD99" s="2244"/>
      <c r="BE99" s="2244"/>
      <c r="BF99" s="2244"/>
      <c r="BG99" s="2244"/>
      <c r="BH99" s="2244"/>
      <c r="BI99" s="2245"/>
      <c r="BJ99" s="2243"/>
      <c r="BK99" s="2244"/>
      <c r="BL99" s="2244"/>
      <c r="BM99" s="2244"/>
      <c r="BN99" s="2244"/>
      <c r="BO99" s="2244"/>
      <c r="BP99" s="2244"/>
      <c r="BQ99" s="4387"/>
      <c r="BR99" s="2245"/>
      <c r="BS99" s="1259" t="s">
        <v>448</v>
      </c>
      <c r="BT99" s="1643"/>
      <c r="BU99" s="1625"/>
      <c r="BV99" s="1625" t="str">
        <f>IF(T99="","",T99)</f>
        <v>Наименование тарифа</v>
      </c>
      <c r="BW99" s="1625"/>
      <c r="BX99" s="1625"/>
      <c r="BY99" s="1636">
        <v>0</v>
      </c>
    </row>
    <row s="1851" customFormat="1" customHeight="1" ht="21">
      <c r="A100" s="1364"/>
      <c r="B100" s="1364" t="s">
        <v>212</v>
      </c>
      <c r="C100" s="1364"/>
      <c r="D100" s="1364"/>
      <c r="E100" s="2260" t="s">
        <v>92</v>
      </c>
      <c r="F100" s="2259">
        <v>1</v>
      </c>
      <c r="G100" s="1364"/>
      <c r="H100" s="1364"/>
      <c r="I100" s="1364"/>
      <c r="J100" s="1364"/>
      <c r="K100" s="1364"/>
      <c r="L100" s="1370"/>
      <c r="M100" s="1366"/>
      <c r="N100" s="1366"/>
      <c r="O100" s="1366"/>
      <c r="P100" s="2126"/>
      <c r="Q100" s="353"/>
      <c r="R100" s="354"/>
      <c r="S100" s="2274" t="str">
        <f>INDEX(PT_DIFFERENTIATION_NUM_TER,MATCH(B100,PT_DIFFERENTIATION_TER_ID,0))</f>
        <v>5.1</v>
      </c>
      <c r="T100" s="1523" t="s">
        <v>449</v>
      </c>
      <c r="U100" s="301"/>
      <c r="V100" s="2243"/>
      <c r="W100" s="2244"/>
      <c r="X100" s="2244"/>
      <c r="Y100" s="2244"/>
      <c r="Z100" s="2244"/>
      <c r="AA100" s="2244"/>
      <c r="AB100" s="2244"/>
      <c r="AC100" s="2245"/>
      <c r="AD100" s="2243" t="str">
        <f>INDEX(PT_DIFFERENTIATION_TER,MATCH(B100,PT_DIFFERENTIATION_TER_ID,0))</f>
        <v>Территория 2</v>
      </c>
      <c r="AE100" s="2244"/>
      <c r="AF100" s="2244"/>
      <c r="AG100" s="2244"/>
      <c r="AH100" s="2244"/>
      <c r="AI100" s="2244"/>
      <c r="AJ100" s="2244"/>
      <c r="AK100" s="2244"/>
      <c r="AL100" s="2243"/>
      <c r="AM100" s="2244"/>
      <c r="AN100" s="2244"/>
      <c r="AO100" s="2244"/>
      <c r="AP100" s="2244"/>
      <c r="AQ100" s="2244"/>
      <c r="AR100" s="2244"/>
      <c r="AS100" s="2245"/>
      <c r="AT100" s="2243"/>
      <c r="AU100" s="2244"/>
      <c r="AV100" s="2244"/>
      <c r="AW100" s="2244"/>
      <c r="AX100" s="2244"/>
      <c r="AY100" s="2244"/>
      <c r="AZ100" s="2244"/>
      <c r="BA100" s="2245"/>
      <c r="BB100" s="2243"/>
      <c r="BC100" s="2244"/>
      <c r="BD100" s="2244"/>
      <c r="BE100" s="2244"/>
      <c r="BF100" s="2244"/>
      <c r="BG100" s="2244"/>
      <c r="BH100" s="2244"/>
      <c r="BI100" s="2245"/>
      <c r="BJ100" s="2243"/>
      <c r="BK100" s="2244"/>
      <c r="BL100" s="2244"/>
      <c r="BM100" s="2244"/>
      <c r="BN100" s="2244"/>
      <c r="BO100" s="2244"/>
      <c r="BP100" s="2244"/>
      <c r="BQ100" s="4387"/>
      <c r="BR100" s="2245"/>
      <c r="BS100" s="1259" t="s">
        <v>450</v>
      </c>
      <c r="BT100" s="1643"/>
      <c r="BU100" s="1625"/>
      <c r="BV100" s="1625" t="str">
        <f>IF(T100="","",T100)</f>
        <v>Территория действия тарифа</v>
      </c>
      <c r="BW100" s="1625"/>
      <c r="BX100" s="1625"/>
      <c r="BY100" s="1636">
        <v>0</v>
      </c>
    </row>
    <row s="1851" customFormat="1" customHeight="1" ht="23.25">
      <c r="A101" s="1364"/>
      <c r="B101" s="1364"/>
      <c r="C101" s="1364" t="s">
        <v>213</v>
      </c>
      <c r="D101" s="1364"/>
      <c r="E101" s="2260" t="s">
        <v>92</v>
      </c>
      <c r="F101" s="2260"/>
      <c r="G101" s="2259">
        <v>1</v>
      </c>
      <c r="H101" s="1364"/>
      <c r="I101" s="1364"/>
      <c r="J101" s="1364"/>
      <c r="K101" s="1364"/>
      <c r="L101" s="1370"/>
      <c r="M101" s="1366"/>
      <c r="N101" s="1366"/>
      <c r="O101" s="1366"/>
      <c r="P101" s="355"/>
      <c r="Q101" s="353"/>
      <c r="R101" s="354"/>
      <c r="S101" s="2274" t="str">
        <f>INDEX(PT_DIFFERENTIATION_NUM_CS,MATCH(C101,PT_DIFFERENTIATION_CS_ID,0))</f>
        <v>5.1.1</v>
      </c>
      <c r="T101" s="310" t="s">
        <v>451</v>
      </c>
      <c r="U101" s="301"/>
      <c r="V101" s="2243"/>
      <c r="W101" s="2244"/>
      <c r="X101" s="2244"/>
      <c r="Y101" s="2244"/>
      <c r="Z101" s="2244"/>
      <c r="AA101" s="2244"/>
      <c r="AB101" s="2244"/>
      <c r="AC101" s="2245"/>
      <c r="AD101" s="2243" t="str">
        <f>INDEX(PT_DIFFERENTIATION_CS,MATCH(C101,PT_DIFFERENTIATION_CS_ID,0))</f>
        <v>без дифференциации</v>
      </c>
      <c r="AE101" s="2244"/>
      <c r="AF101" s="2244"/>
      <c r="AG101" s="2244"/>
      <c r="AH101" s="2244"/>
      <c r="AI101" s="2244"/>
      <c r="AJ101" s="2244"/>
      <c r="AK101" s="2244"/>
      <c r="AL101" s="2243"/>
      <c r="AM101" s="2244"/>
      <c r="AN101" s="2244"/>
      <c r="AO101" s="2244"/>
      <c r="AP101" s="2244"/>
      <c r="AQ101" s="2244"/>
      <c r="AR101" s="2244"/>
      <c r="AS101" s="2245"/>
      <c r="AT101" s="2243"/>
      <c r="AU101" s="2244"/>
      <c r="AV101" s="2244"/>
      <c r="AW101" s="2244"/>
      <c r="AX101" s="2244"/>
      <c r="AY101" s="2244"/>
      <c r="AZ101" s="2244"/>
      <c r="BA101" s="2245"/>
      <c r="BB101" s="2243"/>
      <c r="BC101" s="2244"/>
      <c r="BD101" s="2244"/>
      <c r="BE101" s="2244"/>
      <c r="BF101" s="2244"/>
      <c r="BG101" s="2244"/>
      <c r="BH101" s="2244"/>
      <c r="BI101" s="2245"/>
      <c r="BJ101" s="2243"/>
      <c r="BK101" s="2244"/>
      <c r="BL101" s="2244"/>
      <c r="BM101" s="2244"/>
      <c r="BN101" s="2244"/>
      <c r="BO101" s="2244"/>
      <c r="BP101" s="2244"/>
      <c r="BQ101" s="4387"/>
      <c r="BR101" s="2245"/>
      <c r="BS101" s="1259" t="s">
        <v>452</v>
      </c>
      <c r="BT101" s="1643"/>
      <c r="BU101" s="1625"/>
      <c r="BV101" s="1625" t="str">
        <f>IF(T101="","",T101)</f>
        <v>Наименование системы теплоснабжения </v>
      </c>
      <c r="BW101" s="1625"/>
      <c r="BX101" s="1625"/>
      <c r="BY101" s="1636">
        <v>0</v>
      </c>
    </row>
    <row s="1851" customFormat="1" customHeight="1" ht="21">
      <c r="A102" s="1364"/>
      <c r="B102" s="1364"/>
      <c r="C102" s="1364"/>
      <c r="D102" s="1364" t="s">
        <v>214</v>
      </c>
      <c r="E102" s="2260" t="s">
        <v>92</v>
      </c>
      <c r="F102" s="2260"/>
      <c r="G102" s="2260"/>
      <c r="H102" s="2259">
        <v>1</v>
      </c>
      <c r="I102" s="1364"/>
      <c r="J102" s="1364"/>
      <c r="K102" s="1364"/>
      <c r="L102" s="1370"/>
      <c r="M102" s="1366"/>
      <c r="N102" s="1366"/>
      <c r="O102" s="1366"/>
      <c r="P102" s="355"/>
      <c r="Q102" s="353"/>
      <c r="R102" s="354"/>
      <c r="S102" s="2274" t="str">
        <f>INDEX(PT_DIFFERENTIATION_NUM_IST_TE,MATCH(D102,PT_DIFFERENTIATION_IST_TE_ID,0))</f>
        <v>5.1.1.1</v>
      </c>
      <c r="T102" s="311" t="s">
        <v>453</v>
      </c>
      <c r="U102" s="301"/>
      <c r="V102" s="2243"/>
      <c r="W102" s="2244"/>
      <c r="X102" s="2244"/>
      <c r="Y102" s="2244"/>
      <c r="Z102" s="2244"/>
      <c r="AA102" s="2244"/>
      <c r="AB102" s="2244"/>
      <c r="AC102" s="2245"/>
      <c r="AD102" s="2243" t="str">
        <f>INDEX(PT_DIFFERENTIATION_IST_TE,MATCH(D102,PT_DIFFERENTIATION_IST_TE_ID,0))</f>
        <v>без дифференциации</v>
      </c>
      <c r="AE102" s="2244"/>
      <c r="AF102" s="2244"/>
      <c r="AG102" s="2244"/>
      <c r="AH102" s="2244"/>
      <c r="AI102" s="2244"/>
      <c r="AJ102" s="2244"/>
      <c r="AK102" s="2244"/>
      <c r="AL102" s="2243"/>
      <c r="AM102" s="2244"/>
      <c r="AN102" s="2244"/>
      <c r="AO102" s="2244"/>
      <c r="AP102" s="2244"/>
      <c r="AQ102" s="2244"/>
      <c r="AR102" s="2244"/>
      <c r="AS102" s="2245"/>
      <c r="AT102" s="2243"/>
      <c r="AU102" s="2244"/>
      <c r="AV102" s="2244"/>
      <c r="AW102" s="2244"/>
      <c r="AX102" s="2244"/>
      <c r="AY102" s="2244"/>
      <c r="AZ102" s="2244"/>
      <c r="BA102" s="2245"/>
      <c r="BB102" s="2243"/>
      <c r="BC102" s="2244"/>
      <c r="BD102" s="2244"/>
      <c r="BE102" s="2244"/>
      <c r="BF102" s="2244"/>
      <c r="BG102" s="2244"/>
      <c r="BH102" s="2244"/>
      <c r="BI102" s="2245"/>
      <c r="BJ102" s="2243"/>
      <c r="BK102" s="2244"/>
      <c r="BL102" s="2244"/>
      <c r="BM102" s="2244"/>
      <c r="BN102" s="2244"/>
      <c r="BO102" s="2244"/>
      <c r="BP102" s="2244"/>
      <c r="BQ102" s="4387"/>
      <c r="BR102" s="2245"/>
      <c r="BS102" s="1259" t="s">
        <v>454</v>
      </c>
      <c r="BT102" s="1643"/>
      <c r="BU102" s="1625"/>
      <c r="BV102" s="1625" t="str">
        <f>IF(T102="","",T102)</f>
        <v>Источник тепловой энергии  </v>
      </c>
      <c r="BW102" s="1625"/>
      <c r="BX102" s="1625"/>
      <c r="BY102" s="1636">
        <v>0</v>
      </c>
    </row>
    <row s="1851" customFormat="1" customHeight="1" ht="47.25">
      <c r="A103" s="1364"/>
      <c r="B103" s="1364"/>
      <c r="C103" s="1364"/>
      <c r="D103" s="1364"/>
      <c r="E103" s="2260" t="s">
        <v>92</v>
      </c>
      <c r="F103" s="2260"/>
      <c r="G103" s="2260"/>
      <c r="H103" s="2260"/>
      <c r="I103" s="2257" t="str">
        <f>S102&amp;".1"</f>
        <v>5.1.1.1.1</v>
      </c>
      <c r="J103" s="1364"/>
      <c r="K103" s="1364"/>
      <c r="L103" s="1370" t="s">
        <v>455</v>
      </c>
      <c r="M103" s="1367"/>
      <c r="N103" s="1777"/>
      <c r="O103" s="1777"/>
      <c r="P103" s="2375">
        <v>1</v>
      </c>
      <c r="Q103" s="2375"/>
      <c r="R103" s="357"/>
      <c r="S103" s="2274" t="str">
        <f>$I103</f>
        <v>5.1.1.1.1</v>
      </c>
      <c r="T103" s="286" t="s">
        <v>456</v>
      </c>
      <c r="U103" s="301"/>
      <c r="V103" s="2246"/>
      <c r="W103" s="2247"/>
      <c r="X103" s="2247"/>
      <c r="Y103" s="2247"/>
      <c r="Z103" s="2247"/>
      <c r="AA103" s="2247"/>
      <c r="AB103" s="2247"/>
      <c r="AC103" s="2248"/>
      <c r="AD103" s="2246" t="s">
        <v>498</v>
      </c>
      <c r="AE103" s="2247"/>
      <c r="AF103" s="2247"/>
      <c r="AG103" s="2247"/>
      <c r="AH103" s="2247"/>
      <c r="AI103" s="2247"/>
      <c r="AJ103" s="2247"/>
      <c r="AK103" s="2247"/>
      <c r="AL103" s="2246"/>
      <c r="AM103" s="2247"/>
      <c r="AN103" s="2247"/>
      <c r="AO103" s="2247"/>
      <c r="AP103" s="2247"/>
      <c r="AQ103" s="2247"/>
      <c r="AR103" s="2247"/>
      <c r="AS103" s="2248"/>
      <c r="AT103" s="2246"/>
      <c r="AU103" s="2247"/>
      <c r="AV103" s="2247"/>
      <c r="AW103" s="2247"/>
      <c r="AX103" s="2247"/>
      <c r="AY103" s="2247"/>
      <c r="AZ103" s="2247"/>
      <c r="BA103" s="2248"/>
      <c r="BB103" s="2246"/>
      <c r="BC103" s="2247"/>
      <c r="BD103" s="2247"/>
      <c r="BE103" s="2247"/>
      <c r="BF103" s="2247"/>
      <c r="BG103" s="2247"/>
      <c r="BH103" s="2247"/>
      <c r="BI103" s="2248"/>
      <c r="BJ103" s="2246"/>
      <c r="BK103" s="2247"/>
      <c r="BL103" s="2247"/>
      <c r="BM103" s="2247"/>
      <c r="BN103" s="2247"/>
      <c r="BO103" s="2247"/>
      <c r="BP103" s="2247"/>
      <c r="BQ103" s="4388"/>
      <c r="BR103" s="2248"/>
      <c r="BS103" s="1259" t="s">
        <v>457</v>
      </c>
      <c r="BT103" s="1643"/>
      <c r="BU103" s="1625"/>
      <c r="BV103" s="1625" t="str">
        <f>IF(T103="","",T103)</f>
        <v>Схема подключения теплопотребляющей установки к коллектору источника тепловой энергии</v>
      </c>
      <c r="BW103" s="1625"/>
      <c r="BX103" s="1625"/>
      <c r="BY103" s="1636">
        <v>0</v>
      </c>
    </row>
    <row s="1851" customFormat="1" customHeight="1" ht="21">
      <c r="A104" s="1364"/>
      <c r="B104" s="1364"/>
      <c r="C104" s="1364"/>
      <c r="D104" s="1364"/>
      <c r="E104" s="2260" t="s">
        <v>92</v>
      </c>
      <c r="F104" s="2260"/>
      <c r="G104" s="2260"/>
      <c r="H104" s="2260"/>
      <c r="I104" s="2287"/>
      <c r="J104" s="2257" t="str">
        <f>I103&amp;".1"</f>
        <v>5.1.1.1.1.1</v>
      </c>
      <c r="K104" s="1364"/>
      <c r="L104" s="1370" t="s">
        <v>458</v>
      </c>
      <c r="M104" s="1367"/>
      <c r="N104" s="1367"/>
      <c r="O104" s="1777"/>
      <c r="P104" s="2375"/>
      <c r="Q104" s="2375">
        <v>1</v>
      </c>
      <c r="R104" s="358"/>
      <c r="S104" s="2274" t="str">
        <f>$J104</f>
        <v>5.1.1.1.1.1</v>
      </c>
      <c r="T104" s="287" t="s">
        <v>459</v>
      </c>
      <c r="U104" s="301"/>
      <c r="V104" s="2246"/>
      <c r="W104" s="2247"/>
      <c r="X104" s="2247"/>
      <c r="Y104" s="2247"/>
      <c r="Z104" s="2247"/>
      <c r="AA104" s="2247"/>
      <c r="AB104" s="2247"/>
      <c r="AC104" s="2248"/>
      <c r="AD104" s="2246" t="s">
        <v>498</v>
      </c>
      <c r="AE104" s="2247"/>
      <c r="AF104" s="2247"/>
      <c r="AG104" s="2247"/>
      <c r="AH104" s="2247"/>
      <c r="AI104" s="2247"/>
      <c r="AJ104" s="2247"/>
      <c r="AK104" s="2247"/>
      <c r="AL104" s="2246"/>
      <c r="AM104" s="2247"/>
      <c r="AN104" s="2247"/>
      <c r="AO104" s="2247"/>
      <c r="AP104" s="2247"/>
      <c r="AQ104" s="2247"/>
      <c r="AR104" s="2247"/>
      <c r="AS104" s="2248"/>
      <c r="AT104" s="2246"/>
      <c r="AU104" s="2247"/>
      <c r="AV104" s="2247"/>
      <c r="AW104" s="2247"/>
      <c r="AX104" s="2247"/>
      <c r="AY104" s="2247"/>
      <c r="AZ104" s="2247"/>
      <c r="BA104" s="2248"/>
      <c r="BB104" s="2246"/>
      <c r="BC104" s="2247"/>
      <c r="BD104" s="2247"/>
      <c r="BE104" s="2247"/>
      <c r="BF104" s="2247"/>
      <c r="BG104" s="2247"/>
      <c r="BH104" s="2247"/>
      <c r="BI104" s="2248"/>
      <c r="BJ104" s="2246"/>
      <c r="BK104" s="2247"/>
      <c r="BL104" s="2247"/>
      <c r="BM104" s="2247"/>
      <c r="BN104" s="2247"/>
      <c r="BO104" s="2247"/>
      <c r="BP104" s="2247"/>
      <c r="BQ104" s="4388"/>
      <c r="BR104" s="2248"/>
      <c r="BS104" s="1259" t="s">
        <v>460</v>
      </c>
      <c r="BT104" s="1643"/>
      <c r="BU104" s="1625"/>
      <c r="BV104" s="1625" t="str">
        <f>IF(T104="","",T104)</f>
        <v>Группа потребителей</v>
      </c>
      <c r="BW104" s="1625"/>
      <c r="BX104" s="1625"/>
      <c r="BY104" s="1636">
        <v>0</v>
      </c>
    </row>
    <row s="1851" customFormat="1" customHeight="1" ht="21">
      <c r="A105" s="1364"/>
      <c r="B105" s="1364"/>
      <c r="C105" s="1364"/>
      <c r="D105" s="1364"/>
      <c r="E105" s="2260" t="s">
        <v>92</v>
      </c>
      <c r="F105" s="2260"/>
      <c r="G105" s="2260"/>
      <c r="H105" s="2260"/>
      <c r="I105" s="2287"/>
      <c r="J105" s="2287"/>
      <c r="K105" s="2257" t="str">
        <f>J104&amp;".1"</f>
        <v>5.1.1.1.1.1.1</v>
      </c>
      <c r="L105" s="1370" t="s">
        <v>461</v>
      </c>
      <c r="M105" s="1367"/>
      <c r="N105" s="1367"/>
      <c r="O105" s="1367"/>
      <c r="P105" s="2375"/>
      <c r="Q105" s="2375"/>
      <c r="R105" s="358">
        <v>1</v>
      </c>
      <c r="S105" s="2274" t="str">
        <f>$K105</f>
        <v>5.1.1.1.1.1.1</v>
      </c>
      <c r="T105" s="1348" t="s">
        <v>499</v>
      </c>
      <c r="U105" s="301"/>
      <c r="V105" s="752"/>
      <c r="W105" s="326"/>
      <c r="X105" s="752"/>
      <c r="Y105" s="1258"/>
      <c r="Z105" s="2603"/>
      <c r="AA105" s="2108" t="s">
        <v>67</v>
      </c>
      <c r="AB105" s="2603"/>
      <c r="AC105" s="2108" t="s">
        <v>67</v>
      </c>
      <c r="AD105" s="752">
        <v>1804.56</v>
      </c>
      <c r="AE105" s="326"/>
      <c r="AF105" s="752">
        <v>1089.48</v>
      </c>
      <c r="AG105" s="1258">
        <v>91.948</v>
      </c>
      <c r="AH105" s="2603">
        <v>45292</v>
      </c>
      <c r="AI105" s="2108" t="s">
        <v>67</v>
      </c>
      <c r="AJ105" s="2603">
        <v>45657</v>
      </c>
      <c r="AK105" s="2108" t="s">
        <v>67</v>
      </c>
      <c r="AL105" s="752">
        <v>2182.49</v>
      </c>
      <c r="AM105" s="326"/>
      <c r="AN105" s="752">
        <v>1066.08</v>
      </c>
      <c r="AO105" s="1258">
        <v>227.20567</v>
      </c>
      <c r="AP105" s="2603">
        <v>45658</v>
      </c>
      <c r="AQ105" s="2108" t="s">
        <v>67</v>
      </c>
      <c r="AR105" s="2603">
        <v>46022</v>
      </c>
      <c r="AS105" s="2108" t="s">
        <v>67</v>
      </c>
      <c r="AT105" s="752">
        <v>2955.7</v>
      </c>
      <c r="AU105" s="326"/>
      <c r="AV105" s="752">
        <v>1236.07</v>
      </c>
      <c r="AW105" s="1258">
        <v>331.46261</v>
      </c>
      <c r="AX105" s="2603">
        <v>46023</v>
      </c>
      <c r="AY105" s="2108" t="s">
        <v>67</v>
      </c>
      <c r="AZ105" s="2603">
        <v>46387</v>
      </c>
      <c r="BA105" s="2108" t="s">
        <v>67</v>
      </c>
      <c r="BB105" s="752">
        <v>3185.54</v>
      </c>
      <c r="BC105" s="326"/>
      <c r="BD105" s="752">
        <v>1507.86</v>
      </c>
      <c r="BE105" s="1258">
        <v>327.57133</v>
      </c>
      <c r="BF105" s="2603">
        <v>46388</v>
      </c>
      <c r="BG105" s="2108" t="s">
        <v>67</v>
      </c>
      <c r="BH105" s="2603">
        <v>46752</v>
      </c>
      <c r="BI105" s="2108" t="s">
        <v>67</v>
      </c>
      <c r="BJ105" s="752">
        <v>1725.22</v>
      </c>
      <c r="BK105" s="326"/>
      <c r="BL105" s="752">
        <v>1426.29</v>
      </c>
      <c r="BM105" s="1258">
        <v>70.253</v>
      </c>
      <c r="BN105" s="2603">
        <v>46753</v>
      </c>
      <c r="BO105" s="2108" t="s">
        <v>67</v>
      </c>
      <c r="BP105" s="2603">
        <v>47118</v>
      </c>
      <c r="BQ105" s="2108" t="s">
        <v>67</v>
      </c>
      <c r="BR105" s="326"/>
      <c r="BS105" s="2254" t="s">
        <v>462</v>
      </c>
      <c r="BT105" s="1643">
        <f>STRCHECKDATE(V106:BR106)</f>
      </c>
      <c r="BU105" s="1625"/>
      <c r="BV105" s="1625" t="str">
        <f>IF(T105="","",T105)</f>
        <v>вода</v>
      </c>
      <c r="BW105" s="1625"/>
      <c r="BX105" s="1625"/>
      <c r="BY105" s="1636">
        <v>0</v>
      </c>
    </row>
    <row s="1851" customFormat="1" customHeight="1" ht="0.75">
      <c r="A106" s="1364"/>
      <c r="B106" s="1364"/>
      <c r="C106" s="1364"/>
      <c r="D106" s="1364"/>
      <c r="E106" s="2260" t="s">
        <v>92</v>
      </c>
      <c r="F106" s="2260"/>
      <c r="G106" s="2260"/>
      <c r="H106" s="2260"/>
      <c r="I106" s="2287"/>
      <c r="J106" s="2287"/>
      <c r="K106" s="2257"/>
      <c r="L106" s="1370"/>
      <c r="M106" s="1367"/>
      <c r="N106" s="1367"/>
      <c r="O106" s="1367"/>
      <c r="P106" s="2375"/>
      <c r="Q106" s="2375"/>
      <c r="R106" s="358"/>
      <c r="S106" s="2514"/>
      <c r="T106" s="301"/>
      <c r="U106" s="301"/>
      <c r="V106" s="326"/>
      <c r="W106" s="326"/>
      <c r="X106" s="326"/>
      <c r="Y106" s="329" t="str">
        <f>Z105&amp;"-"&amp;AB105</f>
        <v>-</v>
      </c>
      <c r="Z106" s="2310"/>
      <c r="AA106" s="2108"/>
      <c r="AB106" s="2310"/>
      <c r="AC106" s="2108"/>
      <c r="AD106" s="326"/>
      <c r="AE106" s="326"/>
      <c r="AF106" s="326"/>
      <c r="AG106" s="329" t="str">
        <f>AH105&amp;"-"&amp;AJ105</f>
        <v>45292-45657</v>
      </c>
      <c r="AH106" s="2310"/>
      <c r="AI106" s="2108"/>
      <c r="AJ106" s="2310"/>
      <c r="AK106" s="2108"/>
      <c r="AL106" s="326"/>
      <c r="AM106" s="326"/>
      <c r="AN106" s="326"/>
      <c r="AO106" s="329" t="str">
        <f>AP105&amp;"-"&amp;AR105</f>
        <v>45658-46022</v>
      </c>
      <c r="AP106" s="2310"/>
      <c r="AQ106" s="2108"/>
      <c r="AR106" s="2310"/>
      <c r="AS106" s="2108"/>
      <c r="AT106" s="326"/>
      <c r="AU106" s="326"/>
      <c r="AV106" s="326"/>
      <c r="AW106" s="329" t="str">
        <f>AX105&amp;"-"&amp;AZ105</f>
        <v>46023-46387</v>
      </c>
      <c r="AX106" s="2310"/>
      <c r="AY106" s="2108"/>
      <c r="AZ106" s="2310"/>
      <c r="BA106" s="2108"/>
      <c r="BB106" s="326"/>
      <c r="BC106" s="326"/>
      <c r="BD106" s="326"/>
      <c r="BE106" s="329" t="str">
        <f>BF105&amp;"-"&amp;BH105</f>
        <v>46388-46752</v>
      </c>
      <c r="BF106" s="2310"/>
      <c r="BG106" s="2108"/>
      <c r="BH106" s="2310"/>
      <c r="BI106" s="2108"/>
      <c r="BJ106" s="326"/>
      <c r="BK106" s="326"/>
      <c r="BL106" s="326"/>
      <c r="BM106" s="329" t="str">
        <f>BN105&amp;"-"&amp;BP105</f>
        <v>46753-47118</v>
      </c>
      <c r="BN106" s="2310"/>
      <c r="BO106" s="2108"/>
      <c r="BP106" s="2310"/>
      <c r="BQ106" s="2108"/>
      <c r="BR106" s="326"/>
      <c r="BS106" s="2255"/>
      <c r="BT106" s="1643"/>
      <c r="BU106" s="1625"/>
      <c r="BV106" s="1625" t="str">
        <f>IF(T106="","",T106)</f>
        <v/>
      </c>
      <c r="BW106" s="1625"/>
      <c r="BX106" s="1625"/>
      <c r="BY106" s="1636">
        <v>0</v>
      </c>
    </row>
    <row s="1851" customFormat="1" customHeight="1" ht="15">
      <c r="A107" s="1364"/>
      <c r="B107" s="1364"/>
      <c r="C107" s="1364"/>
      <c r="D107" s="1364"/>
      <c r="E107" s="2260" t="s">
        <v>92</v>
      </c>
      <c r="F107" s="2260"/>
      <c r="G107" s="2260"/>
      <c r="H107" s="2260"/>
      <c r="I107" s="2287"/>
      <c r="J107" s="2257"/>
      <c r="K107" s="1364"/>
      <c r="L107" s="1370"/>
      <c r="M107" s="1367"/>
      <c r="N107" s="1367"/>
      <c r="O107" s="1777"/>
      <c r="P107" s="2375"/>
      <c r="Q107" s="2375"/>
      <c r="R107" s="357"/>
      <c r="S107" s="3893"/>
      <c r="T107" s="3894" t="s">
        <v>463</v>
      </c>
      <c r="U107" s="3895"/>
      <c r="V107" s="3896"/>
      <c r="W107" s="3897"/>
      <c r="X107" s="3898"/>
      <c r="Y107" s="3899"/>
      <c r="Z107" s="3900"/>
      <c r="AA107" s="3901"/>
      <c r="AB107" s="3902"/>
      <c r="AC107" s="3903"/>
      <c r="AD107" s="3904"/>
      <c r="AE107" s="3905"/>
      <c r="AF107" s="3906"/>
      <c r="AG107" s="3907"/>
      <c r="AH107" s="3908"/>
      <c r="AI107" s="3909"/>
      <c r="AJ107" s="3910"/>
      <c r="AK107" s="3911"/>
      <c r="AL107" s="3912"/>
      <c r="AM107" s="3913"/>
      <c r="AN107" s="3914"/>
      <c r="AO107" s="3915"/>
      <c r="AP107" s="3916"/>
      <c r="AQ107" s="3917"/>
      <c r="AR107" s="3918"/>
      <c r="AS107" s="3919"/>
      <c r="AT107" s="3920"/>
      <c r="AU107" s="3921"/>
      <c r="AV107" s="3922"/>
      <c r="AW107" s="3923"/>
      <c r="AX107" s="3924"/>
      <c r="AY107" s="3925"/>
      <c r="AZ107" s="3926"/>
      <c r="BA107" s="3927"/>
      <c r="BB107" s="3928"/>
      <c r="BC107" s="3929"/>
      <c r="BD107" s="3930"/>
      <c r="BE107" s="3931"/>
      <c r="BF107" s="3932"/>
      <c r="BG107" s="3933"/>
      <c r="BH107" s="3934"/>
      <c r="BI107" s="3935"/>
      <c r="BJ107" s="3936"/>
      <c r="BK107" s="3937"/>
      <c r="BL107" s="3938"/>
      <c r="BM107" s="3939"/>
      <c r="BN107" s="3940"/>
      <c r="BO107" s="3941"/>
      <c r="BP107" s="3942"/>
      <c r="BQ107" s="4432"/>
      <c r="BR107" s="3944"/>
      <c r="BS107" s="2256"/>
      <c r="BT107" s="1643"/>
      <c r="BU107" s="1625"/>
      <c r="BV107" s="1625" t="str">
        <f>IF(T107="","",T107)</f>
        <v>Добавить вид теплоносителя (параметры теплоносителя)</v>
      </c>
      <c r="BW107" s="1625"/>
      <c r="BX107" s="1625"/>
      <c r="BY107" s="1636">
        <v>0</v>
      </c>
    </row>
    <row s="1851" customFormat="1" customHeight="1" ht="15">
      <c r="A108" s="1364"/>
      <c r="B108" s="1364"/>
      <c r="C108" s="1364"/>
      <c r="D108" s="1364"/>
      <c r="E108" s="2260" t="s">
        <v>92</v>
      </c>
      <c r="F108" s="2260"/>
      <c r="G108" s="2260"/>
      <c r="H108" s="2260"/>
      <c r="I108" s="2257"/>
      <c r="J108" s="1364"/>
      <c r="K108" s="1364"/>
      <c r="L108" s="1370"/>
      <c r="M108" s="1367"/>
      <c r="N108" s="1777"/>
      <c r="O108" s="1777"/>
      <c r="P108" s="2375"/>
      <c r="Q108" s="2375"/>
      <c r="R108" s="357"/>
      <c r="S108" s="3945"/>
      <c r="T108" s="3946" t="s">
        <v>464</v>
      </c>
      <c r="U108" s="3947"/>
      <c r="V108" s="3948"/>
      <c r="W108" s="3949"/>
      <c r="X108" s="3950"/>
      <c r="Y108" s="3951"/>
      <c r="Z108" s="3952"/>
      <c r="AA108" s="3953"/>
      <c r="AB108" s="3954"/>
      <c r="AC108" s="3955"/>
      <c r="AD108" s="3956"/>
      <c r="AE108" s="3957"/>
      <c r="AF108" s="3958"/>
      <c r="AG108" s="3959"/>
      <c r="AH108" s="3960"/>
      <c r="AI108" s="3961"/>
      <c r="AJ108" s="3962"/>
      <c r="AK108" s="3963"/>
      <c r="AL108" s="3964"/>
      <c r="AM108" s="3965"/>
      <c r="AN108" s="3966"/>
      <c r="AO108" s="3967"/>
      <c r="AP108" s="3968"/>
      <c r="AQ108" s="3969"/>
      <c r="AR108" s="3970"/>
      <c r="AS108" s="3971"/>
      <c r="AT108" s="3972"/>
      <c r="AU108" s="3973"/>
      <c r="AV108" s="3974"/>
      <c r="AW108" s="3975"/>
      <c r="AX108" s="3976"/>
      <c r="AY108" s="3977"/>
      <c r="AZ108" s="3978"/>
      <c r="BA108" s="3979"/>
      <c r="BB108" s="3980"/>
      <c r="BC108" s="3981"/>
      <c r="BD108" s="3982"/>
      <c r="BE108" s="3983"/>
      <c r="BF108" s="3984"/>
      <c r="BG108" s="3985"/>
      <c r="BH108" s="3986"/>
      <c r="BI108" s="3987"/>
      <c r="BJ108" s="3988"/>
      <c r="BK108" s="3989"/>
      <c r="BL108" s="3990"/>
      <c r="BM108" s="3991"/>
      <c r="BN108" s="3992"/>
      <c r="BO108" s="3993"/>
      <c r="BP108" s="3994"/>
      <c r="BQ108" s="4433"/>
      <c r="BR108" s="3996"/>
      <c r="BS108" s="3997"/>
      <c r="BT108" s="1643"/>
      <c r="BU108" s="1625"/>
      <c r="BV108" s="1625" t="str">
        <f>IF(T108="","",T108)</f>
        <v>Добавить группу потребителей</v>
      </c>
      <c r="BW108" s="1625"/>
      <c r="BX108" s="1625"/>
      <c r="BY108" s="1636">
        <v>0</v>
      </c>
    </row>
    <row s="1851" customFormat="1" customHeight="1" ht="14.25">
      <c r="A109" s="1364"/>
      <c r="B109" s="1364"/>
      <c r="C109" s="1364"/>
      <c r="D109" s="1364"/>
      <c r="E109" s="2260" t="s">
        <v>92</v>
      </c>
      <c r="F109" s="2260"/>
      <c r="G109" s="2260"/>
      <c r="H109" s="2259"/>
      <c r="I109" s="1364"/>
      <c r="J109" s="1364"/>
      <c r="K109" s="1364"/>
      <c r="L109" s="1370"/>
      <c r="M109" s="1366"/>
      <c r="N109" s="1366"/>
      <c r="O109" s="1367"/>
      <c r="P109" s="1824"/>
      <c r="Q109" s="376"/>
      <c r="R109" s="356"/>
      <c r="S109" s="3998"/>
      <c r="T109" s="3999" t="s">
        <v>465</v>
      </c>
      <c r="U109" s="4000"/>
      <c r="V109" s="4001"/>
      <c r="W109" s="4002"/>
      <c r="X109" s="4003"/>
      <c r="Y109" s="4004"/>
      <c r="Z109" s="4005"/>
      <c r="AA109" s="4006"/>
      <c r="AB109" s="4007"/>
      <c r="AC109" s="4008"/>
      <c r="AD109" s="4009"/>
      <c r="AE109" s="4010"/>
      <c r="AF109" s="4011"/>
      <c r="AG109" s="4012"/>
      <c r="AH109" s="4013"/>
      <c r="AI109" s="4014"/>
      <c r="AJ109" s="4015"/>
      <c r="AK109" s="4016"/>
      <c r="AL109" s="4017"/>
      <c r="AM109" s="4018"/>
      <c r="AN109" s="4019"/>
      <c r="AO109" s="4020"/>
      <c r="AP109" s="4021"/>
      <c r="AQ109" s="4022"/>
      <c r="AR109" s="4023"/>
      <c r="AS109" s="4024"/>
      <c r="AT109" s="4025"/>
      <c r="AU109" s="4026"/>
      <c r="AV109" s="4027"/>
      <c r="AW109" s="4028"/>
      <c r="AX109" s="4029"/>
      <c r="AY109" s="4030"/>
      <c r="AZ109" s="4031"/>
      <c r="BA109" s="4032"/>
      <c r="BB109" s="4033"/>
      <c r="BC109" s="4034"/>
      <c r="BD109" s="4035"/>
      <c r="BE109" s="4036"/>
      <c r="BF109" s="4037"/>
      <c r="BG109" s="4038"/>
      <c r="BH109" s="4039"/>
      <c r="BI109" s="4040"/>
      <c r="BJ109" s="4041"/>
      <c r="BK109" s="4042"/>
      <c r="BL109" s="4043"/>
      <c r="BM109" s="4044"/>
      <c r="BN109" s="4045"/>
      <c r="BO109" s="4046"/>
      <c r="BP109" s="4047"/>
      <c r="BQ109" s="4434"/>
      <c r="BR109" s="4049"/>
      <c r="BS109" s="4050"/>
      <c r="BT109" s="1643"/>
      <c r="BU109" s="1625"/>
      <c r="BV109" s="1625" t="str">
        <f>IF(T109="","",T109)</f>
        <v>Добавить схему подключения</v>
      </c>
      <c r="BW109" s="1625"/>
      <c r="BX109" s="1625"/>
      <c r="BY109" s="1636">
        <v>0</v>
      </c>
    </row>
    <row s="623" customFormat="1" customHeight="1" ht="0.75">
      <c r="A110" s="1344"/>
      <c r="B110" s="1344"/>
      <c r="C110" s="1344"/>
      <c r="D110" s="1344"/>
      <c r="E110" s="2260" t="s">
        <v>92</v>
      </c>
      <c r="F110" s="2260"/>
      <c r="G110" s="2259"/>
      <c r="H110" s="1344"/>
      <c r="I110" s="1344"/>
      <c r="J110" s="1344"/>
      <c r="K110" s="1344"/>
      <c r="L110" s="1546"/>
      <c r="M110" s="1316"/>
      <c r="N110" s="1316"/>
      <c r="O110" s="1643"/>
      <c r="P110" s="1317"/>
      <c r="Q110" s="1345"/>
      <c r="R110" s="1317"/>
      <c r="S110" s="1319"/>
      <c r="T110" s="1320" t="s">
        <v>171</v>
      </c>
      <c r="U110" s="1321"/>
      <c r="V110" s="1321"/>
      <c r="W110" s="1321"/>
      <c r="X110" s="1321"/>
      <c r="Y110" s="1321"/>
      <c r="Z110" s="1321"/>
      <c r="AA110" s="1321"/>
      <c r="AB110" s="1321"/>
      <c r="AC110" s="1321"/>
      <c r="AD110" s="1321"/>
      <c r="AE110" s="1321"/>
      <c r="AF110" s="1321"/>
      <c r="AG110" s="1321"/>
      <c r="AH110" s="1321"/>
      <c r="AI110" s="1321"/>
      <c r="AJ110" s="1321"/>
      <c r="AK110" s="1321"/>
      <c r="AL110" s="1321"/>
      <c r="AM110" s="1321"/>
      <c r="AN110" s="1321"/>
      <c r="AO110" s="1321"/>
      <c r="AP110" s="1321"/>
      <c r="AQ110" s="1321"/>
      <c r="AR110" s="1321"/>
      <c r="AS110" s="1321"/>
      <c r="AT110" s="1321"/>
      <c r="AU110" s="1321"/>
      <c r="AV110" s="1321"/>
      <c r="AW110" s="1321"/>
      <c r="AX110" s="1321"/>
      <c r="AY110" s="1321"/>
      <c r="AZ110" s="1321"/>
      <c r="BA110" s="1321"/>
      <c r="BB110" s="1321"/>
      <c r="BC110" s="1321"/>
      <c r="BD110" s="1321"/>
      <c r="BE110" s="1321"/>
      <c r="BF110" s="1321"/>
      <c r="BG110" s="1321"/>
      <c r="BH110" s="1321"/>
      <c r="BI110" s="1321"/>
      <c r="BJ110" s="1321"/>
      <c r="BK110" s="1321"/>
      <c r="BL110" s="1321"/>
      <c r="BM110" s="1321"/>
      <c r="BN110" s="1321"/>
      <c r="BO110" s="1321"/>
      <c r="BP110" s="1321"/>
      <c r="BQ110" s="1321"/>
      <c r="BR110" s="1321"/>
      <c r="BS110" s="1321"/>
      <c r="BT110" s="1643"/>
      <c r="BU110" s="1625"/>
      <c r="BV110" s="1625" t="str">
        <f>IF(T110="","",T110)</f>
        <v>Добавить источник для дифференциации</v>
      </c>
      <c r="BW110" s="1625"/>
      <c r="BX110" s="1625"/>
      <c r="BY110" s="1643">
        <v>0</v>
      </c>
    </row>
    <row s="623" customFormat="1" customHeight="1" ht="0.75">
      <c r="A111" s="1344"/>
      <c r="B111" s="1344"/>
      <c r="C111" s="1344"/>
      <c r="D111" s="1344"/>
      <c r="E111" s="2260" t="s">
        <v>92</v>
      </c>
      <c r="F111" s="2259"/>
      <c r="G111" s="1344"/>
      <c r="H111" s="1344"/>
      <c r="I111" s="1344"/>
      <c r="J111" s="1344"/>
      <c r="K111" s="1344"/>
      <c r="L111" s="1546"/>
      <c r="M111" s="1322"/>
      <c r="N111" s="1322"/>
      <c r="O111" s="1643"/>
      <c r="P111" s="1317"/>
      <c r="Q111" s="1345"/>
      <c r="R111" s="1317"/>
      <c r="S111" s="1323"/>
      <c r="T111" s="1324" t="s">
        <v>172</v>
      </c>
      <c r="U111" s="1325"/>
      <c r="V111" s="1325"/>
      <c r="W111" s="1325"/>
      <c r="X111" s="1325"/>
      <c r="Y111" s="1325"/>
      <c r="Z111" s="1325"/>
      <c r="AA111" s="1325"/>
      <c r="AB111" s="1325"/>
      <c r="AC111" s="1325"/>
      <c r="AD111" s="1325"/>
      <c r="AE111" s="1325"/>
      <c r="AF111" s="1325"/>
      <c r="AG111" s="1325"/>
      <c r="AH111" s="1325"/>
      <c r="AI111" s="1325"/>
      <c r="AJ111" s="1325"/>
      <c r="AK111" s="1325"/>
      <c r="AL111" s="1325"/>
      <c r="AM111" s="1325"/>
      <c r="AN111" s="1325"/>
      <c r="AO111" s="1325"/>
      <c r="AP111" s="1325"/>
      <c r="AQ111" s="1325"/>
      <c r="AR111" s="1325"/>
      <c r="AS111" s="1325"/>
      <c r="AT111" s="1325"/>
      <c r="AU111" s="1325"/>
      <c r="AV111" s="1325"/>
      <c r="AW111" s="1325"/>
      <c r="AX111" s="1325"/>
      <c r="AY111" s="1325"/>
      <c r="AZ111" s="1325"/>
      <c r="BA111" s="1325"/>
      <c r="BB111" s="1325"/>
      <c r="BC111" s="1325"/>
      <c r="BD111" s="1325"/>
      <c r="BE111" s="1325"/>
      <c r="BF111" s="1325"/>
      <c r="BG111" s="1325"/>
      <c r="BH111" s="1325"/>
      <c r="BI111" s="1325"/>
      <c r="BJ111" s="1325"/>
      <c r="BK111" s="1325"/>
      <c r="BL111" s="1325"/>
      <c r="BM111" s="1325"/>
      <c r="BN111" s="1325"/>
      <c r="BO111" s="1325"/>
      <c r="BP111" s="1325"/>
      <c r="BQ111" s="1325"/>
      <c r="BR111" s="1325"/>
      <c r="BS111" s="1325"/>
      <c r="BT111" s="1643"/>
      <c r="BU111" s="1625"/>
      <c r="BV111" s="1625" t="str">
        <f>IF(T111="","",T111)</f>
        <v>Добавить централизованную систему для дифференциации</v>
      </c>
      <c r="BW111" s="1625"/>
      <c r="BX111" s="1625"/>
      <c r="BY111" s="1643">
        <v>0</v>
      </c>
    </row>
    <row s="623" customFormat="1" customHeight="1" ht="0.75">
      <c r="A112" s="1344"/>
      <c r="B112" s="1344"/>
      <c r="C112" s="1344"/>
      <c r="D112" s="1344"/>
      <c r="E112" s="2259" t="s">
        <v>92</v>
      </c>
      <c r="F112" s="1344"/>
      <c r="G112" s="1344"/>
      <c r="H112" s="1344"/>
      <c r="I112" s="1344"/>
      <c r="J112" s="1344"/>
      <c r="K112" s="1344"/>
      <c r="L112" s="1546"/>
      <c r="M112" s="1322"/>
      <c r="N112" s="1322"/>
      <c r="O112" s="1643"/>
      <c r="P112" s="1317"/>
      <c r="Q112" s="1345"/>
      <c r="R112" s="1317"/>
      <c r="S112" s="1323"/>
      <c r="T112" s="1326" t="s">
        <v>173</v>
      </c>
      <c r="U112" s="1325"/>
      <c r="V112" s="1325"/>
      <c r="W112" s="1325"/>
      <c r="X112" s="1325"/>
      <c r="Y112" s="1325"/>
      <c r="Z112" s="1325"/>
      <c r="AA112" s="1325"/>
      <c r="AB112" s="1325"/>
      <c r="AC112" s="1325"/>
      <c r="AD112" s="1325"/>
      <c r="AE112" s="1325"/>
      <c r="AF112" s="1325"/>
      <c r="AG112" s="1325"/>
      <c r="AH112" s="1325"/>
      <c r="AI112" s="1325"/>
      <c r="AJ112" s="1325"/>
      <c r="AK112" s="1325"/>
      <c r="AL112" s="1325"/>
      <c r="AM112" s="1325"/>
      <c r="AN112" s="1325"/>
      <c r="AO112" s="1325"/>
      <c r="AP112" s="1325"/>
      <c r="AQ112" s="1325"/>
      <c r="AR112" s="1325"/>
      <c r="AS112" s="1325"/>
      <c r="AT112" s="1325"/>
      <c r="AU112" s="1325"/>
      <c r="AV112" s="1325"/>
      <c r="AW112" s="1325"/>
      <c r="AX112" s="1325"/>
      <c r="AY112" s="1325"/>
      <c r="AZ112" s="1325"/>
      <c r="BA112" s="1325"/>
      <c r="BB112" s="1325"/>
      <c r="BC112" s="1325"/>
      <c r="BD112" s="1325"/>
      <c r="BE112" s="1325"/>
      <c r="BF112" s="1325"/>
      <c r="BG112" s="1325"/>
      <c r="BH112" s="1325"/>
      <c r="BI112" s="1325"/>
      <c r="BJ112" s="1325"/>
      <c r="BK112" s="1325"/>
      <c r="BL112" s="1325"/>
      <c r="BM112" s="1325"/>
      <c r="BN112" s="1325"/>
      <c r="BO112" s="1325"/>
      <c r="BP112" s="1325"/>
      <c r="BQ112" s="1325"/>
      <c r="BR112" s="1325"/>
      <c r="BS112" s="1325"/>
      <c r="BT112" s="1643"/>
      <c r="BU112" s="1625"/>
      <c r="BV112" s="1625" t="str">
        <f>IF(T112="","",T112)</f>
        <v>Добавить территорию для дифференциации</v>
      </c>
      <c r="BW112" s="1625"/>
      <c r="BX112" s="1625"/>
      <c r="BY112" s="1643">
        <v>0</v>
      </c>
    </row>
    <row s="1851" customFormat="1" customHeight="1" ht="21">
      <c r="A113" s="1364" t="s">
        <v>216</v>
      </c>
      <c r="B113" s="1364"/>
      <c r="C113" s="1364"/>
      <c r="D113" s="1364"/>
      <c r="E113" s="2259" t="s">
        <v>93</v>
      </c>
      <c r="F113" s="1364"/>
      <c r="G113" s="1364"/>
      <c r="H113" s="1364"/>
      <c r="I113" s="1364"/>
      <c r="J113" s="1364"/>
      <c r="K113" s="1364"/>
      <c r="L113" s="1370"/>
      <c r="M113" s="1366"/>
      <c r="N113" s="1366"/>
      <c r="O113" s="1366"/>
      <c r="P113" s="2398"/>
      <c r="Q113" s="1824"/>
      <c r="R113" s="356"/>
      <c r="S113" s="2274" t="str">
        <f>INDEX(PT_DIFFERENTIATION_NUM_NTAR,MATCH(A113,PT_DIFFERENTIATION_NTAR_ID,0))</f>
        <v>6</v>
      </c>
      <c r="T113" s="1526" t="s">
        <v>131</v>
      </c>
      <c r="U113" s="301"/>
      <c r="V113" s="2243"/>
      <c r="W113" s="2244"/>
      <c r="X113" s="2244"/>
      <c r="Y113" s="2244"/>
      <c r="Z113" s="2244"/>
      <c r="AA113" s="2244"/>
      <c r="AB113" s="2244"/>
      <c r="AC113" s="2245"/>
      <c r="AD113" s="2243" t="str">
        <f>INDEX(PT_DIFFERENTIATION_NTAR,MATCH(A113,PT_DIFFERENTIATION_NTAR_ID,0))</f>
        <v>Тариф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на территории Партизанского городского округа</v>
      </c>
      <c r="AE113" s="2244"/>
      <c r="AF113" s="2244"/>
      <c r="AG113" s="2244"/>
      <c r="AH113" s="2244"/>
      <c r="AI113" s="2244"/>
      <c r="AJ113" s="2244"/>
      <c r="AK113" s="2244"/>
      <c r="AL113" s="2243"/>
      <c r="AM113" s="2244"/>
      <c r="AN113" s="2244"/>
      <c r="AO113" s="2244"/>
      <c r="AP113" s="2244"/>
      <c r="AQ113" s="2244"/>
      <c r="AR113" s="2244"/>
      <c r="AS113" s="2245"/>
      <c r="AT113" s="2243"/>
      <c r="AU113" s="2244"/>
      <c r="AV113" s="2244"/>
      <c r="AW113" s="2244"/>
      <c r="AX113" s="2244"/>
      <c r="AY113" s="2244"/>
      <c r="AZ113" s="2244"/>
      <c r="BA113" s="2245"/>
      <c r="BB113" s="2243"/>
      <c r="BC113" s="2244"/>
      <c r="BD113" s="2244"/>
      <c r="BE113" s="2244"/>
      <c r="BF113" s="2244"/>
      <c r="BG113" s="2244"/>
      <c r="BH113" s="2244"/>
      <c r="BI113" s="2245"/>
      <c r="BJ113" s="2243"/>
      <c r="BK113" s="2244"/>
      <c r="BL113" s="2244"/>
      <c r="BM113" s="2244"/>
      <c r="BN113" s="2244"/>
      <c r="BO113" s="2244"/>
      <c r="BP113" s="2244"/>
      <c r="BQ113" s="4387"/>
      <c r="BR113" s="2245"/>
      <c r="BS113" s="1259" t="s">
        <v>448</v>
      </c>
      <c r="BT113" s="1643"/>
      <c r="BU113" s="1625"/>
      <c r="BV113" s="1625" t="str">
        <f>IF(T113="","",T113)</f>
        <v>Наименование тарифа</v>
      </c>
      <c r="BW113" s="1625"/>
      <c r="BX113" s="1625"/>
      <c r="BY113" s="1636">
        <v>0</v>
      </c>
    </row>
    <row s="1851" customFormat="1" customHeight="1" ht="21">
      <c r="A114" s="1364"/>
      <c r="B114" s="1364" t="s">
        <v>217</v>
      </c>
      <c r="C114" s="1364"/>
      <c r="D114" s="1364"/>
      <c r="E114" s="2260" t="s">
        <v>119</v>
      </c>
      <c r="F114" s="2259">
        <v>1</v>
      </c>
      <c r="G114" s="1364"/>
      <c r="H114" s="1364"/>
      <c r="I114" s="1364"/>
      <c r="J114" s="1364"/>
      <c r="K114" s="1364"/>
      <c r="L114" s="1370"/>
      <c r="M114" s="1366"/>
      <c r="N114" s="1366"/>
      <c r="O114" s="1366"/>
      <c r="P114" s="2126"/>
      <c r="Q114" s="353"/>
      <c r="R114" s="354"/>
      <c r="S114" s="2274" t="str">
        <f>INDEX(PT_DIFFERENTIATION_NUM_TER,MATCH(B114,PT_DIFFERENTIATION_TER_ID,0))</f>
        <v>6.1</v>
      </c>
      <c r="T114" s="1523" t="s">
        <v>449</v>
      </c>
      <c r="U114" s="301"/>
      <c r="V114" s="2243"/>
      <c r="W114" s="2244"/>
      <c r="X114" s="2244"/>
      <c r="Y114" s="2244"/>
      <c r="Z114" s="2244"/>
      <c r="AA114" s="2244"/>
      <c r="AB114" s="2244"/>
      <c r="AC114" s="2245"/>
      <c r="AD114" s="2243" t="str">
        <f>INDEX(PT_DIFFERENTIATION_TER,MATCH(B114,PT_DIFFERENTIATION_TER_ID,0))</f>
        <v>Территория 3</v>
      </c>
      <c r="AE114" s="2244"/>
      <c r="AF114" s="2244"/>
      <c r="AG114" s="2244"/>
      <c r="AH114" s="2244"/>
      <c r="AI114" s="2244"/>
      <c r="AJ114" s="2244"/>
      <c r="AK114" s="2244"/>
      <c r="AL114" s="2243"/>
      <c r="AM114" s="2244"/>
      <c r="AN114" s="2244"/>
      <c r="AO114" s="2244"/>
      <c r="AP114" s="2244"/>
      <c r="AQ114" s="2244"/>
      <c r="AR114" s="2244"/>
      <c r="AS114" s="2245"/>
      <c r="AT114" s="2243"/>
      <c r="AU114" s="2244"/>
      <c r="AV114" s="2244"/>
      <c r="AW114" s="2244"/>
      <c r="AX114" s="2244"/>
      <c r="AY114" s="2244"/>
      <c r="AZ114" s="2244"/>
      <c r="BA114" s="2245"/>
      <c r="BB114" s="2243"/>
      <c r="BC114" s="2244"/>
      <c r="BD114" s="2244"/>
      <c r="BE114" s="2244"/>
      <c r="BF114" s="2244"/>
      <c r="BG114" s="2244"/>
      <c r="BH114" s="2244"/>
      <c r="BI114" s="2245"/>
      <c r="BJ114" s="2243"/>
      <c r="BK114" s="2244"/>
      <c r="BL114" s="2244"/>
      <c r="BM114" s="2244"/>
      <c r="BN114" s="2244"/>
      <c r="BO114" s="2244"/>
      <c r="BP114" s="2244"/>
      <c r="BQ114" s="4387"/>
      <c r="BR114" s="2245"/>
      <c r="BS114" s="1259" t="s">
        <v>450</v>
      </c>
      <c r="BT114" s="1643"/>
      <c r="BU114" s="1625"/>
      <c r="BV114" s="1625" t="str">
        <f>IF(T114="","",T114)</f>
        <v>Территория действия тарифа</v>
      </c>
      <c r="BW114" s="1625"/>
      <c r="BX114" s="1625"/>
      <c r="BY114" s="1636">
        <v>0</v>
      </c>
    </row>
    <row s="1851" customFormat="1" customHeight="1" ht="23.25">
      <c r="A115" s="1364"/>
      <c r="B115" s="1364"/>
      <c r="C115" s="1364" t="s">
        <v>218</v>
      </c>
      <c r="D115" s="1364"/>
      <c r="E115" s="2260" t="s">
        <v>119</v>
      </c>
      <c r="F115" s="2260"/>
      <c r="G115" s="2259">
        <v>1</v>
      </c>
      <c r="H115" s="1364"/>
      <c r="I115" s="1364"/>
      <c r="J115" s="1364"/>
      <c r="K115" s="1364"/>
      <c r="L115" s="1370"/>
      <c r="M115" s="1366"/>
      <c r="N115" s="1366"/>
      <c r="O115" s="1366"/>
      <c r="P115" s="355"/>
      <c r="Q115" s="353"/>
      <c r="R115" s="354"/>
      <c r="S115" s="2274" t="str">
        <f>INDEX(PT_DIFFERENTIATION_NUM_CS,MATCH(C115,PT_DIFFERENTIATION_CS_ID,0))</f>
        <v>6.1.1</v>
      </c>
      <c r="T115" s="310" t="s">
        <v>451</v>
      </c>
      <c r="U115" s="301"/>
      <c r="V115" s="2243"/>
      <c r="W115" s="2244"/>
      <c r="X115" s="2244"/>
      <c r="Y115" s="2244"/>
      <c r="Z115" s="2244"/>
      <c r="AA115" s="2244"/>
      <c r="AB115" s="2244"/>
      <c r="AC115" s="2245"/>
      <c r="AD115" s="2243" t="str">
        <f>INDEX(PT_DIFFERENTIATION_CS,MATCH(C115,PT_DIFFERENTIATION_CS_ID,0))</f>
        <v>без дифференциации</v>
      </c>
      <c r="AE115" s="2244"/>
      <c r="AF115" s="2244"/>
      <c r="AG115" s="2244"/>
      <c r="AH115" s="2244"/>
      <c r="AI115" s="2244"/>
      <c r="AJ115" s="2244"/>
      <c r="AK115" s="2244"/>
      <c r="AL115" s="2243"/>
      <c r="AM115" s="2244"/>
      <c r="AN115" s="2244"/>
      <c r="AO115" s="2244"/>
      <c r="AP115" s="2244"/>
      <c r="AQ115" s="2244"/>
      <c r="AR115" s="2244"/>
      <c r="AS115" s="2245"/>
      <c r="AT115" s="2243"/>
      <c r="AU115" s="2244"/>
      <c r="AV115" s="2244"/>
      <c r="AW115" s="2244"/>
      <c r="AX115" s="2244"/>
      <c r="AY115" s="2244"/>
      <c r="AZ115" s="2244"/>
      <c r="BA115" s="2245"/>
      <c r="BB115" s="2243"/>
      <c r="BC115" s="2244"/>
      <c r="BD115" s="2244"/>
      <c r="BE115" s="2244"/>
      <c r="BF115" s="2244"/>
      <c r="BG115" s="2244"/>
      <c r="BH115" s="2244"/>
      <c r="BI115" s="2245"/>
      <c r="BJ115" s="2243"/>
      <c r="BK115" s="2244"/>
      <c r="BL115" s="2244"/>
      <c r="BM115" s="2244"/>
      <c r="BN115" s="2244"/>
      <c r="BO115" s="2244"/>
      <c r="BP115" s="2244"/>
      <c r="BQ115" s="4387"/>
      <c r="BR115" s="2245"/>
      <c r="BS115" s="1259" t="s">
        <v>452</v>
      </c>
      <c r="BT115" s="1643"/>
      <c r="BU115" s="1625"/>
      <c r="BV115" s="1625" t="str">
        <f>IF(T115="","",T115)</f>
        <v>Наименование системы теплоснабжения </v>
      </c>
      <c r="BW115" s="1625"/>
      <c r="BX115" s="1625"/>
      <c r="BY115" s="1636">
        <v>0</v>
      </c>
    </row>
    <row s="1851" customFormat="1" customHeight="1" ht="21">
      <c r="A116" s="1364"/>
      <c r="B116" s="1364"/>
      <c r="C116" s="1364"/>
      <c r="D116" s="1364" t="s">
        <v>219</v>
      </c>
      <c r="E116" s="2260" t="s">
        <v>119</v>
      </c>
      <c r="F116" s="2260"/>
      <c r="G116" s="2260"/>
      <c r="H116" s="2259">
        <v>1</v>
      </c>
      <c r="I116" s="1364"/>
      <c r="J116" s="1364"/>
      <c r="K116" s="1364"/>
      <c r="L116" s="1370"/>
      <c r="M116" s="1366"/>
      <c r="N116" s="1366"/>
      <c r="O116" s="1366"/>
      <c r="P116" s="355"/>
      <c r="Q116" s="353"/>
      <c r="R116" s="354"/>
      <c r="S116" s="2274" t="str">
        <f>INDEX(PT_DIFFERENTIATION_NUM_IST_TE,MATCH(D116,PT_DIFFERENTIATION_IST_TE_ID,0))</f>
        <v>6.1.1.1</v>
      </c>
      <c r="T116" s="311" t="s">
        <v>453</v>
      </c>
      <c r="U116" s="301"/>
      <c r="V116" s="2243"/>
      <c r="W116" s="2244"/>
      <c r="X116" s="2244"/>
      <c r="Y116" s="2244"/>
      <c r="Z116" s="2244"/>
      <c r="AA116" s="2244"/>
      <c r="AB116" s="2244"/>
      <c r="AC116" s="2245"/>
      <c r="AD116" s="2243" t="str">
        <f>INDEX(PT_DIFFERENTIATION_IST_TE,MATCH(D116,PT_DIFFERENTIATION_IST_TE_ID,0))</f>
        <v>без дифференциации</v>
      </c>
      <c r="AE116" s="2244"/>
      <c r="AF116" s="2244"/>
      <c r="AG116" s="2244"/>
      <c r="AH116" s="2244"/>
      <c r="AI116" s="2244"/>
      <c r="AJ116" s="2244"/>
      <c r="AK116" s="2244"/>
      <c r="AL116" s="2243"/>
      <c r="AM116" s="2244"/>
      <c r="AN116" s="2244"/>
      <c r="AO116" s="2244"/>
      <c r="AP116" s="2244"/>
      <c r="AQ116" s="2244"/>
      <c r="AR116" s="2244"/>
      <c r="AS116" s="2245"/>
      <c r="AT116" s="2243"/>
      <c r="AU116" s="2244"/>
      <c r="AV116" s="2244"/>
      <c r="AW116" s="2244"/>
      <c r="AX116" s="2244"/>
      <c r="AY116" s="2244"/>
      <c r="AZ116" s="2244"/>
      <c r="BA116" s="2245"/>
      <c r="BB116" s="2243"/>
      <c r="BC116" s="2244"/>
      <c r="BD116" s="2244"/>
      <c r="BE116" s="2244"/>
      <c r="BF116" s="2244"/>
      <c r="BG116" s="2244"/>
      <c r="BH116" s="2244"/>
      <c r="BI116" s="2245"/>
      <c r="BJ116" s="2243"/>
      <c r="BK116" s="2244"/>
      <c r="BL116" s="2244"/>
      <c r="BM116" s="2244"/>
      <c r="BN116" s="2244"/>
      <c r="BO116" s="2244"/>
      <c r="BP116" s="2244"/>
      <c r="BQ116" s="4387"/>
      <c r="BR116" s="2245"/>
      <c r="BS116" s="1259" t="s">
        <v>454</v>
      </c>
      <c r="BT116" s="1643"/>
      <c r="BU116" s="1625"/>
      <c r="BV116" s="1625" t="str">
        <f>IF(T116="","",T116)</f>
        <v>Источник тепловой энергии  </v>
      </c>
      <c r="BW116" s="1625"/>
      <c r="BX116" s="1625"/>
      <c r="BY116" s="1636">
        <v>0</v>
      </c>
    </row>
    <row s="1851" customFormat="1" customHeight="1" ht="47.25">
      <c r="A117" s="1364"/>
      <c r="B117" s="1364"/>
      <c r="C117" s="1364"/>
      <c r="D117" s="1364"/>
      <c r="E117" s="2260" t="s">
        <v>119</v>
      </c>
      <c r="F117" s="2260"/>
      <c r="G117" s="2260"/>
      <c r="H117" s="2260"/>
      <c r="I117" s="2257" t="str">
        <f>S116&amp;".1"</f>
        <v>6.1.1.1.1</v>
      </c>
      <c r="J117" s="1364"/>
      <c r="K117" s="1364"/>
      <c r="L117" s="1370" t="s">
        <v>455</v>
      </c>
      <c r="M117" s="1367"/>
      <c r="N117" s="1777"/>
      <c r="O117" s="1777"/>
      <c r="P117" s="2375">
        <v>1</v>
      </c>
      <c r="Q117" s="2375"/>
      <c r="R117" s="357"/>
      <c r="S117" s="2274" t="str">
        <f>$I117</f>
        <v>6.1.1.1.1</v>
      </c>
      <c r="T117" s="286" t="s">
        <v>456</v>
      </c>
      <c r="U117" s="301"/>
      <c r="V117" s="2246"/>
      <c r="W117" s="2247"/>
      <c r="X117" s="2247"/>
      <c r="Y117" s="2247"/>
      <c r="Z117" s="2247"/>
      <c r="AA117" s="2247"/>
      <c r="AB117" s="2247"/>
      <c r="AC117" s="2248"/>
      <c r="AD117" s="2246" t="s">
        <v>498</v>
      </c>
      <c r="AE117" s="2247"/>
      <c r="AF117" s="2247"/>
      <c r="AG117" s="2247"/>
      <c r="AH117" s="2247"/>
      <c r="AI117" s="2247"/>
      <c r="AJ117" s="2247"/>
      <c r="AK117" s="2247"/>
      <c r="AL117" s="2246"/>
      <c r="AM117" s="2247"/>
      <c r="AN117" s="2247"/>
      <c r="AO117" s="2247"/>
      <c r="AP117" s="2247"/>
      <c r="AQ117" s="2247"/>
      <c r="AR117" s="2247"/>
      <c r="AS117" s="2248"/>
      <c r="AT117" s="2246"/>
      <c r="AU117" s="2247"/>
      <c r="AV117" s="2247"/>
      <c r="AW117" s="2247"/>
      <c r="AX117" s="2247"/>
      <c r="AY117" s="2247"/>
      <c r="AZ117" s="2247"/>
      <c r="BA117" s="2248"/>
      <c r="BB117" s="2246"/>
      <c r="BC117" s="2247"/>
      <c r="BD117" s="2247"/>
      <c r="BE117" s="2247"/>
      <c r="BF117" s="2247"/>
      <c r="BG117" s="2247"/>
      <c r="BH117" s="2247"/>
      <c r="BI117" s="2248"/>
      <c r="BJ117" s="2246"/>
      <c r="BK117" s="2247"/>
      <c r="BL117" s="2247"/>
      <c r="BM117" s="2247"/>
      <c r="BN117" s="2247"/>
      <c r="BO117" s="2247"/>
      <c r="BP117" s="2247"/>
      <c r="BQ117" s="4388"/>
      <c r="BR117" s="2248"/>
      <c r="BS117" s="1259" t="s">
        <v>457</v>
      </c>
      <c r="BT117" s="1643"/>
      <c r="BU117" s="1625"/>
      <c r="BV117" s="1625" t="str">
        <f>IF(T117="","",T117)</f>
        <v>Схема подключения теплопотребляющей установки к коллектору источника тепловой энергии</v>
      </c>
      <c r="BW117" s="1625"/>
      <c r="BX117" s="1625"/>
      <c r="BY117" s="1636">
        <v>0</v>
      </c>
    </row>
    <row s="1851" customFormat="1" customHeight="1" ht="21">
      <c r="A118" s="1364"/>
      <c r="B118" s="1364"/>
      <c r="C118" s="1364"/>
      <c r="D118" s="1364"/>
      <c r="E118" s="2260" t="s">
        <v>119</v>
      </c>
      <c r="F118" s="2260"/>
      <c r="G118" s="2260"/>
      <c r="H118" s="2260"/>
      <c r="I118" s="2287"/>
      <c r="J118" s="2257" t="str">
        <f>I117&amp;".1"</f>
        <v>6.1.1.1.1.1</v>
      </c>
      <c r="K118" s="1364"/>
      <c r="L118" s="1370" t="s">
        <v>458</v>
      </c>
      <c r="M118" s="1367"/>
      <c r="N118" s="1367"/>
      <c r="O118" s="1777"/>
      <c r="P118" s="2375"/>
      <c r="Q118" s="2375">
        <v>1</v>
      </c>
      <c r="R118" s="358"/>
      <c r="S118" s="2274" t="str">
        <f>$J118</f>
        <v>6.1.1.1.1.1</v>
      </c>
      <c r="T118" s="287" t="s">
        <v>459</v>
      </c>
      <c r="U118" s="301"/>
      <c r="V118" s="2246"/>
      <c r="W118" s="2247"/>
      <c r="X118" s="2247"/>
      <c r="Y118" s="2247"/>
      <c r="Z118" s="2247"/>
      <c r="AA118" s="2247"/>
      <c r="AB118" s="2247"/>
      <c r="AC118" s="2248"/>
      <c r="AD118" s="2246" t="s">
        <v>498</v>
      </c>
      <c r="AE118" s="2247"/>
      <c r="AF118" s="2247"/>
      <c r="AG118" s="2247"/>
      <c r="AH118" s="2247"/>
      <c r="AI118" s="2247"/>
      <c r="AJ118" s="2247"/>
      <c r="AK118" s="2247"/>
      <c r="AL118" s="2246"/>
      <c r="AM118" s="2247"/>
      <c r="AN118" s="2247"/>
      <c r="AO118" s="2247"/>
      <c r="AP118" s="2247"/>
      <c r="AQ118" s="2247"/>
      <c r="AR118" s="2247"/>
      <c r="AS118" s="2248"/>
      <c r="AT118" s="2246"/>
      <c r="AU118" s="2247"/>
      <c r="AV118" s="2247"/>
      <c r="AW118" s="2247"/>
      <c r="AX118" s="2247"/>
      <c r="AY118" s="2247"/>
      <c r="AZ118" s="2247"/>
      <c r="BA118" s="2248"/>
      <c r="BB118" s="2246"/>
      <c r="BC118" s="2247"/>
      <c r="BD118" s="2247"/>
      <c r="BE118" s="2247"/>
      <c r="BF118" s="2247"/>
      <c r="BG118" s="2247"/>
      <c r="BH118" s="2247"/>
      <c r="BI118" s="2248"/>
      <c r="BJ118" s="2246"/>
      <c r="BK118" s="2247"/>
      <c r="BL118" s="2247"/>
      <c r="BM118" s="2247"/>
      <c r="BN118" s="2247"/>
      <c r="BO118" s="2247"/>
      <c r="BP118" s="2247"/>
      <c r="BQ118" s="4388"/>
      <c r="BR118" s="2248"/>
      <c r="BS118" s="1259" t="s">
        <v>460</v>
      </c>
      <c r="BT118" s="1643"/>
      <c r="BU118" s="1625"/>
      <c r="BV118" s="1625" t="str">
        <f>IF(T118="","",T118)</f>
        <v>Группа потребителей</v>
      </c>
      <c r="BW118" s="1625"/>
      <c r="BX118" s="1625"/>
      <c r="BY118" s="1636">
        <v>0</v>
      </c>
    </row>
    <row s="1851" customFormat="1" customHeight="1" ht="21">
      <c r="A119" s="1364"/>
      <c r="B119" s="1364"/>
      <c r="C119" s="1364"/>
      <c r="D119" s="1364"/>
      <c r="E119" s="2260" t="s">
        <v>119</v>
      </c>
      <c r="F119" s="2260"/>
      <c r="G119" s="2260"/>
      <c r="H119" s="2260"/>
      <c r="I119" s="2287"/>
      <c r="J119" s="2287"/>
      <c r="K119" s="2257" t="str">
        <f>J118&amp;".1"</f>
        <v>6.1.1.1.1.1.1</v>
      </c>
      <c r="L119" s="1370" t="s">
        <v>461</v>
      </c>
      <c r="M119" s="1367"/>
      <c r="N119" s="1367"/>
      <c r="O119" s="1367"/>
      <c r="P119" s="2375"/>
      <c r="Q119" s="2375"/>
      <c r="R119" s="358">
        <v>1</v>
      </c>
      <c r="S119" s="2274" t="str">
        <f>$K119</f>
        <v>6.1.1.1.1.1.1</v>
      </c>
      <c r="T119" s="1348" t="s">
        <v>499</v>
      </c>
      <c r="U119" s="301"/>
      <c r="V119" s="752"/>
      <c r="W119" s="326"/>
      <c r="X119" s="752"/>
      <c r="Y119" s="1258"/>
      <c r="Z119" s="2603"/>
      <c r="AA119" s="2108" t="s">
        <v>67</v>
      </c>
      <c r="AB119" s="2603"/>
      <c r="AC119" s="2108" t="s">
        <v>67</v>
      </c>
      <c r="AD119" s="752">
        <v>2436</v>
      </c>
      <c r="AE119" s="326"/>
      <c r="AF119" s="752">
        <v>1415.15</v>
      </c>
      <c r="AG119" s="1258">
        <v>286.512</v>
      </c>
      <c r="AH119" s="2603">
        <v>45292</v>
      </c>
      <c r="AI119" s="2108" t="s">
        <v>67</v>
      </c>
      <c r="AJ119" s="2603">
        <v>45657</v>
      </c>
      <c r="AK119" s="2108" t="s">
        <v>67</v>
      </c>
      <c r="AL119" s="752">
        <v>2575.75</v>
      </c>
      <c r="AM119" s="326"/>
      <c r="AN119" s="752">
        <v>1705.28</v>
      </c>
      <c r="AO119" s="1258">
        <v>213.78136</v>
      </c>
      <c r="AP119" s="2603">
        <v>45658</v>
      </c>
      <c r="AQ119" s="2108" t="s">
        <v>67</v>
      </c>
      <c r="AR119" s="2603">
        <v>46022</v>
      </c>
      <c r="AS119" s="2108" t="s">
        <v>67</v>
      </c>
      <c r="AT119" s="752">
        <v>3166.56</v>
      </c>
      <c r="AU119" s="326"/>
      <c r="AV119" s="752">
        <v>1908.8</v>
      </c>
      <c r="AW119" s="1258">
        <v>287.9967</v>
      </c>
      <c r="AX119" s="2603">
        <v>46023</v>
      </c>
      <c r="AY119" s="2108" t="s">
        <v>67</v>
      </c>
      <c r="AZ119" s="2603">
        <v>46387</v>
      </c>
      <c r="BA119" s="2108" t="s">
        <v>67</v>
      </c>
      <c r="BB119" s="752">
        <v>3814.41</v>
      </c>
      <c r="BC119" s="326"/>
      <c r="BD119" s="752">
        <v>1605.76</v>
      </c>
      <c r="BE119" s="1258">
        <v>379.95127</v>
      </c>
      <c r="BF119" s="2603">
        <v>46388</v>
      </c>
      <c r="BG119" s="2108" t="s">
        <v>67</v>
      </c>
      <c r="BH119" s="2603">
        <v>46752</v>
      </c>
      <c r="BI119" s="2108" t="s">
        <v>67</v>
      </c>
      <c r="BJ119" s="752">
        <v>2763.6</v>
      </c>
      <c r="BK119" s="326"/>
      <c r="BL119" s="752">
        <v>1667.04</v>
      </c>
      <c r="BM119" s="1258">
        <v>307.761</v>
      </c>
      <c r="BN119" s="2603">
        <v>46753</v>
      </c>
      <c r="BO119" s="2108" t="s">
        <v>67</v>
      </c>
      <c r="BP119" s="2603">
        <v>47118</v>
      </c>
      <c r="BQ119" s="2108" t="s">
        <v>67</v>
      </c>
      <c r="BR119" s="326"/>
      <c r="BS119" s="2254" t="s">
        <v>462</v>
      </c>
      <c r="BT119" s="1643">
        <f>STRCHECKDATE(V120:BR120)</f>
      </c>
      <c r="BU119" s="1625"/>
      <c r="BV119" s="1625" t="str">
        <f>IF(T119="","",T119)</f>
        <v>вода</v>
      </c>
      <c r="BW119" s="1625"/>
      <c r="BX119" s="1625"/>
      <c r="BY119" s="1636">
        <v>0</v>
      </c>
    </row>
    <row s="1851" customFormat="1" customHeight="1" ht="0.75">
      <c r="A120" s="1364"/>
      <c r="B120" s="1364"/>
      <c r="C120" s="1364"/>
      <c r="D120" s="1364"/>
      <c r="E120" s="2260" t="s">
        <v>119</v>
      </c>
      <c r="F120" s="2260"/>
      <c r="G120" s="2260"/>
      <c r="H120" s="2260"/>
      <c r="I120" s="2287"/>
      <c r="J120" s="2287"/>
      <c r="K120" s="2257"/>
      <c r="L120" s="1370"/>
      <c r="M120" s="1367"/>
      <c r="N120" s="1367"/>
      <c r="O120" s="1367"/>
      <c r="P120" s="2375"/>
      <c r="Q120" s="2375"/>
      <c r="R120" s="358"/>
      <c r="S120" s="2514"/>
      <c r="T120" s="301"/>
      <c r="U120" s="301"/>
      <c r="V120" s="326"/>
      <c r="W120" s="326"/>
      <c r="X120" s="326"/>
      <c r="Y120" s="329" t="str">
        <f>Z119&amp;"-"&amp;AB119</f>
        <v>-</v>
      </c>
      <c r="Z120" s="2310"/>
      <c r="AA120" s="2108"/>
      <c r="AB120" s="2310"/>
      <c r="AC120" s="2108"/>
      <c r="AD120" s="326"/>
      <c r="AE120" s="326"/>
      <c r="AF120" s="326"/>
      <c r="AG120" s="329" t="str">
        <f>AH119&amp;"-"&amp;AJ119</f>
        <v>45292-45657</v>
      </c>
      <c r="AH120" s="2310"/>
      <c r="AI120" s="2108"/>
      <c r="AJ120" s="2310"/>
      <c r="AK120" s="2108"/>
      <c r="AL120" s="326"/>
      <c r="AM120" s="326"/>
      <c r="AN120" s="326"/>
      <c r="AO120" s="329" t="str">
        <f>AP119&amp;"-"&amp;AR119</f>
        <v>45658-46022</v>
      </c>
      <c r="AP120" s="2310"/>
      <c r="AQ120" s="2108"/>
      <c r="AR120" s="2310"/>
      <c r="AS120" s="2108"/>
      <c r="AT120" s="326"/>
      <c r="AU120" s="326"/>
      <c r="AV120" s="326"/>
      <c r="AW120" s="329" t="str">
        <f>AX119&amp;"-"&amp;AZ119</f>
        <v>46023-46387</v>
      </c>
      <c r="AX120" s="2310"/>
      <c r="AY120" s="2108"/>
      <c r="AZ120" s="2310"/>
      <c r="BA120" s="2108"/>
      <c r="BB120" s="326"/>
      <c r="BC120" s="326"/>
      <c r="BD120" s="326"/>
      <c r="BE120" s="329" t="str">
        <f>BF119&amp;"-"&amp;BH119</f>
        <v>46388-46752</v>
      </c>
      <c r="BF120" s="2310"/>
      <c r="BG120" s="2108"/>
      <c r="BH120" s="2310"/>
      <c r="BI120" s="2108"/>
      <c r="BJ120" s="326"/>
      <c r="BK120" s="326"/>
      <c r="BL120" s="326"/>
      <c r="BM120" s="329" t="str">
        <f>BN119&amp;"-"&amp;BP119</f>
        <v>46753-47118</v>
      </c>
      <c r="BN120" s="2310"/>
      <c r="BO120" s="2108"/>
      <c r="BP120" s="2310"/>
      <c r="BQ120" s="2108"/>
      <c r="BR120" s="326"/>
      <c r="BS120" s="2255"/>
      <c r="BT120" s="1643"/>
      <c r="BU120" s="1625"/>
      <c r="BV120" s="1625" t="str">
        <f>IF(T120="","",T120)</f>
        <v/>
      </c>
      <c r="BW120" s="1625"/>
      <c r="BX120" s="1625"/>
      <c r="BY120" s="1636">
        <v>0</v>
      </c>
    </row>
    <row s="1851" customFormat="1" customHeight="1" ht="15">
      <c r="A121" s="1364"/>
      <c r="B121" s="1364"/>
      <c r="C121" s="1364"/>
      <c r="D121" s="1364"/>
      <c r="E121" s="2260" t="s">
        <v>119</v>
      </c>
      <c r="F121" s="2260"/>
      <c r="G121" s="2260"/>
      <c r="H121" s="2260"/>
      <c r="I121" s="2287"/>
      <c r="J121" s="2257"/>
      <c r="K121" s="1364"/>
      <c r="L121" s="1370"/>
      <c r="M121" s="1367"/>
      <c r="N121" s="1367"/>
      <c r="O121" s="1777"/>
      <c r="P121" s="2375"/>
      <c r="Q121" s="2375"/>
      <c r="R121" s="357"/>
      <c r="S121" s="4051"/>
      <c r="T121" s="4052" t="s">
        <v>463</v>
      </c>
      <c r="U121" s="4053"/>
      <c r="V121" s="4054"/>
      <c r="W121" s="4055"/>
      <c r="X121" s="4056"/>
      <c r="Y121" s="4057"/>
      <c r="Z121" s="4058"/>
      <c r="AA121" s="4059"/>
      <c r="AB121" s="4060"/>
      <c r="AC121" s="4061"/>
      <c r="AD121" s="4062"/>
      <c r="AE121" s="4063"/>
      <c r="AF121" s="4064"/>
      <c r="AG121" s="4065"/>
      <c r="AH121" s="4066"/>
      <c r="AI121" s="4067"/>
      <c r="AJ121" s="4068"/>
      <c r="AK121" s="4069"/>
      <c r="AL121" s="4070"/>
      <c r="AM121" s="4071"/>
      <c r="AN121" s="4072"/>
      <c r="AO121" s="4073"/>
      <c r="AP121" s="4074"/>
      <c r="AQ121" s="4075"/>
      <c r="AR121" s="4076"/>
      <c r="AS121" s="4077"/>
      <c r="AT121" s="4078"/>
      <c r="AU121" s="4079"/>
      <c r="AV121" s="4080"/>
      <c r="AW121" s="4081"/>
      <c r="AX121" s="4082"/>
      <c r="AY121" s="4083"/>
      <c r="AZ121" s="4084"/>
      <c r="BA121" s="4085"/>
      <c r="BB121" s="4086"/>
      <c r="BC121" s="4087"/>
      <c r="BD121" s="4088"/>
      <c r="BE121" s="4089"/>
      <c r="BF121" s="4090"/>
      <c r="BG121" s="4091"/>
      <c r="BH121" s="4092"/>
      <c r="BI121" s="4093"/>
      <c r="BJ121" s="4094"/>
      <c r="BK121" s="4095"/>
      <c r="BL121" s="4096"/>
      <c r="BM121" s="4097"/>
      <c r="BN121" s="4098"/>
      <c r="BO121" s="4099"/>
      <c r="BP121" s="4100"/>
      <c r="BQ121" s="4435"/>
      <c r="BR121" s="4102"/>
      <c r="BS121" s="2256"/>
      <c r="BT121" s="1643"/>
      <c r="BU121" s="1625"/>
      <c r="BV121" s="1625" t="str">
        <f>IF(T121="","",T121)</f>
        <v>Добавить вид теплоносителя (параметры теплоносителя)</v>
      </c>
      <c r="BW121" s="1625"/>
      <c r="BX121" s="1625"/>
      <c r="BY121" s="1636">
        <v>0</v>
      </c>
    </row>
    <row s="1851" customFormat="1" customHeight="1" ht="15">
      <c r="A122" s="1364"/>
      <c r="B122" s="1364"/>
      <c r="C122" s="1364"/>
      <c r="D122" s="1364"/>
      <c r="E122" s="2260" t="s">
        <v>119</v>
      </c>
      <c r="F122" s="2260"/>
      <c r="G122" s="2260"/>
      <c r="H122" s="2260"/>
      <c r="I122" s="2257"/>
      <c r="J122" s="1364"/>
      <c r="K122" s="1364"/>
      <c r="L122" s="1370"/>
      <c r="M122" s="1367"/>
      <c r="N122" s="1777"/>
      <c r="O122" s="1777"/>
      <c r="P122" s="2375"/>
      <c r="Q122" s="2375"/>
      <c r="R122" s="357"/>
      <c r="S122" s="4103"/>
      <c r="T122" s="4104" t="s">
        <v>464</v>
      </c>
      <c r="U122" s="4105"/>
      <c r="V122" s="4106"/>
      <c r="W122" s="4107"/>
      <c r="X122" s="4108"/>
      <c r="Y122" s="4109"/>
      <c r="Z122" s="4110"/>
      <c r="AA122" s="4111"/>
      <c r="AB122" s="4112"/>
      <c r="AC122" s="4113"/>
      <c r="AD122" s="4114"/>
      <c r="AE122" s="4115"/>
      <c r="AF122" s="4116"/>
      <c r="AG122" s="4117"/>
      <c r="AH122" s="4118"/>
      <c r="AI122" s="4119"/>
      <c r="AJ122" s="4120"/>
      <c r="AK122" s="4121"/>
      <c r="AL122" s="4122"/>
      <c r="AM122" s="4123"/>
      <c r="AN122" s="4124"/>
      <c r="AO122" s="4125"/>
      <c r="AP122" s="4126"/>
      <c r="AQ122" s="4127"/>
      <c r="AR122" s="4128"/>
      <c r="AS122" s="4129"/>
      <c r="AT122" s="4130"/>
      <c r="AU122" s="4131"/>
      <c r="AV122" s="4132"/>
      <c r="AW122" s="4133"/>
      <c r="AX122" s="4134"/>
      <c r="AY122" s="4135"/>
      <c r="AZ122" s="4136"/>
      <c r="BA122" s="4137"/>
      <c r="BB122" s="4138"/>
      <c r="BC122" s="4139"/>
      <c r="BD122" s="4140"/>
      <c r="BE122" s="4141"/>
      <c r="BF122" s="4142"/>
      <c r="BG122" s="4143"/>
      <c r="BH122" s="4144"/>
      <c r="BI122" s="4145"/>
      <c r="BJ122" s="4146"/>
      <c r="BK122" s="4147"/>
      <c r="BL122" s="4148"/>
      <c r="BM122" s="4149"/>
      <c r="BN122" s="4150"/>
      <c r="BO122" s="4151"/>
      <c r="BP122" s="4152"/>
      <c r="BQ122" s="4436"/>
      <c r="BR122" s="4154"/>
      <c r="BS122" s="4155"/>
      <c r="BT122" s="1643"/>
      <c r="BU122" s="1625"/>
      <c r="BV122" s="1625" t="str">
        <f>IF(T122="","",T122)</f>
        <v>Добавить группу потребителей</v>
      </c>
      <c r="BW122" s="1625"/>
      <c r="BX122" s="1625"/>
      <c r="BY122" s="1636">
        <v>0</v>
      </c>
    </row>
    <row s="1851" customFormat="1" customHeight="1" ht="14.25">
      <c r="A123" s="1364"/>
      <c r="B123" s="1364"/>
      <c r="C123" s="1364"/>
      <c r="D123" s="1364"/>
      <c r="E123" s="2260" t="s">
        <v>119</v>
      </c>
      <c r="F123" s="2260"/>
      <c r="G123" s="2260"/>
      <c r="H123" s="2259"/>
      <c r="I123" s="1364"/>
      <c r="J123" s="1364"/>
      <c r="K123" s="1364"/>
      <c r="L123" s="1370"/>
      <c r="M123" s="1366"/>
      <c r="N123" s="1366"/>
      <c r="O123" s="1367"/>
      <c r="P123" s="1824"/>
      <c r="Q123" s="376"/>
      <c r="R123" s="356"/>
      <c r="S123" s="4156"/>
      <c r="T123" s="4157" t="s">
        <v>465</v>
      </c>
      <c r="U123" s="4158"/>
      <c r="V123" s="4159"/>
      <c r="W123" s="4160"/>
      <c r="X123" s="4161"/>
      <c r="Y123" s="4162"/>
      <c r="Z123" s="4163"/>
      <c r="AA123" s="4164"/>
      <c r="AB123" s="4165"/>
      <c r="AC123" s="4166"/>
      <c r="AD123" s="4167"/>
      <c r="AE123" s="4168"/>
      <c r="AF123" s="4169"/>
      <c r="AG123" s="4170"/>
      <c r="AH123" s="4171"/>
      <c r="AI123" s="4172"/>
      <c r="AJ123" s="4173"/>
      <c r="AK123" s="4174"/>
      <c r="AL123" s="4175"/>
      <c r="AM123" s="4176"/>
      <c r="AN123" s="4177"/>
      <c r="AO123" s="4178"/>
      <c r="AP123" s="4179"/>
      <c r="AQ123" s="4180"/>
      <c r="AR123" s="4181"/>
      <c r="AS123" s="4182"/>
      <c r="AT123" s="4183"/>
      <c r="AU123" s="4184"/>
      <c r="AV123" s="4185"/>
      <c r="AW123" s="4186"/>
      <c r="AX123" s="4187"/>
      <c r="AY123" s="4188"/>
      <c r="AZ123" s="4189"/>
      <c r="BA123" s="4190"/>
      <c r="BB123" s="4191"/>
      <c r="BC123" s="4192"/>
      <c r="BD123" s="4193"/>
      <c r="BE123" s="4194"/>
      <c r="BF123" s="4195"/>
      <c r="BG123" s="4196"/>
      <c r="BH123" s="4197"/>
      <c r="BI123" s="4198"/>
      <c r="BJ123" s="4199"/>
      <c r="BK123" s="4200"/>
      <c r="BL123" s="4201"/>
      <c r="BM123" s="4202"/>
      <c r="BN123" s="4203"/>
      <c r="BO123" s="4204"/>
      <c r="BP123" s="4205"/>
      <c r="BQ123" s="4437"/>
      <c r="BR123" s="4207"/>
      <c r="BS123" s="4208"/>
      <c r="BT123" s="1643"/>
      <c r="BU123" s="1625"/>
      <c r="BV123" s="1625" t="str">
        <f>IF(T123="","",T123)</f>
        <v>Добавить схему подключения</v>
      </c>
      <c r="BW123" s="1625"/>
      <c r="BX123" s="1625"/>
      <c r="BY123" s="1636">
        <v>0</v>
      </c>
    </row>
    <row s="623" customFormat="1" customHeight="1" ht="0.75">
      <c r="A124" s="1344"/>
      <c r="B124" s="1344"/>
      <c r="C124" s="1344"/>
      <c r="D124" s="1344"/>
      <c r="E124" s="2260" t="s">
        <v>119</v>
      </c>
      <c r="F124" s="2260"/>
      <c r="G124" s="2259"/>
      <c r="H124" s="1344"/>
      <c r="I124" s="1344"/>
      <c r="J124" s="1344"/>
      <c r="K124" s="1344"/>
      <c r="L124" s="1546"/>
      <c r="M124" s="1316"/>
      <c r="N124" s="1316"/>
      <c r="O124" s="1643"/>
      <c r="P124" s="1317"/>
      <c r="Q124" s="1345"/>
      <c r="R124" s="1317"/>
      <c r="S124" s="1319"/>
      <c r="T124" s="1320" t="s">
        <v>171</v>
      </c>
      <c r="U124" s="1321"/>
      <c r="V124" s="1321"/>
      <c r="W124" s="1321"/>
      <c r="X124" s="1321"/>
      <c r="Y124" s="1321"/>
      <c r="Z124" s="1321"/>
      <c r="AA124" s="1321"/>
      <c r="AB124" s="1321"/>
      <c r="AC124" s="1321"/>
      <c r="AD124" s="1321"/>
      <c r="AE124" s="1321"/>
      <c r="AF124" s="1321"/>
      <c r="AG124" s="1321"/>
      <c r="AH124" s="1321"/>
      <c r="AI124" s="1321"/>
      <c r="AJ124" s="1321"/>
      <c r="AK124" s="1321"/>
      <c r="AL124" s="1321"/>
      <c r="AM124" s="1321"/>
      <c r="AN124" s="1321"/>
      <c r="AO124" s="1321"/>
      <c r="AP124" s="1321"/>
      <c r="AQ124" s="1321"/>
      <c r="AR124" s="1321"/>
      <c r="AS124" s="1321"/>
      <c r="AT124" s="1321"/>
      <c r="AU124" s="1321"/>
      <c r="AV124" s="1321"/>
      <c r="AW124" s="1321"/>
      <c r="AX124" s="1321"/>
      <c r="AY124" s="1321"/>
      <c r="AZ124" s="1321"/>
      <c r="BA124" s="1321"/>
      <c r="BB124" s="1321"/>
      <c r="BC124" s="1321"/>
      <c r="BD124" s="1321"/>
      <c r="BE124" s="1321"/>
      <c r="BF124" s="1321"/>
      <c r="BG124" s="1321"/>
      <c r="BH124" s="1321"/>
      <c r="BI124" s="1321"/>
      <c r="BJ124" s="1321"/>
      <c r="BK124" s="1321"/>
      <c r="BL124" s="1321"/>
      <c r="BM124" s="1321"/>
      <c r="BN124" s="1321"/>
      <c r="BO124" s="1321"/>
      <c r="BP124" s="1321"/>
      <c r="BQ124" s="1321"/>
      <c r="BR124" s="1321"/>
      <c r="BS124" s="1321"/>
      <c r="BT124" s="1643"/>
      <c r="BU124" s="1625"/>
      <c r="BV124" s="1625" t="str">
        <f>IF(T124="","",T124)</f>
        <v>Добавить источник для дифференциации</v>
      </c>
      <c r="BW124" s="1625"/>
      <c r="BX124" s="1625"/>
      <c r="BY124" s="1643">
        <v>0</v>
      </c>
    </row>
    <row s="623" customFormat="1" customHeight="1" ht="0.75">
      <c r="A125" s="1344"/>
      <c r="B125" s="1344"/>
      <c r="C125" s="1344"/>
      <c r="D125" s="1344"/>
      <c r="E125" s="2260" t="s">
        <v>119</v>
      </c>
      <c r="F125" s="2259"/>
      <c r="G125" s="1344"/>
      <c r="H125" s="1344"/>
      <c r="I125" s="1344"/>
      <c r="J125" s="1344"/>
      <c r="K125" s="1344"/>
      <c r="L125" s="1546"/>
      <c r="M125" s="1322"/>
      <c r="N125" s="1322"/>
      <c r="O125" s="1643"/>
      <c r="P125" s="1317"/>
      <c r="Q125" s="1345"/>
      <c r="R125" s="1317"/>
      <c r="S125" s="1323"/>
      <c r="T125" s="1324" t="s">
        <v>172</v>
      </c>
      <c r="U125" s="1325"/>
      <c r="V125" s="1325"/>
      <c r="W125" s="1325"/>
      <c r="X125" s="1325"/>
      <c r="Y125" s="1325"/>
      <c r="Z125" s="1325"/>
      <c r="AA125" s="1325"/>
      <c r="AB125" s="1325"/>
      <c r="AC125" s="1325"/>
      <c r="AD125" s="1325"/>
      <c r="AE125" s="1325"/>
      <c r="AF125" s="1325"/>
      <c r="AG125" s="1325"/>
      <c r="AH125" s="1325"/>
      <c r="AI125" s="1325"/>
      <c r="AJ125" s="1325"/>
      <c r="AK125" s="1325"/>
      <c r="AL125" s="1325"/>
      <c r="AM125" s="1325"/>
      <c r="AN125" s="1325"/>
      <c r="AO125" s="1325"/>
      <c r="AP125" s="1325"/>
      <c r="AQ125" s="1325"/>
      <c r="AR125" s="1325"/>
      <c r="AS125" s="1325"/>
      <c r="AT125" s="1325"/>
      <c r="AU125" s="1325"/>
      <c r="AV125" s="1325"/>
      <c r="AW125" s="1325"/>
      <c r="AX125" s="1325"/>
      <c r="AY125" s="1325"/>
      <c r="AZ125" s="1325"/>
      <c r="BA125" s="1325"/>
      <c r="BB125" s="1325"/>
      <c r="BC125" s="1325"/>
      <c r="BD125" s="1325"/>
      <c r="BE125" s="1325"/>
      <c r="BF125" s="1325"/>
      <c r="BG125" s="1325"/>
      <c r="BH125" s="1325"/>
      <c r="BI125" s="1325"/>
      <c r="BJ125" s="1325"/>
      <c r="BK125" s="1325"/>
      <c r="BL125" s="1325"/>
      <c r="BM125" s="1325"/>
      <c r="BN125" s="1325"/>
      <c r="BO125" s="1325"/>
      <c r="BP125" s="1325"/>
      <c r="BQ125" s="1325"/>
      <c r="BR125" s="1325"/>
      <c r="BS125" s="1325"/>
      <c r="BT125" s="1643"/>
      <c r="BU125" s="1625"/>
      <c r="BV125" s="1625" t="str">
        <f>IF(T125="","",T125)</f>
        <v>Добавить централизованную систему для дифференциации</v>
      </c>
      <c r="BW125" s="1625"/>
      <c r="BX125" s="1625"/>
      <c r="BY125" s="1643">
        <v>0</v>
      </c>
    </row>
    <row s="623" customFormat="1" customHeight="1" ht="0.75">
      <c r="A126" s="1344"/>
      <c r="B126" s="1344"/>
      <c r="C126" s="1344"/>
      <c r="D126" s="1344"/>
      <c r="E126" s="2259" t="s">
        <v>119</v>
      </c>
      <c r="F126" s="1344"/>
      <c r="G126" s="1344"/>
      <c r="H126" s="1344"/>
      <c r="I126" s="1344"/>
      <c r="J126" s="1344"/>
      <c r="K126" s="1344"/>
      <c r="L126" s="1546"/>
      <c r="M126" s="1322"/>
      <c r="N126" s="1322"/>
      <c r="O126" s="1643"/>
      <c r="P126" s="1317"/>
      <c r="Q126" s="1345"/>
      <c r="R126" s="1317"/>
      <c r="S126" s="1323"/>
      <c r="T126" s="1326" t="s">
        <v>173</v>
      </c>
      <c r="U126" s="1325"/>
      <c r="V126" s="1325"/>
      <c r="W126" s="1325"/>
      <c r="X126" s="1325"/>
      <c r="Y126" s="1325"/>
      <c r="Z126" s="1325"/>
      <c r="AA126" s="1325"/>
      <c r="AB126" s="1325"/>
      <c r="AC126" s="1325"/>
      <c r="AD126" s="1325"/>
      <c r="AE126" s="1325"/>
      <c r="AF126" s="1325"/>
      <c r="AG126" s="1325"/>
      <c r="AH126" s="1325"/>
      <c r="AI126" s="1325"/>
      <c r="AJ126" s="1325"/>
      <c r="AK126" s="1325"/>
      <c r="AL126" s="1325"/>
      <c r="AM126" s="1325"/>
      <c r="AN126" s="1325"/>
      <c r="AO126" s="1325"/>
      <c r="AP126" s="1325"/>
      <c r="AQ126" s="1325"/>
      <c r="AR126" s="1325"/>
      <c r="AS126" s="1325"/>
      <c r="AT126" s="1325"/>
      <c r="AU126" s="1325"/>
      <c r="AV126" s="1325"/>
      <c r="AW126" s="1325"/>
      <c r="AX126" s="1325"/>
      <c r="AY126" s="1325"/>
      <c r="AZ126" s="1325"/>
      <c r="BA126" s="1325"/>
      <c r="BB126" s="1325"/>
      <c r="BC126" s="1325"/>
      <c r="BD126" s="1325"/>
      <c r="BE126" s="1325"/>
      <c r="BF126" s="1325"/>
      <c r="BG126" s="1325"/>
      <c r="BH126" s="1325"/>
      <c r="BI126" s="1325"/>
      <c r="BJ126" s="1325"/>
      <c r="BK126" s="1325"/>
      <c r="BL126" s="1325"/>
      <c r="BM126" s="1325"/>
      <c r="BN126" s="1325"/>
      <c r="BO126" s="1325"/>
      <c r="BP126" s="1325"/>
      <c r="BQ126" s="1325"/>
      <c r="BR126" s="1325"/>
      <c r="BS126" s="1325"/>
      <c r="BT126" s="1643"/>
      <c r="BU126" s="1625"/>
      <c r="BV126" s="1625" t="str">
        <f>IF(T126="","",T126)</f>
        <v>Добавить территорию для дифференциации</v>
      </c>
      <c r="BW126" s="1625"/>
      <c r="BX126" s="1625"/>
      <c r="BY126" s="1643">
        <v>0</v>
      </c>
    </row>
    <row s="1643" customFormat="1" customHeight="1" ht="1.05">
      <c r="A127" s="1315"/>
      <c r="B127" s="1315"/>
      <c r="C127" s="1315"/>
      <c r="D127" s="1315"/>
      <c r="E127" s="1344"/>
      <c r="F127" s="1315"/>
      <c r="G127" s="1315"/>
      <c r="H127" s="1315"/>
      <c r="I127" s="1315"/>
      <c r="J127" s="1315"/>
      <c r="K127" s="1315"/>
      <c r="L127" s="1340"/>
      <c r="M127" s="1322"/>
      <c r="N127" s="1322"/>
      <c r="P127" s="1317"/>
      <c r="Q127" s="1318"/>
      <c r="R127" s="1317"/>
      <c r="S127" s="1323"/>
      <c r="T127" s="1326" t="s">
        <v>186</v>
      </c>
      <c r="U127" s="1325"/>
      <c r="V127" s="1325"/>
      <c r="W127" s="1325"/>
      <c r="X127" s="1325"/>
      <c r="Y127" s="1325"/>
      <c r="Z127" s="1325"/>
      <c r="AA127" s="1325"/>
      <c r="AB127" s="1325"/>
      <c r="AC127" s="1325"/>
      <c r="AD127" s="1325"/>
      <c r="AE127" s="1325"/>
      <c r="AF127" s="1325"/>
      <c r="AG127" s="1325"/>
      <c r="AH127" s="1325"/>
      <c r="AI127" s="1325"/>
      <c r="AJ127" s="1325"/>
      <c r="AK127" s="1325"/>
      <c r="AL127" s="1325"/>
      <c r="AM127" s="1325"/>
      <c r="AN127" s="1325"/>
      <c r="AO127" s="1325"/>
      <c r="AP127" s="1325"/>
      <c r="AQ127" s="1325"/>
      <c r="AR127" s="1325"/>
      <c r="AS127" s="1325"/>
      <c r="AT127" s="1325"/>
      <c r="AU127" s="1325"/>
      <c r="AV127" s="1325"/>
      <c r="AW127" s="1325"/>
      <c r="AX127" s="1325"/>
      <c r="AY127" s="1325"/>
      <c r="AZ127" s="1325"/>
      <c r="BA127" s="1325"/>
      <c r="BB127" s="1325"/>
      <c r="BC127" s="1325"/>
      <c r="BD127" s="1325"/>
      <c r="BE127" s="1325"/>
      <c r="BF127" s="1325"/>
      <c r="BG127" s="1325"/>
      <c r="BH127" s="1325"/>
      <c r="BI127" s="1325"/>
      <c r="BJ127" s="1325"/>
      <c r="BK127" s="1325"/>
      <c r="BL127" s="1325"/>
      <c r="BM127" s="1325"/>
      <c r="BN127" s="1325"/>
      <c r="BO127" s="1325"/>
      <c r="BP127" s="1325"/>
      <c r="BQ127" s="1325"/>
      <c r="BR127" s="1325"/>
      <c r="BS127" s="1325"/>
      <c r="BU127" s="790"/>
      <c r="BV127" s="790" t="str">
        <f>IF(T127="","",T127)</f>
        <v>Добавить наименование тарифа</v>
      </c>
      <c r="BW127" s="790"/>
      <c r="BX127" s="790"/>
      <c r="BY127" s="519">
        <v>1</v>
      </c>
    </row>
    <row customHeight="1" ht="11.549999999999999">
      <c r="M128" s="1161"/>
      <c r="N128" s="1161"/>
      <c r="O128" s="538"/>
      <c r="P128" s="1156"/>
      <c r="Q128" s="1156"/>
      <c r="R128" s="1156"/>
      <c r="S128" s="1156"/>
      <c r="AL128" s="1636"/>
      <c r="AM128" s="1636"/>
      <c r="AN128" s="1636"/>
      <c r="AO128" s="1636"/>
      <c r="AP128" s="1636"/>
      <c r="AQ128" s="1636"/>
      <c r="AR128" s="1636"/>
      <c r="AS128" s="1636"/>
      <c r="AT128" s="1636"/>
      <c r="AU128" s="1636"/>
      <c r="AV128" s="1636"/>
      <c r="AW128" s="1636"/>
      <c r="AX128" s="1636"/>
      <c r="AY128" s="1636"/>
      <c r="AZ128" s="1636"/>
      <c r="BA128" s="1636"/>
      <c r="BB128" s="1636"/>
      <c r="BC128" s="1636"/>
      <c r="BD128" s="1636"/>
      <c r="BE128" s="1636"/>
      <c r="BF128" s="1636"/>
      <c r="BG128" s="1636"/>
      <c r="BH128" s="1636"/>
      <c r="BI128" s="1636"/>
      <c r="BJ128" s="1636"/>
      <c r="BK128" s="1636"/>
      <c r="BL128" s="1636"/>
      <c r="BM128" s="1636"/>
      <c r="BN128" s="1636"/>
      <c r="BO128" s="1636"/>
      <c r="BP128" s="1636"/>
      <c r="BQ128" s="4386"/>
      <c r="BT128" s="1156"/>
      <c r="BU128" s="1156"/>
      <c r="BV128" s="1156"/>
      <c r="BW128" s="1156"/>
      <c r="BX128" s="1156"/>
      <c r="BY128" s="1156">
        <v>11</v>
      </c>
    </row>
    <row customHeight="1" ht="28.5">
      <c r="O129" s="538"/>
      <c r="S129" s="1254"/>
      <c r="T129" s="2286"/>
      <c r="U129" s="2286"/>
      <c r="V129" s="2286"/>
      <c r="W129" s="2286"/>
      <c r="X129" s="2286"/>
      <c r="Y129" s="2286"/>
      <c r="Z129" s="2286"/>
      <c r="AA129" s="2286"/>
      <c r="AB129" s="2286"/>
      <c r="AC129" s="2286"/>
      <c r="AD129" s="2286"/>
      <c r="AE129" s="2286"/>
      <c r="AF129" s="2286"/>
      <c r="AG129" s="2286"/>
      <c r="AH129" s="2286"/>
      <c r="AI129" s="2286"/>
      <c r="AJ129" s="2286"/>
      <c r="AK129" s="2286"/>
      <c r="AL129" s="2386"/>
      <c r="AM129" s="2386"/>
      <c r="AN129" s="2386"/>
      <c r="AO129" s="2386"/>
      <c r="AP129" s="2386"/>
      <c r="AQ129" s="2386"/>
      <c r="AR129" s="2386"/>
      <c r="AS129" s="2386"/>
      <c r="AT129" s="2386"/>
      <c r="AU129" s="2386"/>
      <c r="AV129" s="2386"/>
      <c r="AW129" s="2386"/>
      <c r="AX129" s="2386"/>
      <c r="AY129" s="2386"/>
      <c r="AZ129" s="2386"/>
      <c r="BA129" s="2386"/>
      <c r="BB129" s="2386"/>
      <c r="BC129" s="2386"/>
      <c r="BD129" s="2386"/>
      <c r="BE129" s="2386"/>
      <c r="BF129" s="2386"/>
      <c r="BG129" s="2386"/>
      <c r="BH129" s="2386"/>
      <c r="BI129" s="2386"/>
      <c r="BJ129" s="2386"/>
      <c r="BK129" s="2386"/>
      <c r="BL129" s="2386"/>
      <c r="BM129" s="2386"/>
      <c r="BN129" s="2386"/>
      <c r="BO129" s="2386"/>
      <c r="BP129" s="2386"/>
      <c r="BQ129" s="4416"/>
      <c r="BR129" s="2286"/>
      <c r="BS129" s="2286"/>
      <c r="BY129" s="1156">
        <v>27</v>
      </c>
    </row>
    <row customHeight="1" ht="65.25">
      <c r="O130" s="538"/>
      <c r="T130" s="2286"/>
      <c r="U130" s="2286"/>
      <c r="V130" s="2286"/>
      <c r="W130" s="2286"/>
      <c r="X130" s="2286"/>
      <c r="Y130" s="2286"/>
      <c r="Z130" s="2286"/>
      <c r="AA130" s="2286"/>
      <c r="AB130" s="2286"/>
      <c r="AC130" s="2286"/>
      <c r="AD130" s="2286"/>
      <c r="AE130" s="2286"/>
      <c r="AF130" s="2286"/>
      <c r="AG130" s="2286"/>
      <c r="AH130" s="2286"/>
      <c r="AI130" s="2286"/>
      <c r="AJ130" s="2286"/>
      <c r="AK130" s="2286"/>
      <c r="AL130" s="2386"/>
      <c r="AM130" s="2386"/>
      <c r="AN130" s="2386"/>
      <c r="AO130" s="2386"/>
      <c r="AP130" s="2386"/>
      <c r="AQ130" s="2386"/>
      <c r="AR130" s="2386"/>
      <c r="AS130" s="2386"/>
      <c r="AT130" s="2386"/>
      <c r="AU130" s="2386"/>
      <c r="AV130" s="2386"/>
      <c r="AW130" s="2386"/>
      <c r="AX130" s="2386"/>
      <c r="AY130" s="2386"/>
      <c r="AZ130" s="2386"/>
      <c r="BA130" s="2386"/>
      <c r="BB130" s="2386"/>
      <c r="BC130" s="2386"/>
      <c r="BD130" s="2386"/>
      <c r="BE130" s="2386"/>
      <c r="BF130" s="2386"/>
      <c r="BG130" s="2386"/>
      <c r="BH130" s="2386"/>
      <c r="BI130" s="2386"/>
      <c r="BJ130" s="2386"/>
      <c r="BK130" s="2386"/>
      <c r="BL130" s="2386"/>
      <c r="BM130" s="2386"/>
      <c r="BN130" s="2386"/>
      <c r="BO130" s="2386"/>
      <c r="BP130" s="2386"/>
      <c r="BQ130" s="4416"/>
      <c r="BR130" s="2286"/>
      <c r="BS130" s="2286"/>
      <c r="BY130" s="1156">
        <v>62</v>
      </c>
    </row>
    <row customHeight="1" ht="14.699999999999998">
      <c r="O131" s="538"/>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4386"/>
      <c r="BY131" s="1156">
        <v>14</v>
      </c>
    </row>
    <row customHeight="1" ht="18.75">
      <c r="O132" s="538"/>
      <c r="S132" s="1254"/>
      <c r="T132" s="2286"/>
      <c r="U132" s="2286"/>
      <c r="V132" s="2286"/>
      <c r="W132" s="2286"/>
      <c r="X132" s="2286"/>
      <c r="Y132" s="2286"/>
      <c r="Z132" s="2286"/>
      <c r="AA132" s="2286"/>
      <c r="AB132" s="2286"/>
      <c r="AC132" s="2286"/>
      <c r="AD132" s="2286"/>
      <c r="AE132" s="2286"/>
      <c r="AF132" s="2286"/>
      <c r="AG132" s="2286"/>
      <c r="AH132" s="2286"/>
      <c r="AI132" s="2286"/>
      <c r="AJ132" s="2286"/>
      <c r="AK132" s="2286"/>
      <c r="AL132" s="2386"/>
      <c r="AM132" s="2386"/>
      <c r="AN132" s="2386"/>
      <c r="AO132" s="2386"/>
      <c r="AP132" s="2386"/>
      <c r="AQ132" s="2386"/>
      <c r="AR132" s="2386"/>
      <c r="AS132" s="2386"/>
      <c r="AT132" s="2386"/>
      <c r="AU132" s="2386"/>
      <c r="AV132" s="2386"/>
      <c r="AW132" s="2386"/>
      <c r="AX132" s="2386"/>
      <c r="AY132" s="2386"/>
      <c r="AZ132" s="2386"/>
      <c r="BA132" s="2386"/>
      <c r="BB132" s="2386"/>
      <c r="BC132" s="2386"/>
      <c r="BD132" s="2386"/>
      <c r="BE132" s="2386"/>
      <c r="BF132" s="2386"/>
      <c r="BG132" s="2386"/>
      <c r="BH132" s="2386"/>
      <c r="BI132" s="2386"/>
      <c r="BJ132" s="2386"/>
      <c r="BK132" s="2386"/>
      <c r="BL132" s="2386"/>
      <c r="BM132" s="2386"/>
      <c r="BN132" s="2386"/>
      <c r="BO132" s="2386"/>
      <c r="BP132" s="2386"/>
      <c r="BQ132" s="4416"/>
      <c r="BR132" s="2286"/>
      <c r="BS132" s="2286"/>
      <c r="BY132" s="1156">
        <v>18</v>
      </c>
    </row>
    <row customHeight="1" ht="18.75">
      <c r="O133" s="538"/>
      <c r="T133" s="2286"/>
      <c r="U133" s="2286"/>
      <c r="V133" s="2286"/>
      <c r="W133" s="2286"/>
      <c r="X133" s="2286"/>
      <c r="Y133" s="2286"/>
      <c r="Z133" s="2286"/>
      <c r="AA133" s="2286"/>
      <c r="AB133" s="2286"/>
      <c r="AC133" s="2286"/>
      <c r="AD133" s="2286"/>
      <c r="AE133" s="2286"/>
      <c r="AF133" s="2286"/>
      <c r="AG133" s="2286"/>
      <c r="AH133" s="2286"/>
      <c r="AI133" s="2286"/>
      <c r="AJ133" s="2286"/>
      <c r="AK133" s="2286"/>
      <c r="AL133" s="2386"/>
      <c r="AM133" s="2386"/>
      <c r="AN133" s="2386"/>
      <c r="AO133" s="2386"/>
      <c r="AP133" s="2386"/>
      <c r="AQ133" s="2386"/>
      <c r="AR133" s="2386"/>
      <c r="AS133" s="2386"/>
      <c r="AT133" s="2386"/>
      <c r="AU133" s="2386"/>
      <c r="AV133" s="2386"/>
      <c r="AW133" s="2386"/>
      <c r="AX133" s="2386"/>
      <c r="AY133" s="2386"/>
      <c r="AZ133" s="2386"/>
      <c r="BA133" s="2386"/>
      <c r="BB133" s="2386"/>
      <c r="BC133" s="2386"/>
      <c r="BD133" s="2386"/>
      <c r="BE133" s="2386"/>
      <c r="BF133" s="2386"/>
      <c r="BG133" s="2386"/>
      <c r="BH133" s="2386"/>
      <c r="BI133" s="2386"/>
      <c r="BJ133" s="2386"/>
      <c r="BK133" s="2386"/>
      <c r="BL133" s="2386"/>
      <c r="BM133" s="2386"/>
      <c r="BN133" s="2386"/>
      <c r="BO133" s="2386"/>
      <c r="BP133" s="2386"/>
      <c r="BQ133" s="4416"/>
      <c r="BR133" s="2286"/>
      <c r="BS133" s="2286"/>
      <c r="BY133" s="1156">
        <v>18</v>
      </c>
    </row>
    <row customHeight="1" ht="29.25">
      <c r="O134" s="538"/>
      <c r="S134" s="1254"/>
      <c r="T134" s="2286"/>
      <c r="U134" s="2286"/>
      <c r="V134" s="2286"/>
      <c r="W134" s="2286"/>
      <c r="X134" s="2286"/>
      <c r="Y134" s="2286"/>
      <c r="Z134" s="2286"/>
      <c r="AA134" s="2286"/>
      <c r="AB134" s="2286"/>
      <c r="AC134" s="2286"/>
      <c r="AD134" s="2286"/>
      <c r="AE134" s="2286"/>
      <c r="AF134" s="2286"/>
      <c r="AG134" s="2286"/>
      <c r="AH134" s="2286"/>
      <c r="AI134" s="2286"/>
      <c r="AJ134" s="2286"/>
      <c r="AK134" s="2286"/>
      <c r="AL134" s="2386"/>
      <c r="AM134" s="2386"/>
      <c r="AN134" s="2386"/>
      <c r="AO134" s="2386"/>
      <c r="AP134" s="2386"/>
      <c r="AQ134" s="2386"/>
      <c r="AR134" s="2386"/>
      <c r="AS134" s="2386"/>
      <c r="AT134" s="2386"/>
      <c r="AU134" s="2386"/>
      <c r="AV134" s="2386"/>
      <c r="AW134" s="2386"/>
      <c r="AX134" s="2386"/>
      <c r="AY134" s="2386"/>
      <c r="AZ134" s="2386"/>
      <c r="BA134" s="2386"/>
      <c r="BB134" s="2386"/>
      <c r="BC134" s="2386"/>
      <c r="BD134" s="2386"/>
      <c r="BE134" s="2386"/>
      <c r="BF134" s="2386"/>
      <c r="BG134" s="2386"/>
      <c r="BH134" s="2386"/>
      <c r="BI134" s="2386"/>
      <c r="BJ134" s="2386"/>
      <c r="BK134" s="2386"/>
      <c r="BL134" s="2386"/>
      <c r="BM134" s="2386"/>
      <c r="BN134" s="2386"/>
      <c r="BO134" s="2386"/>
      <c r="BP134" s="2386"/>
      <c r="BQ134" s="4416"/>
      <c r="BR134" s="2286"/>
      <c r="BS134" s="2286"/>
      <c r="BY134" s="1156">
        <v>28</v>
      </c>
    </row>
    <row customHeight="1" ht="22.5" hidden="1">
      <c r="A135" s="1161" t="s">
        <v>83</v>
      </c>
      <c r="B135" s="1161">
        <v>0</v>
      </c>
      <c r="C135" s="1161">
        <v>0</v>
      </c>
      <c r="D135" s="1161">
        <v>0</v>
      </c>
      <c r="E135" s="1161">
        <v>0</v>
      </c>
      <c r="F135" s="1161">
        <v>0</v>
      </c>
      <c r="G135" s="1161">
        <v>0</v>
      </c>
      <c r="H135" s="1161">
        <v>0</v>
      </c>
      <c r="I135" s="1161">
        <v>0</v>
      </c>
      <c r="J135" s="1161">
        <v>0</v>
      </c>
      <c r="K135" s="1161">
        <v>0</v>
      </c>
      <c r="L135" s="1330">
        <v>0</v>
      </c>
      <c r="M135" s="1363">
        <v>0</v>
      </c>
      <c r="N135" s="1363">
        <v>0</v>
      </c>
      <c r="O135" s="1363">
        <v>0</v>
      </c>
      <c r="P135" s="1329">
        <v>3</v>
      </c>
      <c r="Q135" s="345">
        <v>3</v>
      </c>
      <c r="R135" s="345">
        <v>3</v>
      </c>
      <c r="S135" s="582">
        <v>12</v>
      </c>
      <c r="T135" s="1156">
        <v>31</v>
      </c>
      <c r="U135" s="1156">
        <v>0</v>
      </c>
      <c r="V135" s="1156">
        <v>0</v>
      </c>
      <c r="W135" s="1156">
        <v>0</v>
      </c>
      <c r="X135" s="1156">
        <v>0</v>
      </c>
      <c r="Y135" s="1156">
        <v>0</v>
      </c>
      <c r="Z135" s="1156">
        <v>0</v>
      </c>
      <c r="AA135" s="1156">
        <v>0</v>
      </c>
      <c r="AB135" s="1156">
        <v>0</v>
      </c>
      <c r="AC135" s="1156">
        <v>0</v>
      </c>
      <c r="AD135" s="1156">
        <v>24</v>
      </c>
      <c r="AE135" s="1156">
        <v>0</v>
      </c>
      <c r="AF135" s="1156">
        <v>24</v>
      </c>
      <c r="AG135" s="1156">
        <v>24</v>
      </c>
      <c r="AH135" s="1156">
        <v>11</v>
      </c>
      <c r="AI135" s="1156">
        <v>3</v>
      </c>
      <c r="AJ135" s="1156">
        <v>11</v>
      </c>
      <c r="AK135" s="1156">
        <v>0</v>
      </c>
      <c r="AL135" s="1636">
        <v>0</v>
      </c>
      <c r="AM135" s="1636">
        <v>0</v>
      </c>
      <c r="AN135" s="1636">
        <v>0</v>
      </c>
      <c r="AO135" s="1636">
        <v>0</v>
      </c>
      <c r="AP135" s="1636">
        <v>0</v>
      </c>
      <c r="AQ135" s="1636">
        <v>0</v>
      </c>
      <c r="AR135" s="1636">
        <v>0</v>
      </c>
      <c r="AS135" s="1636">
        <v>0</v>
      </c>
      <c r="AT135" s="1636">
        <v>0</v>
      </c>
      <c r="AU135" s="1636">
        <v>0</v>
      </c>
      <c r="AV135" s="1636">
        <v>0</v>
      </c>
      <c r="AW135" s="1636">
        <v>0</v>
      </c>
      <c r="AX135" s="1636">
        <v>0</v>
      </c>
      <c r="AY135" s="1636">
        <v>0</v>
      </c>
      <c r="AZ135" s="1636">
        <v>0</v>
      </c>
      <c r="BA135" s="1636">
        <v>0</v>
      </c>
      <c r="BB135" s="1636">
        <v>0</v>
      </c>
      <c r="BC135" s="1636">
        <v>0</v>
      </c>
      <c r="BD135" s="1636">
        <v>0</v>
      </c>
      <c r="BE135" s="1636">
        <v>0</v>
      </c>
      <c r="BF135" s="1636">
        <v>0</v>
      </c>
      <c r="BG135" s="1636">
        <v>0</v>
      </c>
      <c r="BH135" s="1636">
        <v>0</v>
      </c>
      <c r="BI135" s="1636">
        <v>0</v>
      </c>
      <c r="BJ135" s="1636">
        <v>0</v>
      </c>
      <c r="BK135" s="1636">
        <v>0</v>
      </c>
      <c r="BL135" s="1636">
        <v>0</v>
      </c>
      <c r="BM135" s="1636">
        <v>0</v>
      </c>
      <c r="BN135" s="1636">
        <v>0</v>
      </c>
      <c r="BO135" s="1636">
        <v>0</v>
      </c>
      <c r="BP135" s="1636">
        <v>0</v>
      </c>
      <c r="BQ135" s="4386">
        <v>0</v>
      </c>
      <c r="BR135" s="1156">
        <v>4</v>
      </c>
      <c r="BS135" s="1156">
        <v>115</v>
      </c>
      <c r="BT135" s="512">
        <v>10</v>
      </c>
      <c r="BU135" s="512">
        <v>10</v>
      </c>
      <c r="BV135" s="512">
        <v>10</v>
      </c>
      <c r="BW135" s="512">
        <v>10</v>
      </c>
      <c r="BX135" s="512">
        <v>10</v>
      </c>
      <c r="BY135" s="1156">
        <v>23</v>
      </c>
    </row>
  </sheetData>
  <sheetProtection sheet="1" formatColumns="0" formatRows="0" autoFilter="0" sort="1" insertRows="1" insertColumns="1" deleteRows="1" deleteColumns="1"/>
  <mergeCells count="434">
    <mergeCell ref="T133:BS133"/>
    <mergeCell ref="T134:BS134"/>
    <mergeCell ref="T132:BS132"/>
    <mergeCell ref="BS49:BS51"/>
    <mergeCell ref="T129:BS129"/>
    <mergeCell ref="T130:BS130"/>
    <mergeCell ref="J48:J51"/>
    <mergeCell ref="Q48:Q51"/>
    <mergeCell ref="V48:AC48"/>
    <mergeCell ref="AD48:BR48"/>
    <mergeCell ref="K49:K50"/>
    <mergeCell ref="Z49:Z50"/>
    <mergeCell ref="AA49:AA50"/>
    <mergeCell ref="AB49:AB50"/>
    <mergeCell ref="AC49:AC50"/>
    <mergeCell ref="AH49:AH50"/>
    <mergeCell ref="AI49:AI50"/>
    <mergeCell ref="AJ49:AJ50"/>
    <mergeCell ref="AK49:AK50"/>
    <mergeCell ref="E43:E56"/>
    <mergeCell ref="V43:AC43"/>
    <mergeCell ref="AD43:BR43"/>
    <mergeCell ref="F44:F55"/>
    <mergeCell ref="V44:AC44"/>
    <mergeCell ref="AD44:BR44"/>
    <mergeCell ref="G45:G54"/>
    <mergeCell ref="V45:AC45"/>
    <mergeCell ref="AD45:BR45"/>
    <mergeCell ref="H46:H53"/>
    <mergeCell ref="V46:AC46"/>
    <mergeCell ref="AD46:BR46"/>
    <mergeCell ref="I47:I52"/>
    <mergeCell ref="P47:P52"/>
    <mergeCell ref="V47:AC47"/>
    <mergeCell ref="AD47:BR47"/>
    <mergeCell ref="AH40:AJ40"/>
    <mergeCell ref="AA41:AB41"/>
    <mergeCell ref="AI41:AJ41"/>
    <mergeCell ref="AA42:AB42"/>
    <mergeCell ref="AI42:AJ42"/>
    <mergeCell ref="S38:BR38"/>
    <mergeCell ref="BS38:BS41"/>
    <mergeCell ref="S39:S41"/>
    <mergeCell ref="T39:T41"/>
    <mergeCell ref="V39:AB39"/>
    <mergeCell ref="AC39:AC41"/>
    <mergeCell ref="AD39:AJ39"/>
    <mergeCell ref="AK39:AK41"/>
    <mergeCell ref="BR39:BR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BS8:BS10"/>
    <mergeCell ref="AH17:AH18"/>
    <mergeCell ref="AI17:AI18"/>
    <mergeCell ref="AJ17:AJ18"/>
    <mergeCell ref="AK17:AK18"/>
    <mergeCell ref="AH8:AH9"/>
    <mergeCell ref="AI8:AI9"/>
    <mergeCell ref="AJ8:AJ9"/>
    <mergeCell ref="AK8:AK9"/>
    <mergeCell ref="V7:AC7"/>
    <mergeCell ref="AD7:BR7"/>
    <mergeCell ref="V2:AC2"/>
    <mergeCell ref="AD2:BR2"/>
    <mergeCell ref="V3:AC3"/>
    <mergeCell ref="AD3:BR3"/>
    <mergeCell ref="V4:AC4"/>
    <mergeCell ref="AD4:BR4"/>
    <mergeCell ref="V5:AC5"/>
    <mergeCell ref="AD5:BR5"/>
    <mergeCell ref="V6:AC6"/>
    <mergeCell ref="AD6:BR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BS63:BS65"/>
    <mergeCell ref="AH63:AH64"/>
    <mergeCell ref="AI63:AI64"/>
    <mergeCell ref="AJ63:AJ64"/>
    <mergeCell ref="AK63:AK64"/>
    <mergeCell ref="V62:AC62"/>
    <mergeCell ref="AD62:BR62"/>
    <mergeCell ref="V57:AC57"/>
    <mergeCell ref="AD57:BR57"/>
    <mergeCell ref="V58:AC58"/>
    <mergeCell ref="AD58:BR58"/>
    <mergeCell ref="V59:AC59"/>
    <mergeCell ref="AD59:BR59"/>
    <mergeCell ref="V60:AC60"/>
    <mergeCell ref="AD60:BR60"/>
    <mergeCell ref="V61:AC61"/>
    <mergeCell ref="AD61:BR61"/>
    <mergeCell ref="E57:E70"/>
    <mergeCell ref="F58:F69"/>
    <mergeCell ref="G59:G68"/>
    <mergeCell ref="H60:H67"/>
    <mergeCell ref="I61:I66"/>
    <mergeCell ref="P61:P66"/>
    <mergeCell ref="J62:J65"/>
    <mergeCell ref="Q62:Q65"/>
    <mergeCell ref="K63:K64"/>
    <mergeCell ref="Z63:Z64"/>
    <mergeCell ref="AA63:AA64"/>
    <mergeCell ref="AB63:AB64"/>
    <mergeCell ref="AC63:AC64"/>
    <mergeCell ref="BS77:BS79"/>
    <mergeCell ref="AH77:AH78"/>
    <mergeCell ref="AI77:AI78"/>
    <mergeCell ref="AJ77:AJ78"/>
    <mergeCell ref="AK77:AK78"/>
    <mergeCell ref="V76:AC76"/>
    <mergeCell ref="AD76:BR76"/>
    <mergeCell ref="V71:AC71"/>
    <mergeCell ref="AD71:BR71"/>
    <mergeCell ref="V72:AC72"/>
    <mergeCell ref="AD72:BR72"/>
    <mergeCell ref="V73:AC73"/>
    <mergeCell ref="AD73:BR73"/>
    <mergeCell ref="V74:AC74"/>
    <mergeCell ref="AD74:BR74"/>
    <mergeCell ref="V75:AC75"/>
    <mergeCell ref="AD75:BR75"/>
    <mergeCell ref="E71:E84"/>
    <mergeCell ref="F72:F83"/>
    <mergeCell ref="G73:G82"/>
    <mergeCell ref="H74:H81"/>
    <mergeCell ref="I75:I80"/>
    <mergeCell ref="P75:P80"/>
    <mergeCell ref="J76:J79"/>
    <mergeCell ref="Q76:Q79"/>
    <mergeCell ref="K77:K78"/>
    <mergeCell ref="Z77:Z78"/>
    <mergeCell ref="AA77:AA78"/>
    <mergeCell ref="AB77:AB78"/>
    <mergeCell ref="AC77:AC78"/>
    <mergeCell ref="BS91:BS93"/>
    <mergeCell ref="AH91:AH92"/>
    <mergeCell ref="AI91:AI92"/>
    <mergeCell ref="AJ91:AJ92"/>
    <mergeCell ref="AK91:AK92"/>
    <mergeCell ref="V90:AC90"/>
    <mergeCell ref="AD90:BR90"/>
    <mergeCell ref="V85:AC85"/>
    <mergeCell ref="AD85:BR85"/>
    <mergeCell ref="V86:AC86"/>
    <mergeCell ref="AD86:BR86"/>
    <mergeCell ref="V87:AC87"/>
    <mergeCell ref="AD87:BR87"/>
    <mergeCell ref="V88:AC88"/>
    <mergeCell ref="AD88:BR88"/>
    <mergeCell ref="V89:AC89"/>
    <mergeCell ref="AD89:BR89"/>
    <mergeCell ref="E85:E98"/>
    <mergeCell ref="F86:F97"/>
    <mergeCell ref="G87:G96"/>
    <mergeCell ref="H88:H95"/>
    <mergeCell ref="I89:I94"/>
    <mergeCell ref="P89:P94"/>
    <mergeCell ref="J90:J93"/>
    <mergeCell ref="Q90:Q93"/>
    <mergeCell ref="K91:K92"/>
    <mergeCell ref="Z91:Z92"/>
    <mergeCell ref="AA91:AA92"/>
    <mergeCell ref="AB91:AB92"/>
    <mergeCell ref="AC91:AC92"/>
    <mergeCell ref="BS105:BS107"/>
    <mergeCell ref="AH105:AH106"/>
    <mergeCell ref="AI105:AI106"/>
    <mergeCell ref="AJ105:AJ106"/>
    <mergeCell ref="AK105:AK106"/>
    <mergeCell ref="V104:AC104"/>
    <mergeCell ref="AD104:BR104"/>
    <mergeCell ref="V99:AC99"/>
    <mergeCell ref="AD99:BR99"/>
    <mergeCell ref="V100:AC100"/>
    <mergeCell ref="AD100:BR100"/>
    <mergeCell ref="V101:AC101"/>
    <mergeCell ref="AD101:BR101"/>
    <mergeCell ref="V102:AC102"/>
    <mergeCell ref="AD102:BR102"/>
    <mergeCell ref="V103:AC103"/>
    <mergeCell ref="AD103:BR103"/>
    <mergeCell ref="E99:E112"/>
    <mergeCell ref="F100:F111"/>
    <mergeCell ref="G101:G110"/>
    <mergeCell ref="H102:H109"/>
    <mergeCell ref="I103:I108"/>
    <mergeCell ref="P103:P108"/>
    <mergeCell ref="J104:J107"/>
    <mergeCell ref="Q104:Q107"/>
    <mergeCell ref="K105:K106"/>
    <mergeCell ref="Z105:Z106"/>
    <mergeCell ref="AA105:AA106"/>
    <mergeCell ref="AB105:AB106"/>
    <mergeCell ref="AC105:AC106"/>
    <mergeCell ref="BS119:BS121"/>
    <mergeCell ref="AH119:AH120"/>
    <mergeCell ref="AI119:AI120"/>
    <mergeCell ref="AJ119:AJ120"/>
    <mergeCell ref="AK119:AK120"/>
    <mergeCell ref="V118:AC118"/>
    <mergeCell ref="AD118:BR118"/>
    <mergeCell ref="V113:AC113"/>
    <mergeCell ref="AD113:BR113"/>
    <mergeCell ref="V114:AC114"/>
    <mergeCell ref="AD114:BR114"/>
    <mergeCell ref="V115:AC115"/>
    <mergeCell ref="AD115:BR115"/>
    <mergeCell ref="V116:AC116"/>
    <mergeCell ref="AD116:BR116"/>
    <mergeCell ref="V117:AC117"/>
    <mergeCell ref="AD117:BR117"/>
    <mergeCell ref="E113:E126"/>
    <mergeCell ref="F114:F125"/>
    <mergeCell ref="G115:G124"/>
    <mergeCell ref="H116:H123"/>
    <mergeCell ref="I117:I122"/>
    <mergeCell ref="P117:P122"/>
    <mergeCell ref="J118:J121"/>
    <mergeCell ref="Q118:Q121"/>
    <mergeCell ref="K119:K120"/>
    <mergeCell ref="Z119:Z120"/>
    <mergeCell ref="AA119:AA120"/>
    <mergeCell ref="AB119:AB120"/>
    <mergeCell ref="AC119:AC120"/>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P63:AP64"/>
    <mergeCell ref="AQ63:AQ64"/>
    <mergeCell ref="AR63:AR64"/>
    <mergeCell ref="AS63:AS64"/>
    <mergeCell ref="AP77:AP78"/>
    <mergeCell ref="AQ77:AQ78"/>
    <mergeCell ref="AR77:AR78"/>
    <mergeCell ref="AS77:AS78"/>
    <mergeCell ref="AP91:AP92"/>
    <mergeCell ref="AQ91:AQ92"/>
    <mergeCell ref="AR91:AR92"/>
    <mergeCell ref="AS91:AS92"/>
    <mergeCell ref="AP105:AP106"/>
    <mergeCell ref="AQ105:AQ106"/>
    <mergeCell ref="AR105:AR106"/>
    <mergeCell ref="AS105:AS106"/>
    <mergeCell ref="AP119:AP120"/>
    <mergeCell ref="AQ119:AQ120"/>
    <mergeCell ref="AR119:AR120"/>
    <mergeCell ref="AS119:AS120"/>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AX63:AX64"/>
    <mergeCell ref="AY63:AY64"/>
    <mergeCell ref="AZ63:AZ64"/>
    <mergeCell ref="BA63:BA64"/>
    <mergeCell ref="AX77:AX78"/>
    <mergeCell ref="AY77:AY78"/>
    <mergeCell ref="AZ77:AZ78"/>
    <mergeCell ref="BA77:BA78"/>
    <mergeCell ref="AX91:AX92"/>
    <mergeCell ref="AY91:AY92"/>
    <mergeCell ref="AZ91:AZ92"/>
    <mergeCell ref="BA91:BA92"/>
    <mergeCell ref="AX105:AX106"/>
    <mergeCell ref="AY105:AY106"/>
    <mergeCell ref="AZ105:AZ106"/>
    <mergeCell ref="BA105:BA106"/>
    <mergeCell ref="AX119:AX120"/>
    <mergeCell ref="AY119:AY120"/>
    <mergeCell ref="AZ119:AZ120"/>
    <mergeCell ref="BA119:BA120"/>
    <mergeCell ref="BF8:BF9"/>
    <mergeCell ref="BG8:BG9"/>
    <mergeCell ref="BH8:BH9"/>
    <mergeCell ref="BI8:BI9"/>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F63:BF64"/>
    <mergeCell ref="BG63:BG64"/>
    <mergeCell ref="BH63:BH64"/>
    <mergeCell ref="BI63:BI64"/>
    <mergeCell ref="BF77:BF78"/>
    <mergeCell ref="BG77:BG78"/>
    <mergeCell ref="BH77:BH78"/>
    <mergeCell ref="BI77:BI78"/>
    <mergeCell ref="BF91:BF92"/>
    <mergeCell ref="BG91:BG92"/>
    <mergeCell ref="BH91:BH92"/>
    <mergeCell ref="BI91:BI92"/>
    <mergeCell ref="BF105:BF106"/>
    <mergeCell ref="BG105:BG106"/>
    <mergeCell ref="BH105:BH106"/>
    <mergeCell ref="BI105:BI106"/>
    <mergeCell ref="BF119:BF120"/>
    <mergeCell ref="BG119:BG120"/>
    <mergeCell ref="BH119:BH120"/>
    <mergeCell ref="BI119:BI120"/>
    <mergeCell ref="BN8:BN9"/>
    <mergeCell ref="BO8:BO9"/>
    <mergeCell ref="BP8:BP9"/>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 ref="BN63:BN64"/>
    <mergeCell ref="BO63:BO64"/>
    <mergeCell ref="BP63:BP64"/>
    <mergeCell ref="BQ63:BQ64"/>
    <mergeCell ref="BN77:BN78"/>
    <mergeCell ref="BO77:BO78"/>
    <mergeCell ref="BP77:BP78"/>
    <mergeCell ref="BQ77:BQ78"/>
    <mergeCell ref="BN91:BN92"/>
    <mergeCell ref="BO91:BO92"/>
    <mergeCell ref="BP91:BP92"/>
    <mergeCell ref="BQ91:BQ92"/>
    <mergeCell ref="BN105:BN106"/>
    <mergeCell ref="BO105:BO106"/>
    <mergeCell ref="BP105:BP106"/>
    <mergeCell ref="BQ105:BQ106"/>
    <mergeCell ref="BN119:BN120"/>
    <mergeCell ref="BO119:BO120"/>
    <mergeCell ref="BP119:BP120"/>
    <mergeCell ref="BQ119:BQ120"/>
  </mergeCells>
  <dataValidations count="8">
    <dataValidation type="list" allowBlank="1" showInputMessage="1" errorTitle="Ошибка" error="Выберите значение из списка" prompt="Выберите значение из списка" sqref="V983158:BR983158 V65654:BR65654 V131190:BR131190 V196726:BR196726 V262262:BR262262 V327798:BR327798 V393334:BR393334 V458870:BR458870 V524406:BR524406 V589942:BR589942 V655478:BR655478 V721014:BR721014 V786550:BR786550 V852086:BR852086 V917622:BR917622">
      <formula1>kind_of_cons</formula1>
    </dataValidation>
    <dataValidation allowBlank="1" sqref="S131193:BS131199 S196729:BS196735 S262265:BS262271 S327801:BS327807 S393337:BS393343 S458873:BS458879 S524409:BS524415 S589945:BS589951 S655481:BS655487 S721017:BS721023 S786553:BS786559 S852089:BS852095 S917625:BS917631 S983161:BS983167 S65657:BS65663"/>
    <dataValidation type="list" allowBlank="1" showInputMessage="1" showErrorMessage="1" errorTitle="Ошибка" error="Выберите значение из списка" sqref="V983157:W983157 V65653:W65653 V131189:W131189 V196725:W196725 V262261:W262261 V327797:W327797 V393333:W393333 V458869:W458869 V524405:W524405 V589941:W589941 V655477:W655477 V721013:W721013 V786549:W786549 V852085:W852085 V917621:W917621 AD983157:AE983157 AD65653:AE65653 AD131189:AE131189 AD196725:AE196725 AD262261:AE262261 AD327797:AE327797 AD393333:AE393333 AD458869:AE458869 AD524405:AE524405 AD589941:AE589941 AD655477:AE655477 AD721013:AE721013 AD786549:AE786549 AD852085:AE852085 AD917621:AE917621">
      <formula1>kind_of_scheme_in</formula1>
    </dataValidation>
    <dataValidation type="textLength" operator="lessThanOrEqual" allowBlank="1" showInputMessage="1" showErrorMessage="1" errorTitle="Ошибка" error="Допускается ввод не более 900 символов!" sqref="BS65649:BS65656 BS131185:BS131192 BS196721:BS196728 BS262257:BS262264 BS327793:BS327800 BS393329:BS393336 BS458865:BS458872 BS524401:BS524408 BS589937:BS589944 BS655473:BS655480 BS721009:BS721016 BS786545:BS786552 BS852081:BS852088 BS917617:BS917624 BS983153:BS983160">
      <formula1>900</formula1>
    </dataValidation>
    <dataValidation type="list" allowBlank="1" showInputMessage="1" showErrorMessage="1" errorTitle="Ошибка" error="Выберите значение из списка" sqref="T65655 T131191 T196727 T262263 T327799 T393335 T458871 T524407 T589943 T655479 T721015 T786551 T852087 T917623 T98315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655 Z131191 Z196727 Z262263 Z327799 Z393335 Z458871 Z524407 Z589943 Z655479 Z721015 Z786551 Z852087 Z917623 Z983159 AB65655 AB131191 AB196727 AB262263 AB327799 AB393335 AB458871 AB524407 AB589943 AB655479 AB721015 AB786551 AB852087 AB917623 AB983159 Z8 AH65655 AH131191 AH196727 AH262263 AH327799 AH393335 AH458871 AH524407 AH589943 AH655479 AH721015 AH786551 AH852087 AH917623 AH983159 AJ65655 AJ131191 AJ196727 AJ262263 AJ327799 AJ393335 AJ458871 AJ524407 AJ589943 AJ655479 AJ721015 AJ786551 AJ852087 AJ917623 AJ983159 AJ49 AH49 AH8 AJ8 AB8 AH17 AJ17 Z49 AB49 Z63 AB63 AH63 AJ63 Z77 AB77 AH77 AJ77 Z91 AB91 AH91 AJ91 Z105 AB105 AH105 AJ105 Z119 AB119 AH119 AJ119 AP8 AR8 AP49 AR49 AP63 AR63 AP77 AR77 AP91 AR91 AP105 AR105 AP119 AR119 AX8 AZ8 AX49 AZ49 AX63 AZ63 AX77 AZ77 AX91 AZ91 AX105 AZ105 AX119 AZ119 BF8 BH8 BF49 BH49 BF63 BH63 BF77 BH77 BF91 BH91 BF105 BH105 BF119 BH119 BN8 BP8 BN49 BP49 BN63 BP63 BN77 BP77 BN91 BP91 BN105 BP105 BN119 BP119"/>
    <dataValidation allowBlank="1" showInputMessage="1" showErrorMessage="1" prompt="Для выбора выполните двойной щелчок левой клавиши мыши по соответствующей ячейке." sqref="AA65655 AA131191 AA196727 AA262263 AA327799 AA393335 AA458871 AA524407 AA589943 AA655479 AA721015 AA786551 AA852087 AA917623 AA983159 AC131191 AC458871 AC196727 AC262263 AC327799 AC393335 AC524407 AC589943 AC655479 AC721015 AC786551 AC852087 AC917623 AC983159 AC65655 AI65655 AI131191 AI196727 AI262263 AI327799 AI393335 AI458871 AI524407 AI589943 AI655479 AI721015 AI786551 AI852087 AI917623 AI983159 AK327799:BQ327799 AK393335:BQ393335 AK49 AQ49 AS49 AY49 BA49 BG49 BI49 BO49 BQ49 AK524407:BQ524407 AK8 AQ8 AS8 AY8 BA8 BG8 BI8 BO8 BQ8 AK589943:BQ589943 AK655479:BQ655479 AK17 AK721015:BQ721015 AK786551:BQ786551 AK852087:BQ852087 AK917623:BQ917623 AK983159:BQ983159 AK65655:BQ65655 AK131191:BQ131191 AI49 AK458871:BQ458871 AI8 AC8 AA8 AI17 AK196727:BQ196727 AA49 AC49 AK262263:BQ262263 AA63 AC63 AI63 AK63 AQ63 AS63 AY63 BA63 BG63 BI63 BO63 BQ63 AA77 AC77 AI77 AK77 AQ77 AS77 AY77 BA77 BG77 BI77 BO77 BQ77 AA91 AC91 AI91 AK91 AQ91 AS91 AY91 BA91 BG91 BI91 BO91 BQ91 AA105 AC105 AI105 AK105 AQ105 AS105 AY105 BA105 BG105 BI105 BO105 BQ105 AA119 AC119 AI119 AK119 AQ119 AS119 AY119 BA119 BG119 BI119 BO119 BQ119"/>
    <dataValidation allowBlank="1" promptTitle="checkPeriodRange" sqref="Y65656 Y131192 Y196728 Y262264 Y327800 Y393336 Y458872 Y524408 Y589944 Y655480 Y721016 Y786552 Y852088 Y917624 Y983160 Y9 AG65656 AG131192 AG196728 AG262264 AG327800 AG393336 AG458872 AG524408 AG589944 AG655480 AG721016 AG786552 AG852088 AG917624 AG983160 AG9 AG50 AG18 Y50 Y64 AG64 Y78 AG78 Y92 AG92 Y106 AG106 Y120 AG120 AO9 AO50 AO64 AO78 AO92 AO106 AO120 AW9 AW50 AW64 AW78 AW92 AW106 AW120 BE9 BE50 BE64 BE78 BE92 BE106 BE120 BM9 BM50 BM64 BM78 BM92 BM106 BM12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F15473-14D8-8D1A-33D1-0.B24D501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131</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448</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449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450</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451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452</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453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454</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455</v>
      </c>
      <c r="M6" s="1636"/>
      <c r="P6" s="2258">
        <v>1</v>
      </c>
      <c r="Q6" s="1955"/>
      <c r="R6" s="357"/>
      <c r="S6" s="1959">
        <f>$I6</f>
      </c>
      <c r="T6" s="286" t="s">
        <v>456</v>
      </c>
      <c r="U6" s="301"/>
      <c r="V6" s="2246"/>
      <c r="W6" s="2247"/>
      <c r="X6" s="2247"/>
      <c r="Y6" s="2247"/>
      <c r="Z6" s="2247"/>
      <c r="AA6" s="2247"/>
      <c r="AB6" s="2247"/>
      <c r="AC6" s="2248"/>
      <c r="AD6" s="2246"/>
      <c r="AE6" s="2247"/>
      <c r="AF6" s="2247"/>
      <c r="AG6" s="2247"/>
      <c r="AH6" s="2247"/>
      <c r="AI6" s="2247"/>
      <c r="AJ6" s="2247"/>
      <c r="AK6" s="2247"/>
      <c r="AL6" s="2248"/>
      <c r="AM6" s="1259" t="s">
        <v>457</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458</v>
      </c>
      <c r="M7" s="1636"/>
      <c r="N7" s="1632"/>
      <c r="P7" s="2258"/>
      <c r="Q7" s="2258">
        <v>1</v>
      </c>
      <c r="R7" s="358"/>
      <c r="S7" s="1959">
        <f>$J7</f>
      </c>
      <c r="T7" s="287" t="s">
        <v>459</v>
      </c>
      <c r="U7" s="301"/>
      <c r="V7" s="2246"/>
      <c r="W7" s="2247"/>
      <c r="X7" s="2247"/>
      <c r="Y7" s="2247"/>
      <c r="Z7" s="2247"/>
      <c r="AA7" s="2247"/>
      <c r="AB7" s="2247"/>
      <c r="AC7" s="2248"/>
      <c r="AD7" s="2246"/>
      <c r="AE7" s="2247"/>
      <c r="AF7" s="2247"/>
      <c r="AG7" s="2247"/>
      <c r="AH7" s="2247"/>
      <c r="AI7" s="2247"/>
      <c r="AJ7" s="2247"/>
      <c r="AK7" s="2247"/>
      <c r="AL7" s="2248"/>
      <c r="AM7" s="1259" t="s">
        <v>460</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461</v>
      </c>
      <c r="M8" s="1636"/>
      <c r="N8" s="1632"/>
      <c r="O8" s="1632"/>
      <c r="P8" s="2258"/>
      <c r="Q8" s="2258"/>
      <c r="R8" s="358">
        <v>1</v>
      </c>
      <c r="S8" s="1959">
        <f>$K8</f>
      </c>
      <c r="T8" s="1348"/>
      <c r="U8" s="301"/>
      <c r="V8" s="752"/>
      <c r="W8" s="326"/>
      <c r="X8" s="752"/>
      <c r="Y8" s="1258"/>
      <c r="Z8" s="2266"/>
      <c r="AA8" s="2108" t="s">
        <v>67</v>
      </c>
      <c r="AB8" s="2266"/>
      <c r="AC8" s="2108" t="s">
        <v>67</v>
      </c>
      <c r="AD8" s="752"/>
      <c r="AE8" s="326"/>
      <c r="AF8" s="752"/>
      <c r="AG8" s="1258"/>
      <c r="AH8" s="2266"/>
      <c r="AI8" s="2108" t="s">
        <v>67</v>
      </c>
      <c r="AJ8" s="2266"/>
      <c r="AK8" s="2108" t="s">
        <v>67</v>
      </c>
      <c r="AL8" s="326"/>
      <c r="AM8" s="2254" t="s">
        <v>462</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463</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464</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465</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171</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172</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173</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67</v>
      </c>
      <c r="AJ17" s="2268"/>
      <c r="AK17" s="2269" t="s">
        <v>67</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466</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467</v>
      </c>
      <c r="P22" s="1363"/>
      <c r="Q22" s="1372"/>
      <c r="R22" s="1372"/>
      <c r="S22" s="730"/>
      <c r="T22" s="1367" t="s">
        <v>468</v>
      </c>
      <c r="AA22" s="596" t="s">
        <v>469</v>
      </c>
      <c r="AC22" s="596" t="s">
        <v>470</v>
      </c>
      <c r="AD22" s="1367" t="s">
        <v>468</v>
      </c>
      <c r="AI22" s="596" t="s">
        <v>471</v>
      </c>
      <c r="AK22" s="596" t="s">
        <v>470</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472</v>
      </c>
      <c r="T30" s="2251"/>
      <c r="U30" s="1373"/>
      <c r="V30" s="2265" t="str">
        <f>IF(TITLE_DATE_PR_CHANGE="",IF(TITLE_DATE_PR="","",TITLE_DATE_PR),TITLE_DATE_PR_CHANGE)</f>
        <v>46262</v>
      </c>
      <c r="W30" s="2265"/>
      <c r="X30" s="2265"/>
      <c r="Y30" s="2265"/>
      <c r="Z30" s="2265"/>
      <c r="AA30" s="2265"/>
      <c r="AB30" s="2265"/>
      <c r="AC30" s="1636"/>
      <c r="AD30" s="2265" t="str">
        <f>IF(TITLE_DATE_PR_CHANGE="",IF(TITLE_DATE_PR="","",TITLE_DATE_PR),TITLE_DATE_PR_CHANGE)</f>
        <v>46262</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473</v>
      </c>
      <c r="T31" s="2251"/>
      <c r="U31" s="1373"/>
      <c r="V31" s="2252" t="str">
        <f>IF(TITLE_NUMBER_PR_CHANGE="",IF(TITLE_NUMBER_PR="","",TITLE_NUMBER_PR),TITLE_NUMBER_PR_CHANGE)</f>
        <v>Исх-ДГК/7081</v>
      </c>
      <c r="W31" s="2252"/>
      <c r="X31" s="2252"/>
      <c r="Y31" s="2252"/>
      <c r="Z31" s="2252"/>
      <c r="AA31" s="2252"/>
      <c r="AB31" s="2252"/>
      <c r="AC31" s="1636"/>
      <c r="AD31" s="2252" t="str">
        <f>IF(TITLE_NUMBER_PR_CHANGE="",IF(TITLE_NUMBER_PR="","",TITLE_NUMBER_PR),TITLE_NUMBER_PR_CHANGE)</f>
        <v>Исх-ДГК/7081</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474</v>
      </c>
      <c r="T34" s="2251"/>
      <c r="U34" s="1373"/>
      <c r="V34" s="2265" t="str">
        <f>IF(TITLE_DATE_PR_CHANGE="",IF(TITLE_DATE_PR="","",TITLE_DATE_PR),TITLE_DATE_PR_CHANGE)</f>
        <v>46262</v>
      </c>
      <c r="W34" s="2265"/>
      <c r="X34" s="2265"/>
      <c r="Y34" s="2265"/>
      <c r="Z34" s="2265"/>
      <c r="AA34" s="2265"/>
      <c r="AB34" s="2265"/>
      <c r="AC34" s="1636"/>
      <c r="AD34" s="2265" t="str">
        <f>IF(TITLE_DATE_PR_CHANGE="",IF(TITLE_DATE_PR="","",TITLE_DATE_PR),TITLE_DATE_PR_CHANGE)</f>
        <v>46262</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475</v>
      </c>
      <c r="T35" s="2251"/>
      <c r="U35" s="1373"/>
      <c r="V35" s="2252" t="str">
        <f>IF(TITLE_NUMBER_PR_CHANGE="",IF(TITLE_NUMBER_PR="","",TITLE_NUMBER_PR),TITLE_NUMBER_PR_CHANGE)</f>
        <v>Исх-ДГК/7081</v>
      </c>
      <c r="W35" s="2252"/>
      <c r="X35" s="2252"/>
      <c r="Y35" s="2252"/>
      <c r="Z35" s="2252"/>
      <c r="AA35" s="2252"/>
      <c r="AB35" s="2252"/>
      <c r="AC35" s="1636"/>
      <c r="AD35" s="2252" t="str">
        <f>IF(TITLE_NUMBER_PR_CHANGE="",IF(TITLE_NUMBER_PR="","",TITLE_NUMBER_PR),TITLE_NUMBER_PR_CHANGE)</f>
        <v>Исх-ДГК/7081</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476</v>
      </c>
      <c r="AD36" s="1636"/>
      <c r="AE36" s="1636"/>
      <c r="AF36" s="1636"/>
      <c r="AG36" s="1636"/>
      <c r="AH36" s="1636"/>
      <c r="AI36" s="1636"/>
      <c r="AJ36" s="1636"/>
      <c r="AK36" s="1643" t="s">
        <v>476</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352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353</v>
      </c>
      <c r="AS38" s="1632">
        <v>14</v>
      </c>
    </row>
    <row customHeight="1" ht="14.699999999999998">
      <c r="Q39" s="377"/>
      <c r="R39" s="377"/>
      <c r="S39" s="2274" t="s">
        <v>89</v>
      </c>
      <c r="T39" s="2210" t="s">
        <v>477</v>
      </c>
      <c r="U39" s="338"/>
      <c r="V39" s="2275" t="s">
        <v>478</v>
      </c>
      <c r="W39" s="2276"/>
      <c r="X39" s="2276"/>
      <c r="Y39" s="2276"/>
      <c r="Z39" s="2276"/>
      <c r="AA39" s="2276"/>
      <c r="AB39" s="2277"/>
      <c r="AC39" s="2278" t="s">
        <v>479</v>
      </c>
      <c r="AD39" s="2275" t="s">
        <v>478</v>
      </c>
      <c r="AE39" s="2276"/>
      <c r="AF39" s="2276"/>
      <c r="AG39" s="2276"/>
      <c r="AH39" s="2276"/>
      <c r="AI39" s="2276"/>
      <c r="AJ39" s="2277"/>
      <c r="AK39" s="2278" t="s">
        <v>480</v>
      </c>
      <c r="AL39" s="2281" t="s">
        <v>481</v>
      </c>
      <c r="AM39" s="2128"/>
      <c r="AS39" s="1632">
        <v>14</v>
      </c>
    </row>
    <row customHeight="1" ht="35.699999999999996">
      <c r="Q40" s="377"/>
      <c r="R40" s="377"/>
      <c r="S40" s="2274"/>
      <c r="T40" s="2210"/>
      <c r="U40" s="1032"/>
      <c r="V40" s="2261" t="s">
        <v>482</v>
      </c>
      <c r="W40" s="2284" t="s">
        <v>483</v>
      </c>
      <c r="X40" s="2263" t="s">
        <v>484</v>
      </c>
      <c r="Y40" s="2264"/>
      <c r="Z40" s="2263" t="s">
        <v>500</v>
      </c>
      <c r="AA40" s="2270"/>
      <c r="AB40" s="2264"/>
      <c r="AC40" s="2279"/>
      <c r="AD40" s="2261" t="s">
        <v>482</v>
      </c>
      <c r="AE40" s="2284" t="s">
        <v>483</v>
      </c>
      <c r="AF40" s="2263" t="s">
        <v>484</v>
      </c>
      <c r="AG40" s="2264"/>
      <c r="AH40" s="2263" t="s">
        <v>485</v>
      </c>
      <c r="AI40" s="2270"/>
      <c r="AJ40" s="2264"/>
      <c r="AK40" s="2279"/>
      <c r="AL40" s="2282"/>
      <c r="AM40" s="2128"/>
      <c r="AS40" s="1632">
        <v>34</v>
      </c>
    </row>
    <row customHeight="1" ht="35.699999999999996">
      <c r="A41" s="1267"/>
      <c r="B41" s="1267" t="s">
        <v>143</v>
      </c>
      <c r="C41" s="1267" t="s">
        <v>144</v>
      </c>
      <c r="D41" s="1267" t="s">
        <v>145</v>
      </c>
      <c r="E41" s="1311" t="s">
        <v>486</v>
      </c>
      <c r="F41" s="1311" t="s">
        <v>487</v>
      </c>
      <c r="G41" s="1311" t="s">
        <v>488</v>
      </c>
      <c r="H41" s="1311" t="s">
        <v>489</v>
      </c>
      <c r="I41" s="1311" t="s">
        <v>490</v>
      </c>
      <c r="J41" s="1311" t="s">
        <v>491</v>
      </c>
      <c r="K41" s="1311" t="s">
        <v>492</v>
      </c>
      <c r="L41" s="1311" t="s">
        <v>467</v>
      </c>
      <c r="Q41" s="377"/>
      <c r="R41" s="377"/>
      <c r="S41" s="2274"/>
      <c r="T41" s="2210"/>
      <c r="U41" s="303"/>
      <c r="V41" s="2262"/>
      <c r="W41" s="2285"/>
      <c r="X41" s="1939" t="s">
        <v>493</v>
      </c>
      <c r="Y41" s="1939" t="s">
        <v>494</v>
      </c>
      <c r="Z41" s="1939" t="s">
        <v>495</v>
      </c>
      <c r="AA41" s="2271" t="s">
        <v>496</v>
      </c>
      <c r="AB41" s="2272"/>
      <c r="AC41" s="2280"/>
      <c r="AD41" s="2262"/>
      <c r="AE41" s="2285"/>
      <c r="AF41" s="1939" t="s">
        <v>493</v>
      </c>
      <c r="AG41" s="1939" t="s">
        <v>494</v>
      </c>
      <c r="AH41" s="1939" t="s">
        <v>495</v>
      </c>
      <c r="AI41" s="2271" t="s">
        <v>496</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118</v>
      </c>
      <c r="T42" s="1256" t="s">
        <v>103</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264</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131</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264</v>
      </c>
      <c r="B44" s="1268" t="s">
        <v>265</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449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450</v>
      </c>
      <c r="AO44" s="1625"/>
      <c r="AP44" s="1625" t="str">
        <f>IF(T44="","",T44)</f>
        <v>Территория действия тарифа</v>
      </c>
      <c r="AQ44" s="1625"/>
      <c r="AR44" s="1625"/>
      <c r="AS44" s="1632">
        <v>21</v>
      </c>
    </row>
    <row customHeight="1" ht="24">
      <c r="A45" s="1268" t="s">
        <v>264</v>
      </c>
      <c r="B45" s="1268" t="s">
        <v>265</v>
      </c>
      <c r="C45" s="1268" t="s">
        <v>266</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451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452</v>
      </c>
      <c r="AO45" s="1625"/>
      <c r="AP45" s="1625" t="str">
        <f>IF(T45="","",T45)</f>
        <v>Наименование системы теплоснабжения </v>
      </c>
      <c r="AQ45" s="1625"/>
      <c r="AR45" s="1625"/>
      <c r="AS45" s="1632">
        <v>23</v>
      </c>
    </row>
    <row customHeight="1" ht="22.049999999999997">
      <c r="A46" s="1268" t="s">
        <v>264</v>
      </c>
      <c r="B46" s="1268" t="s">
        <v>265</v>
      </c>
      <c r="C46" s="1268" t="s">
        <v>266</v>
      </c>
      <c r="D46" s="1268" t="s">
        <v>267</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453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454</v>
      </c>
      <c r="AO46" s="1625"/>
      <c r="AP46" s="1625" t="str">
        <f>IF(T46="","",T46)</f>
        <v>Источник тепловой энергии  </v>
      </c>
      <c r="AQ46" s="1625"/>
      <c r="AR46" s="1625"/>
      <c r="AS46" s="1632">
        <v>21</v>
      </c>
    </row>
    <row customHeight="1" ht="49.5">
      <c r="A47" s="1268" t="s">
        <v>264</v>
      </c>
      <c r="B47" s="1268" t="s">
        <v>265</v>
      </c>
      <c r="C47" s="1268" t="s">
        <v>266</v>
      </c>
      <c r="D47" s="1268" t="s">
        <v>267</v>
      </c>
      <c r="E47" s="2291"/>
      <c r="F47" s="2291"/>
      <c r="G47" s="2291"/>
      <c r="H47" s="2291"/>
      <c r="I47" s="2128" t="str">
        <f>S46&amp;".1"</f>
        <v>....1</v>
      </c>
      <c r="J47" s="1268"/>
      <c r="K47" s="1268"/>
      <c r="L47" s="1311" t="s">
        <v>455</v>
      </c>
      <c r="P47" s="2258">
        <v>1</v>
      </c>
      <c r="Q47" s="1955"/>
      <c r="R47" s="357"/>
      <c r="S47" s="1959" t="str">
        <f>$I47</f>
        <v>....1</v>
      </c>
      <c r="T47" s="286" t="s">
        <v>456</v>
      </c>
      <c r="U47" s="301"/>
      <c r="V47" s="2246"/>
      <c r="W47" s="2247"/>
      <c r="X47" s="2247"/>
      <c r="Y47" s="2247"/>
      <c r="Z47" s="2247"/>
      <c r="AA47" s="2247"/>
      <c r="AB47" s="2247"/>
      <c r="AC47" s="2248"/>
      <c r="AD47" s="2246"/>
      <c r="AE47" s="2247"/>
      <c r="AF47" s="2247"/>
      <c r="AG47" s="2247"/>
      <c r="AH47" s="2247"/>
      <c r="AI47" s="2247"/>
      <c r="AJ47" s="2247"/>
      <c r="AK47" s="2247"/>
      <c r="AL47" s="2248"/>
      <c r="AM47" s="1259" t="s">
        <v>457</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264</v>
      </c>
      <c r="B48" s="1268" t="s">
        <v>265</v>
      </c>
      <c r="C48" s="1268" t="s">
        <v>266</v>
      </c>
      <c r="D48" s="1268" t="s">
        <v>267</v>
      </c>
      <c r="E48" s="2291"/>
      <c r="F48" s="2291"/>
      <c r="G48" s="2291"/>
      <c r="H48" s="2291"/>
      <c r="I48" s="2102"/>
      <c r="J48" s="2128" t="str">
        <f>I47&amp;".1"</f>
        <v>....1.1</v>
      </c>
      <c r="K48" s="1268"/>
      <c r="L48" s="1311" t="s">
        <v>458</v>
      </c>
      <c r="P48" s="2258"/>
      <c r="Q48" s="2258">
        <v>1</v>
      </c>
      <c r="R48" s="358"/>
      <c r="S48" s="1959" t="str">
        <f>$J48</f>
        <v>....1.1</v>
      </c>
      <c r="T48" s="287" t="s">
        <v>459</v>
      </c>
      <c r="U48" s="301"/>
      <c r="V48" s="2246"/>
      <c r="W48" s="2247"/>
      <c r="X48" s="2247"/>
      <c r="Y48" s="2247"/>
      <c r="Z48" s="2247"/>
      <c r="AA48" s="2247"/>
      <c r="AB48" s="2247"/>
      <c r="AC48" s="2248"/>
      <c r="AD48" s="2246"/>
      <c r="AE48" s="2247"/>
      <c r="AF48" s="2247"/>
      <c r="AG48" s="2247"/>
      <c r="AH48" s="2247"/>
      <c r="AI48" s="2247"/>
      <c r="AJ48" s="2247"/>
      <c r="AK48" s="2247"/>
      <c r="AL48" s="2248"/>
      <c r="AM48" s="1259" t="s">
        <v>460</v>
      </c>
      <c r="AO48" s="1625"/>
      <c r="AP48" s="1625" t="str">
        <f>IF(T48="","",T48)</f>
        <v>Группа потребителей</v>
      </c>
      <c r="AQ48" s="1625"/>
      <c r="AR48" s="1625"/>
      <c r="AS48" s="1632">
        <v>21</v>
      </c>
    </row>
    <row customHeight="1" ht="22.049999999999997">
      <c r="A49" s="1268" t="s">
        <v>264</v>
      </c>
      <c r="B49" s="1268" t="s">
        <v>265</v>
      </c>
      <c r="C49" s="1268" t="s">
        <v>266</v>
      </c>
      <c r="D49" s="1268" t="s">
        <v>267</v>
      </c>
      <c r="E49" s="2291"/>
      <c r="F49" s="2291"/>
      <c r="G49" s="2291"/>
      <c r="H49" s="2291"/>
      <c r="I49" s="2102"/>
      <c r="J49" s="2102"/>
      <c r="K49" s="2128" t="str">
        <f>J48&amp;".1"</f>
        <v>....1.1.1</v>
      </c>
      <c r="L49" s="1311" t="s">
        <v>461</v>
      </c>
      <c r="P49" s="2258"/>
      <c r="Q49" s="2258"/>
      <c r="R49" s="358">
        <v>1</v>
      </c>
      <c r="S49" s="1959" t="str">
        <f>$K49</f>
        <v>....1.1.1</v>
      </c>
      <c r="T49" s="1348"/>
      <c r="U49" s="301"/>
      <c r="V49" s="752"/>
      <c r="W49" s="326"/>
      <c r="X49" s="752"/>
      <c r="Y49" s="1258"/>
      <c r="Z49" s="2266"/>
      <c r="AA49" s="2108" t="s">
        <v>67</v>
      </c>
      <c r="AB49" s="2266"/>
      <c r="AC49" s="2108" t="s">
        <v>67</v>
      </c>
      <c r="AD49" s="752"/>
      <c r="AE49" s="326"/>
      <c r="AF49" s="752"/>
      <c r="AG49" s="1258"/>
      <c r="AH49" s="2266"/>
      <c r="AI49" s="2108" t="s">
        <v>67</v>
      </c>
      <c r="AJ49" s="2288"/>
      <c r="AK49" s="2108" t="s">
        <v>67</v>
      </c>
      <c r="AL49" s="1349"/>
      <c r="AM49" s="2254" t="s">
        <v>462</v>
      </c>
      <c r="AN49" s="1637">
        <f>STRCHECKDATE(V50:AL50)</f>
      </c>
      <c r="AO49" s="1625"/>
      <c r="AP49" s="1625" t="str">
        <f>IF(T49="","",T49)</f>
        <v/>
      </c>
      <c r="AQ49" s="1625"/>
      <c r="AR49" s="1625"/>
      <c r="AS49" s="1632">
        <v>21</v>
      </c>
    </row>
    <row customHeight="1" ht="1.05">
      <c r="A50" s="1268" t="s">
        <v>264</v>
      </c>
      <c r="B50" s="1268" t="s">
        <v>265</v>
      </c>
      <c r="C50" s="1268" t="s">
        <v>266</v>
      </c>
      <c r="D50" s="1268" t="s">
        <v>267</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264</v>
      </c>
      <c r="B51" s="1268" t="s">
        <v>265</v>
      </c>
      <c r="C51" s="1268" t="s">
        <v>266</v>
      </c>
      <c r="D51" s="1268" t="s">
        <v>267</v>
      </c>
      <c r="E51" s="2291"/>
      <c r="F51" s="2291"/>
      <c r="G51" s="2291"/>
      <c r="H51" s="2291"/>
      <c r="I51" s="2102"/>
      <c r="J51" s="2128"/>
      <c r="K51" s="1268"/>
      <c r="L51" s="1311"/>
      <c r="P51" s="2258"/>
      <c r="Q51" s="2258"/>
      <c r="R51" s="357"/>
      <c r="S51" s="1279"/>
      <c r="T51" s="289" t="s">
        <v>463</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264</v>
      </c>
      <c r="B52" s="1268" t="s">
        <v>265</v>
      </c>
      <c r="C52" s="1268" t="s">
        <v>266</v>
      </c>
      <c r="D52" s="1268" t="s">
        <v>267</v>
      </c>
      <c r="E52" s="2291"/>
      <c r="F52" s="2291"/>
      <c r="G52" s="2291"/>
      <c r="H52" s="2291"/>
      <c r="I52" s="2128"/>
      <c r="J52" s="1268"/>
      <c r="K52" s="1268"/>
      <c r="L52" s="1311"/>
      <c r="P52" s="2258"/>
      <c r="Q52" s="1955"/>
      <c r="R52" s="357"/>
      <c r="S52" s="1279"/>
      <c r="T52" s="288" t="s">
        <v>464</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264</v>
      </c>
      <c r="B53" s="1268" t="s">
        <v>265</v>
      </c>
      <c r="C53" s="1268" t="s">
        <v>266</v>
      </c>
      <c r="D53" s="1268" t="s">
        <v>267</v>
      </c>
      <c r="E53" s="2291"/>
      <c r="F53" s="2291"/>
      <c r="G53" s="2291"/>
      <c r="H53" s="2290"/>
      <c r="I53" s="1268"/>
      <c r="J53" s="1268"/>
      <c r="K53" s="1268"/>
      <c r="L53" s="1311"/>
      <c r="M53" s="1611"/>
      <c r="N53" s="1611"/>
      <c r="O53" s="1636"/>
      <c r="P53" s="361"/>
      <c r="Q53" s="376"/>
      <c r="R53" s="356"/>
      <c r="S53" s="1279"/>
      <c r="T53" s="366" t="s">
        <v>465</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264</v>
      </c>
      <c r="B54" s="1376" t="s">
        <v>265</v>
      </c>
      <c r="C54" s="1376" t="s">
        <v>266</v>
      </c>
      <c r="D54" s="1375"/>
      <c r="E54" s="2291"/>
      <c r="F54" s="2291"/>
      <c r="G54" s="2290"/>
      <c r="H54" s="1375"/>
      <c r="I54" s="1375"/>
      <c r="J54" s="1375"/>
      <c r="K54" s="1375"/>
      <c r="L54" s="1378"/>
      <c r="M54" s="1379"/>
      <c r="N54" s="1379"/>
      <c r="O54" s="352"/>
      <c r="P54" s="1317"/>
      <c r="Q54" s="1318"/>
      <c r="R54" s="1317"/>
      <c r="S54" s="1323"/>
      <c r="T54" s="1326" t="s">
        <v>171</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264</v>
      </c>
      <c r="B55" s="1376" t="s">
        <v>265</v>
      </c>
      <c r="C55" s="1375"/>
      <c r="D55" s="1375"/>
      <c r="E55" s="2291"/>
      <c r="F55" s="2290"/>
      <c r="G55" s="1375"/>
      <c r="H55" s="1375"/>
      <c r="I55" s="1375"/>
      <c r="J55" s="1375"/>
      <c r="K55" s="1375"/>
      <c r="L55" s="1378"/>
      <c r="M55" s="1380"/>
      <c r="N55" s="1380"/>
      <c r="O55" s="352"/>
      <c r="P55" s="1317"/>
      <c r="Q55" s="1318"/>
      <c r="R55" s="1317"/>
      <c r="S55" s="1323"/>
      <c r="T55" s="1326" t="s">
        <v>172</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264</v>
      </c>
      <c r="B56" s="1376"/>
      <c r="C56" s="1376"/>
      <c r="D56" s="1376"/>
      <c r="E56" s="2290"/>
      <c r="F56" s="1376"/>
      <c r="G56" s="1376"/>
      <c r="H56" s="1376"/>
      <c r="I56" s="1376"/>
      <c r="J56" s="1376"/>
      <c r="K56" s="1376"/>
      <c r="L56" s="1382"/>
      <c r="M56" s="1380"/>
      <c r="N56" s="1380"/>
      <c r="O56" s="352"/>
      <c r="P56" s="381"/>
      <c r="Q56" s="1345"/>
      <c r="R56" s="381"/>
      <c r="S56" s="1323"/>
      <c r="T56" s="1326" t="s">
        <v>173</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186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83</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C6D31D-B82D-EDB4-3B03-0.B711ECC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131</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448</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449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450</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451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452</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453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454</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455</v>
      </c>
      <c r="M6" s="1636"/>
      <c r="P6" s="2258">
        <v>1</v>
      </c>
      <c r="Q6" s="1955"/>
      <c r="R6" s="357"/>
      <c r="S6" s="1959">
        <f>$I6</f>
      </c>
      <c r="T6" s="286" t="s">
        <v>456</v>
      </c>
      <c r="U6" s="301"/>
      <c r="V6" s="2246"/>
      <c r="W6" s="2247"/>
      <c r="X6" s="2247"/>
      <c r="Y6" s="2247"/>
      <c r="Z6" s="2247"/>
      <c r="AA6" s="2247"/>
      <c r="AB6" s="2247"/>
      <c r="AC6" s="2248"/>
      <c r="AD6" s="2246"/>
      <c r="AE6" s="2247"/>
      <c r="AF6" s="2247"/>
      <c r="AG6" s="2247"/>
      <c r="AH6" s="2247"/>
      <c r="AI6" s="2247"/>
      <c r="AJ6" s="2247"/>
      <c r="AK6" s="2247"/>
      <c r="AL6" s="2248"/>
      <c r="AM6" s="1259" t="s">
        <v>457</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458</v>
      </c>
      <c r="M7" s="1636"/>
      <c r="N7" s="1632"/>
      <c r="P7" s="2258"/>
      <c r="Q7" s="2258">
        <v>1</v>
      </c>
      <c r="R7" s="358"/>
      <c r="S7" s="1959">
        <f>$J7</f>
      </c>
      <c r="T7" s="287" t="s">
        <v>459</v>
      </c>
      <c r="U7" s="301"/>
      <c r="V7" s="2246"/>
      <c r="W7" s="2247"/>
      <c r="X7" s="2247"/>
      <c r="Y7" s="2247"/>
      <c r="Z7" s="2247"/>
      <c r="AA7" s="2247"/>
      <c r="AB7" s="2247"/>
      <c r="AC7" s="2248"/>
      <c r="AD7" s="2246"/>
      <c r="AE7" s="2247"/>
      <c r="AF7" s="2247"/>
      <c r="AG7" s="2247"/>
      <c r="AH7" s="2247"/>
      <c r="AI7" s="2247"/>
      <c r="AJ7" s="2247"/>
      <c r="AK7" s="2247"/>
      <c r="AL7" s="2248"/>
      <c r="AM7" s="1259" t="s">
        <v>460</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461</v>
      </c>
      <c r="M8" s="1636"/>
      <c r="N8" s="1632"/>
      <c r="O8" s="1632"/>
      <c r="P8" s="2258"/>
      <c r="Q8" s="2258"/>
      <c r="R8" s="358">
        <v>1</v>
      </c>
      <c r="S8" s="1959">
        <f>$K8</f>
      </c>
      <c r="T8" s="1348"/>
      <c r="U8" s="301"/>
      <c r="V8" s="752"/>
      <c r="W8" s="326"/>
      <c r="X8" s="752"/>
      <c r="Y8" s="1258"/>
      <c r="Z8" s="2266"/>
      <c r="AA8" s="2108" t="s">
        <v>67</v>
      </c>
      <c r="AB8" s="2266"/>
      <c r="AC8" s="2108" t="s">
        <v>67</v>
      </c>
      <c r="AD8" s="752"/>
      <c r="AE8" s="326"/>
      <c r="AF8" s="752"/>
      <c r="AG8" s="1258"/>
      <c r="AH8" s="2266"/>
      <c r="AI8" s="2108" t="s">
        <v>67</v>
      </c>
      <c r="AJ8" s="2266"/>
      <c r="AK8" s="2108" t="s">
        <v>67</v>
      </c>
      <c r="AL8" s="326"/>
      <c r="AM8" s="2254" t="s">
        <v>462</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463</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464</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465</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171</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172</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173</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67</v>
      </c>
      <c r="AJ17" s="2268"/>
      <c r="AK17" s="2269" t="s">
        <v>67</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466</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467</v>
      </c>
      <c r="P22" s="1363"/>
      <c r="Q22" s="1372"/>
      <c r="R22" s="1372"/>
      <c r="S22" s="730"/>
      <c r="T22" s="1367" t="s">
        <v>468</v>
      </c>
      <c r="AA22" s="596" t="s">
        <v>469</v>
      </c>
      <c r="AC22" s="596" t="s">
        <v>470</v>
      </c>
      <c r="AD22" s="1367" t="s">
        <v>468</v>
      </c>
      <c r="AI22" s="596" t="s">
        <v>471</v>
      </c>
      <c r="AK22" s="596" t="s">
        <v>470</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472</v>
      </c>
      <c r="T30" s="2251"/>
      <c r="U30" s="1373"/>
      <c r="V30" s="2265" t="str">
        <f>IF(TITLE_DATE_PR_CHANGE="",IF(TITLE_DATE_PR="","",TITLE_DATE_PR),TITLE_DATE_PR_CHANGE)</f>
        <v>46262</v>
      </c>
      <c r="W30" s="2265"/>
      <c r="X30" s="2265"/>
      <c r="Y30" s="2265"/>
      <c r="Z30" s="2265"/>
      <c r="AA30" s="2265"/>
      <c r="AB30" s="2265"/>
      <c r="AC30" s="1636"/>
      <c r="AD30" s="2265" t="str">
        <f>IF(TITLE_DATE_PR_CHANGE="",IF(TITLE_DATE_PR="","",TITLE_DATE_PR),TITLE_DATE_PR_CHANGE)</f>
        <v>46262</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473</v>
      </c>
      <c r="T31" s="2251"/>
      <c r="U31" s="1373"/>
      <c r="V31" s="2252" t="str">
        <f>IF(TITLE_NUMBER_PR_CHANGE="",IF(TITLE_NUMBER_PR="","",TITLE_NUMBER_PR),TITLE_NUMBER_PR_CHANGE)</f>
        <v>Исх-ДГК/7081</v>
      </c>
      <c r="W31" s="2252"/>
      <c r="X31" s="2252"/>
      <c r="Y31" s="2252"/>
      <c r="Z31" s="2252"/>
      <c r="AA31" s="2252"/>
      <c r="AB31" s="2252"/>
      <c r="AC31" s="1636"/>
      <c r="AD31" s="2252" t="str">
        <f>IF(TITLE_NUMBER_PR_CHANGE="",IF(TITLE_NUMBER_PR="","",TITLE_NUMBER_PR),TITLE_NUMBER_PR_CHANGE)</f>
        <v>Исх-ДГК/7081</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474</v>
      </c>
      <c r="T34" s="2251"/>
      <c r="U34" s="1373"/>
      <c r="V34" s="2265" t="str">
        <f>IF(TITLE_DATE_PR_CHANGE="",IF(TITLE_DATE_PR="","",TITLE_DATE_PR),TITLE_DATE_PR_CHANGE)</f>
        <v>46262</v>
      </c>
      <c r="W34" s="2265"/>
      <c r="X34" s="2265"/>
      <c r="Y34" s="2265"/>
      <c r="Z34" s="2265"/>
      <c r="AA34" s="2265"/>
      <c r="AB34" s="2265"/>
      <c r="AC34" s="1636"/>
      <c r="AD34" s="2265" t="str">
        <f>IF(TITLE_DATE_PR_CHANGE="",IF(TITLE_DATE_PR="","",TITLE_DATE_PR),TITLE_DATE_PR_CHANGE)</f>
        <v>46262</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475</v>
      </c>
      <c r="T35" s="2251"/>
      <c r="U35" s="1373"/>
      <c r="V35" s="2252" t="str">
        <f>IF(TITLE_NUMBER_PR_CHANGE="",IF(TITLE_NUMBER_PR="","",TITLE_NUMBER_PR),TITLE_NUMBER_PR_CHANGE)</f>
        <v>Исх-ДГК/7081</v>
      </c>
      <c r="W35" s="2252"/>
      <c r="X35" s="2252"/>
      <c r="Y35" s="2252"/>
      <c r="Z35" s="2252"/>
      <c r="AA35" s="2252"/>
      <c r="AB35" s="2252"/>
      <c r="AC35" s="1636"/>
      <c r="AD35" s="2252" t="str">
        <f>IF(TITLE_NUMBER_PR_CHANGE="",IF(TITLE_NUMBER_PR="","",TITLE_NUMBER_PR),TITLE_NUMBER_PR_CHANGE)</f>
        <v>Исх-ДГК/7081</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476</v>
      </c>
      <c r="AD36" s="1636"/>
      <c r="AE36" s="1636"/>
      <c r="AF36" s="1636"/>
      <c r="AG36" s="1636"/>
      <c r="AH36" s="1636"/>
      <c r="AI36" s="1636"/>
      <c r="AJ36" s="1636"/>
      <c r="AK36" s="1643" t="s">
        <v>476</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352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353</v>
      </c>
      <c r="AS38" s="1632">
        <v>14</v>
      </c>
    </row>
    <row customHeight="1" ht="14.699999999999998">
      <c r="Q39" s="377"/>
      <c r="R39" s="377"/>
      <c r="S39" s="2274" t="s">
        <v>89</v>
      </c>
      <c r="T39" s="2210" t="s">
        <v>477</v>
      </c>
      <c r="U39" s="338"/>
      <c r="V39" s="2275" t="s">
        <v>478</v>
      </c>
      <c r="W39" s="2276"/>
      <c r="X39" s="2276"/>
      <c r="Y39" s="2276"/>
      <c r="Z39" s="2276"/>
      <c r="AA39" s="2276"/>
      <c r="AB39" s="2277"/>
      <c r="AC39" s="2278" t="s">
        <v>479</v>
      </c>
      <c r="AD39" s="2275" t="s">
        <v>478</v>
      </c>
      <c r="AE39" s="2276"/>
      <c r="AF39" s="2276"/>
      <c r="AG39" s="2276"/>
      <c r="AH39" s="2276"/>
      <c r="AI39" s="2276"/>
      <c r="AJ39" s="2277"/>
      <c r="AK39" s="2278" t="s">
        <v>480</v>
      </c>
      <c r="AL39" s="2281" t="s">
        <v>481</v>
      </c>
      <c r="AM39" s="2128"/>
      <c r="AS39" s="1632">
        <v>14</v>
      </c>
    </row>
    <row customHeight="1" ht="35.699999999999996">
      <c r="Q40" s="377"/>
      <c r="R40" s="377"/>
      <c r="S40" s="2274"/>
      <c r="T40" s="2210"/>
      <c r="U40" s="1032"/>
      <c r="V40" s="2261" t="s">
        <v>482</v>
      </c>
      <c r="W40" s="2284" t="s">
        <v>483</v>
      </c>
      <c r="X40" s="2263" t="s">
        <v>484</v>
      </c>
      <c r="Y40" s="2264"/>
      <c r="Z40" s="2263" t="s">
        <v>500</v>
      </c>
      <c r="AA40" s="2270"/>
      <c r="AB40" s="2264"/>
      <c r="AC40" s="2279"/>
      <c r="AD40" s="2261" t="s">
        <v>482</v>
      </c>
      <c r="AE40" s="2284" t="s">
        <v>483</v>
      </c>
      <c r="AF40" s="2263" t="s">
        <v>484</v>
      </c>
      <c r="AG40" s="2264"/>
      <c r="AH40" s="2263" t="s">
        <v>485</v>
      </c>
      <c r="AI40" s="2270"/>
      <c r="AJ40" s="2264"/>
      <c r="AK40" s="2279"/>
      <c r="AL40" s="2282"/>
      <c r="AM40" s="2128"/>
      <c r="AS40" s="1632">
        <v>34</v>
      </c>
    </row>
    <row customHeight="1" ht="35.699999999999996">
      <c r="A41" s="1267"/>
      <c r="B41" s="1267" t="s">
        <v>143</v>
      </c>
      <c r="C41" s="1267" t="s">
        <v>144</v>
      </c>
      <c r="D41" s="1267" t="s">
        <v>145</v>
      </c>
      <c r="E41" s="1311" t="s">
        <v>486</v>
      </c>
      <c r="F41" s="1311" t="s">
        <v>487</v>
      </c>
      <c r="G41" s="1311" t="s">
        <v>488</v>
      </c>
      <c r="H41" s="1311" t="s">
        <v>489</v>
      </c>
      <c r="I41" s="1311" t="s">
        <v>490</v>
      </c>
      <c r="J41" s="1311" t="s">
        <v>491</v>
      </c>
      <c r="K41" s="1311" t="s">
        <v>492</v>
      </c>
      <c r="L41" s="1311" t="s">
        <v>467</v>
      </c>
      <c r="Q41" s="377"/>
      <c r="R41" s="377"/>
      <c r="S41" s="2274"/>
      <c r="T41" s="2210"/>
      <c r="U41" s="303"/>
      <c r="V41" s="2262"/>
      <c r="W41" s="2285"/>
      <c r="X41" s="1939" t="s">
        <v>493</v>
      </c>
      <c r="Y41" s="1939" t="s">
        <v>494</v>
      </c>
      <c r="Z41" s="1939" t="s">
        <v>495</v>
      </c>
      <c r="AA41" s="2271" t="s">
        <v>496</v>
      </c>
      <c r="AB41" s="2272"/>
      <c r="AC41" s="2280"/>
      <c r="AD41" s="2262"/>
      <c r="AE41" s="2285"/>
      <c r="AF41" s="1939" t="s">
        <v>493</v>
      </c>
      <c r="AG41" s="1939" t="s">
        <v>494</v>
      </c>
      <c r="AH41" s="1939" t="s">
        <v>495</v>
      </c>
      <c r="AI41" s="2271" t="s">
        <v>496</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118</v>
      </c>
      <c r="T42" s="1256" t="s">
        <v>103</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264</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131</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264</v>
      </c>
      <c r="B44" s="1268" t="s">
        <v>265</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449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450</v>
      </c>
      <c r="AO44" s="1625"/>
      <c r="AP44" s="1625" t="str">
        <f>IF(T44="","",T44)</f>
        <v>Территория действия тарифа</v>
      </c>
      <c r="AQ44" s="1625"/>
      <c r="AR44" s="1625"/>
      <c r="AS44" s="1632">
        <v>21</v>
      </c>
    </row>
    <row customHeight="1" ht="24">
      <c r="A45" s="1268" t="s">
        <v>264</v>
      </c>
      <c r="B45" s="1268" t="s">
        <v>265</v>
      </c>
      <c r="C45" s="1268" t="s">
        <v>266</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451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452</v>
      </c>
      <c r="AO45" s="1625"/>
      <c r="AP45" s="1625" t="str">
        <f>IF(T45="","",T45)</f>
        <v>Наименование системы теплоснабжения </v>
      </c>
      <c r="AQ45" s="1625"/>
      <c r="AR45" s="1625"/>
      <c r="AS45" s="1632">
        <v>23</v>
      </c>
    </row>
    <row customHeight="1" ht="22.049999999999997">
      <c r="A46" s="1268" t="s">
        <v>264</v>
      </c>
      <c r="B46" s="1268" t="s">
        <v>265</v>
      </c>
      <c r="C46" s="1268" t="s">
        <v>266</v>
      </c>
      <c r="D46" s="1268" t="s">
        <v>267</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453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454</v>
      </c>
      <c r="AO46" s="1625"/>
      <c r="AP46" s="1625" t="str">
        <f>IF(T46="","",T46)</f>
        <v>Источник тепловой энергии  </v>
      </c>
      <c r="AQ46" s="1625"/>
      <c r="AR46" s="1625"/>
      <c r="AS46" s="1632">
        <v>21</v>
      </c>
    </row>
    <row customHeight="1" ht="49.5">
      <c r="A47" s="1268" t="s">
        <v>264</v>
      </c>
      <c r="B47" s="1268" t="s">
        <v>265</v>
      </c>
      <c r="C47" s="1268" t="s">
        <v>266</v>
      </c>
      <c r="D47" s="1268" t="s">
        <v>267</v>
      </c>
      <c r="E47" s="2291"/>
      <c r="F47" s="2291"/>
      <c r="G47" s="2291"/>
      <c r="H47" s="2291"/>
      <c r="I47" s="2128" t="str">
        <f>S46&amp;".1"</f>
        <v>....1</v>
      </c>
      <c r="J47" s="1268"/>
      <c r="K47" s="1268"/>
      <c r="L47" s="1311" t="s">
        <v>455</v>
      </c>
      <c r="P47" s="2258">
        <v>1</v>
      </c>
      <c r="Q47" s="1955"/>
      <c r="R47" s="357"/>
      <c r="S47" s="1959" t="str">
        <f>$I47</f>
        <v>....1</v>
      </c>
      <c r="T47" s="286" t="s">
        <v>456</v>
      </c>
      <c r="U47" s="301"/>
      <c r="V47" s="2246"/>
      <c r="W47" s="2247"/>
      <c r="X47" s="2247"/>
      <c r="Y47" s="2247"/>
      <c r="Z47" s="2247"/>
      <c r="AA47" s="2247"/>
      <c r="AB47" s="2247"/>
      <c r="AC47" s="2248"/>
      <c r="AD47" s="2246"/>
      <c r="AE47" s="2247"/>
      <c r="AF47" s="2247"/>
      <c r="AG47" s="2247"/>
      <c r="AH47" s="2247"/>
      <c r="AI47" s="2247"/>
      <c r="AJ47" s="2247"/>
      <c r="AK47" s="2247"/>
      <c r="AL47" s="2248"/>
      <c r="AM47" s="1259" t="s">
        <v>457</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264</v>
      </c>
      <c r="B48" s="1268" t="s">
        <v>265</v>
      </c>
      <c r="C48" s="1268" t="s">
        <v>266</v>
      </c>
      <c r="D48" s="1268" t="s">
        <v>267</v>
      </c>
      <c r="E48" s="2291"/>
      <c r="F48" s="2291"/>
      <c r="G48" s="2291"/>
      <c r="H48" s="2291"/>
      <c r="I48" s="2102"/>
      <c r="J48" s="2128" t="str">
        <f>I47&amp;".1"</f>
        <v>....1.1</v>
      </c>
      <c r="K48" s="1268"/>
      <c r="L48" s="1311" t="s">
        <v>458</v>
      </c>
      <c r="P48" s="2258"/>
      <c r="Q48" s="2258">
        <v>1</v>
      </c>
      <c r="R48" s="358"/>
      <c r="S48" s="1959" t="str">
        <f>$J48</f>
        <v>....1.1</v>
      </c>
      <c r="T48" s="287" t="s">
        <v>459</v>
      </c>
      <c r="U48" s="301"/>
      <c r="V48" s="2246"/>
      <c r="W48" s="2247"/>
      <c r="X48" s="2247"/>
      <c r="Y48" s="2247"/>
      <c r="Z48" s="2247"/>
      <c r="AA48" s="2247"/>
      <c r="AB48" s="2247"/>
      <c r="AC48" s="2248"/>
      <c r="AD48" s="2246"/>
      <c r="AE48" s="2247"/>
      <c r="AF48" s="2247"/>
      <c r="AG48" s="2247"/>
      <c r="AH48" s="2247"/>
      <c r="AI48" s="2247"/>
      <c r="AJ48" s="2247"/>
      <c r="AK48" s="2247"/>
      <c r="AL48" s="2248"/>
      <c r="AM48" s="1259" t="s">
        <v>460</v>
      </c>
      <c r="AO48" s="1625"/>
      <c r="AP48" s="1625" t="str">
        <f>IF(T48="","",T48)</f>
        <v>Группа потребителей</v>
      </c>
      <c r="AQ48" s="1625"/>
      <c r="AR48" s="1625"/>
      <c r="AS48" s="1632">
        <v>21</v>
      </c>
    </row>
    <row customHeight="1" ht="22.049999999999997">
      <c r="A49" s="1268" t="s">
        <v>264</v>
      </c>
      <c r="B49" s="1268" t="s">
        <v>265</v>
      </c>
      <c r="C49" s="1268" t="s">
        <v>266</v>
      </c>
      <c r="D49" s="1268" t="s">
        <v>267</v>
      </c>
      <c r="E49" s="2291"/>
      <c r="F49" s="2291"/>
      <c r="G49" s="2291"/>
      <c r="H49" s="2291"/>
      <c r="I49" s="2102"/>
      <c r="J49" s="2102"/>
      <c r="K49" s="2128" t="str">
        <f>J48&amp;".1"</f>
        <v>....1.1.1</v>
      </c>
      <c r="L49" s="1311" t="s">
        <v>461</v>
      </c>
      <c r="P49" s="2258"/>
      <c r="Q49" s="2258"/>
      <c r="R49" s="358">
        <v>1</v>
      </c>
      <c r="S49" s="1959" t="str">
        <f>$K49</f>
        <v>....1.1.1</v>
      </c>
      <c r="T49" s="1348"/>
      <c r="U49" s="301"/>
      <c r="V49" s="752"/>
      <c r="W49" s="326"/>
      <c r="X49" s="752"/>
      <c r="Y49" s="1258"/>
      <c r="Z49" s="2266"/>
      <c r="AA49" s="2108" t="s">
        <v>67</v>
      </c>
      <c r="AB49" s="2266"/>
      <c r="AC49" s="2108" t="s">
        <v>67</v>
      </c>
      <c r="AD49" s="752"/>
      <c r="AE49" s="326"/>
      <c r="AF49" s="752"/>
      <c r="AG49" s="1258"/>
      <c r="AH49" s="2266"/>
      <c r="AI49" s="2108" t="s">
        <v>67</v>
      </c>
      <c r="AJ49" s="2288"/>
      <c r="AK49" s="2108" t="s">
        <v>67</v>
      </c>
      <c r="AL49" s="1349"/>
      <c r="AM49" s="2254" t="s">
        <v>462</v>
      </c>
      <c r="AN49" s="1637">
        <f>STRCHECKDATE(V50:AL50)</f>
      </c>
      <c r="AO49" s="1625"/>
      <c r="AP49" s="1625" t="str">
        <f>IF(T49="","",T49)</f>
        <v/>
      </c>
      <c r="AQ49" s="1625"/>
      <c r="AR49" s="1625"/>
      <c r="AS49" s="1632">
        <v>21</v>
      </c>
    </row>
    <row customHeight="1" ht="1.05">
      <c r="A50" s="1268" t="s">
        <v>264</v>
      </c>
      <c r="B50" s="1268" t="s">
        <v>265</v>
      </c>
      <c r="C50" s="1268" t="s">
        <v>266</v>
      </c>
      <c r="D50" s="1268" t="s">
        <v>267</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264</v>
      </c>
      <c r="B51" s="1268" t="s">
        <v>265</v>
      </c>
      <c r="C51" s="1268" t="s">
        <v>266</v>
      </c>
      <c r="D51" s="1268" t="s">
        <v>267</v>
      </c>
      <c r="E51" s="2291"/>
      <c r="F51" s="2291"/>
      <c r="G51" s="2291"/>
      <c r="H51" s="2291"/>
      <c r="I51" s="2102"/>
      <c r="J51" s="2128"/>
      <c r="K51" s="1268"/>
      <c r="L51" s="1311"/>
      <c r="P51" s="2258"/>
      <c r="Q51" s="2258"/>
      <c r="R51" s="357"/>
      <c r="S51" s="1279"/>
      <c r="T51" s="289" t="s">
        <v>463</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264</v>
      </c>
      <c r="B52" s="1268" t="s">
        <v>265</v>
      </c>
      <c r="C52" s="1268" t="s">
        <v>266</v>
      </c>
      <c r="D52" s="1268" t="s">
        <v>267</v>
      </c>
      <c r="E52" s="2291"/>
      <c r="F52" s="2291"/>
      <c r="G52" s="2291"/>
      <c r="H52" s="2291"/>
      <c r="I52" s="2128"/>
      <c r="J52" s="1268"/>
      <c r="K52" s="1268"/>
      <c r="L52" s="1311"/>
      <c r="P52" s="2258"/>
      <c r="Q52" s="1955"/>
      <c r="R52" s="357"/>
      <c r="S52" s="1279"/>
      <c r="T52" s="288" t="s">
        <v>464</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264</v>
      </c>
      <c r="B53" s="1268" t="s">
        <v>265</v>
      </c>
      <c r="C53" s="1268" t="s">
        <v>266</v>
      </c>
      <c r="D53" s="1268" t="s">
        <v>267</v>
      </c>
      <c r="E53" s="2291"/>
      <c r="F53" s="2291"/>
      <c r="G53" s="2291"/>
      <c r="H53" s="2290"/>
      <c r="I53" s="1268"/>
      <c r="J53" s="1268"/>
      <c r="K53" s="1268"/>
      <c r="L53" s="1311"/>
      <c r="M53" s="1611"/>
      <c r="N53" s="1611"/>
      <c r="O53" s="1636"/>
      <c r="P53" s="361"/>
      <c r="Q53" s="376"/>
      <c r="R53" s="356"/>
      <c r="S53" s="1279"/>
      <c r="T53" s="366" t="s">
        <v>465</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264</v>
      </c>
      <c r="B54" s="1268" t="s">
        <v>265</v>
      </c>
      <c r="C54" s="1268" t="s">
        <v>266</v>
      </c>
      <c r="D54" s="1975"/>
      <c r="E54" s="2291"/>
      <c r="F54" s="2291"/>
      <c r="G54" s="2290"/>
      <c r="H54" s="1975"/>
      <c r="I54" s="1975"/>
      <c r="J54" s="1975"/>
      <c r="K54" s="1975"/>
      <c r="L54" s="1381"/>
      <c r="M54" s="1611"/>
      <c r="N54" s="1611"/>
      <c r="O54" s="1636"/>
      <c r="P54" s="1317"/>
      <c r="Q54" s="1318"/>
      <c r="R54" s="1317"/>
      <c r="S54" s="1323"/>
      <c r="T54" s="1326" t="s">
        <v>171</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264</v>
      </c>
      <c r="B55" s="1268" t="s">
        <v>265</v>
      </c>
      <c r="C55" s="1975"/>
      <c r="D55" s="1975"/>
      <c r="E55" s="2291"/>
      <c r="F55" s="2290"/>
      <c r="G55" s="1975"/>
      <c r="H55" s="1975"/>
      <c r="I55" s="1975"/>
      <c r="J55" s="1975"/>
      <c r="K55" s="1975"/>
      <c r="L55" s="1381"/>
      <c r="M55" s="1976"/>
      <c r="N55" s="1976"/>
      <c r="O55" s="1636"/>
      <c r="P55" s="1317"/>
      <c r="Q55" s="1318"/>
      <c r="R55" s="1317"/>
      <c r="S55" s="1323"/>
      <c r="T55" s="1326" t="s">
        <v>172</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264</v>
      </c>
      <c r="B56" s="1268"/>
      <c r="C56" s="1268"/>
      <c r="D56" s="1268"/>
      <c r="E56" s="2290"/>
      <c r="F56" s="1268"/>
      <c r="G56" s="1268"/>
      <c r="H56" s="1268"/>
      <c r="I56" s="1268"/>
      <c r="J56" s="1268"/>
      <c r="K56" s="1268"/>
      <c r="L56" s="1311"/>
      <c r="M56" s="1976"/>
      <c r="N56" s="1976"/>
      <c r="O56" s="1636"/>
      <c r="P56" s="381"/>
      <c r="Q56" s="1345"/>
      <c r="R56" s="381"/>
      <c r="S56" s="1323"/>
      <c r="T56" s="1326" t="s">
        <v>173</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186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83</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1D6926-2BA1-E33A-95D1-0.E81706E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131</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448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449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450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451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452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453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454</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455</v>
      </c>
      <c r="M6" s="538"/>
      <c r="P6" s="2258">
        <v>1</v>
      </c>
      <c r="Q6" s="1332"/>
      <c r="R6" s="357"/>
      <c r="S6" s="1337">
        <f>$I6</f>
      </c>
      <c r="T6" s="286" t="s">
        <v>456</v>
      </c>
      <c r="U6" s="301"/>
      <c r="V6" s="2246"/>
      <c r="W6" s="2247"/>
      <c r="X6" s="2247"/>
      <c r="Y6" s="2247"/>
      <c r="Z6" s="2247"/>
      <c r="AA6" s="2247"/>
      <c r="AB6" s="2247"/>
      <c r="AC6" s="2248"/>
      <c r="AD6" s="2246"/>
      <c r="AE6" s="2247"/>
      <c r="AF6" s="2247"/>
      <c r="AG6" s="2247"/>
      <c r="AH6" s="2247"/>
      <c r="AI6" s="2247"/>
      <c r="AJ6" s="2247"/>
      <c r="AK6" s="2247"/>
      <c r="AL6" s="2248"/>
      <c r="AM6" s="1259" t="s">
        <v>457</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458</v>
      </c>
      <c r="M7" s="538"/>
      <c r="N7" s="1367"/>
      <c r="P7" s="2258"/>
      <c r="Q7" s="2258">
        <v>1</v>
      </c>
      <c r="R7" s="358"/>
      <c r="S7" s="1337">
        <f>$J7</f>
      </c>
      <c r="T7" s="287" t="s">
        <v>459</v>
      </c>
      <c r="U7" s="301"/>
      <c r="V7" s="2246"/>
      <c r="W7" s="2247"/>
      <c r="X7" s="2247"/>
      <c r="Y7" s="2247"/>
      <c r="Z7" s="2247"/>
      <c r="AA7" s="2247"/>
      <c r="AB7" s="2247"/>
      <c r="AC7" s="2248"/>
      <c r="AD7" s="2246"/>
      <c r="AE7" s="2247"/>
      <c r="AF7" s="2247"/>
      <c r="AG7" s="2247"/>
      <c r="AH7" s="2247"/>
      <c r="AI7" s="2247"/>
      <c r="AJ7" s="2247"/>
      <c r="AK7" s="2247"/>
      <c r="AL7" s="2248"/>
      <c r="AM7" s="1259" t="s">
        <v>460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461</v>
      </c>
      <c r="M8" s="538"/>
      <c r="N8" s="1367"/>
      <c r="O8" s="1367"/>
      <c r="P8" s="2258"/>
      <c r="Q8" s="2258"/>
      <c r="R8" s="358">
        <v>1</v>
      </c>
      <c r="S8" s="1337">
        <f>$K8</f>
      </c>
      <c r="T8" s="1348"/>
      <c r="U8" s="301"/>
      <c r="V8" s="326"/>
      <c r="W8" s="752"/>
      <c r="X8" s="326"/>
      <c r="Y8" s="385"/>
      <c r="Z8" s="2266"/>
      <c r="AA8" s="2108" t="s">
        <v>67</v>
      </c>
      <c r="AB8" s="2266"/>
      <c r="AC8" s="2108" t="s">
        <v>67</v>
      </c>
      <c r="AD8" s="326"/>
      <c r="AE8" s="752"/>
      <c r="AF8" s="326"/>
      <c r="AG8" s="385"/>
      <c r="AH8" s="2266"/>
      <c r="AI8" s="2108" t="s">
        <v>67</v>
      </c>
      <c r="AJ8" s="2266"/>
      <c r="AK8" s="2108" t="s">
        <v>67</v>
      </c>
      <c r="AL8" s="326"/>
      <c r="AM8" s="2254" t="s">
        <v>462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463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464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465</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171</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172</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173</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67</v>
      </c>
      <c r="AJ17" s="2268"/>
      <c r="AK17" s="2269" t="s">
        <v>67</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466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467</v>
      </c>
      <c r="P22" s="1363"/>
      <c r="Q22" s="1372"/>
      <c r="R22" s="1372"/>
      <c r="S22" s="730"/>
      <c r="T22" s="1161" t="s">
        <v>468</v>
      </c>
      <c r="AA22" s="187" t="s">
        <v>469</v>
      </c>
      <c r="AC22" s="187" t="s">
        <v>470</v>
      </c>
      <c r="AD22" s="1161" t="s">
        <v>468</v>
      </c>
      <c r="AI22" s="187" t="s">
        <v>471</v>
      </c>
      <c r="AK22" s="187" t="s">
        <v>470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472</v>
      </c>
      <c r="T30" s="2251"/>
      <c r="U30" s="1373"/>
      <c r="V30" s="2265" t="str">
        <f>IF(TITLE_DATE_PR_CHANGE="",IF(TITLE_DATE_PR="","",TITLE_DATE_PR),TITLE_DATE_PR_CHANGE)</f>
        <v>46262</v>
      </c>
      <c r="W30" s="2265"/>
      <c r="X30" s="2265"/>
      <c r="Y30" s="2265"/>
      <c r="Z30" s="2265"/>
      <c r="AA30" s="2265"/>
      <c r="AB30" s="2265"/>
      <c r="AC30" s="327"/>
      <c r="AD30" s="2265" t="str">
        <f>IF(TITLE_DATE_PR_CHANGE="",IF(TITLE_DATE_PR="","",TITLE_DATE_PR),TITLE_DATE_PR_CHANGE)</f>
        <v>46262</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473</v>
      </c>
      <c r="T31" s="2251"/>
      <c r="U31" s="1373"/>
      <c r="V31" s="2252" t="str">
        <f>IF(TITLE_NUMBER_PR_CHANGE="",IF(TITLE_NUMBER_PR="","",TITLE_NUMBER_PR),TITLE_NUMBER_PR_CHANGE)</f>
        <v>Исх-ДГК/7081</v>
      </c>
      <c r="W31" s="2252"/>
      <c r="X31" s="2252"/>
      <c r="Y31" s="2252"/>
      <c r="Z31" s="2252"/>
      <c r="AA31" s="2252"/>
      <c r="AB31" s="2252"/>
      <c r="AC31" s="327"/>
      <c r="AD31" s="2252" t="str">
        <f>IF(TITLE_NUMBER_PR_CHANGE="",IF(TITLE_NUMBER_PR="","",TITLE_NUMBER_PR),TITLE_NUMBER_PR_CHANGE)</f>
        <v>Исх-ДГК/7081</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474</v>
      </c>
      <c r="T34" s="2251"/>
      <c r="U34" s="1373"/>
      <c r="V34" s="2265" t="str">
        <f>IF(TITLE_DATE_PR_CHANGE="",IF(TITLE_DATE_PR="","",TITLE_DATE_PR),TITLE_DATE_PR_CHANGE)</f>
        <v>46262</v>
      </c>
      <c r="W34" s="2265"/>
      <c r="X34" s="2265"/>
      <c r="Y34" s="2265"/>
      <c r="Z34" s="2265"/>
      <c r="AA34" s="2265"/>
      <c r="AB34" s="2265"/>
      <c r="AC34" s="327"/>
      <c r="AD34" s="2265" t="str">
        <f>IF(TITLE_DATE_PR_CHANGE="",IF(TITLE_DATE_PR="","",TITLE_DATE_PR),TITLE_DATE_PR_CHANGE)</f>
        <v>46262</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475</v>
      </c>
      <c r="T35" s="2251"/>
      <c r="U35" s="1373"/>
      <c r="V35" s="2252" t="str">
        <f>IF(TITLE_NUMBER_PR_CHANGE="",IF(TITLE_NUMBER_PR="","",TITLE_NUMBER_PR),TITLE_NUMBER_PR_CHANGE)</f>
        <v>Исх-ДГК/7081</v>
      </c>
      <c r="W35" s="2252"/>
      <c r="X35" s="2252"/>
      <c r="Y35" s="2252"/>
      <c r="Z35" s="2252"/>
      <c r="AA35" s="2252"/>
      <c r="AB35" s="2252"/>
      <c r="AC35" s="327"/>
      <c r="AD35" s="2252" t="str">
        <f>IF(TITLE_NUMBER_PR_CHANGE="",IF(TITLE_NUMBER_PR="","",TITLE_NUMBER_PR),TITLE_NUMBER_PR_CHANGE)</f>
        <v>Исх-ДГК/7081</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476</v>
      </c>
      <c r="AD36" s="327"/>
      <c r="AE36" s="327"/>
      <c r="AF36" s="327"/>
      <c r="AG36" s="327"/>
      <c r="AH36" s="327"/>
      <c r="AI36" s="327"/>
      <c r="AJ36" s="327"/>
      <c r="AK36" s="279" t="s">
        <v>476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352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353</v>
      </c>
      <c r="AS38" s="1156">
        <v>14</v>
      </c>
    </row>
    <row customHeight="1" ht="14.699999999999998">
      <c r="Q39" s="377"/>
      <c r="R39" s="377"/>
      <c r="S39" s="2274" t="s">
        <v>89</v>
      </c>
      <c r="T39" s="2210" t="s">
        <v>477</v>
      </c>
      <c r="U39" s="302"/>
      <c r="V39" s="2275" t="s">
        <v>478</v>
      </c>
      <c r="W39" s="2276"/>
      <c r="X39" s="2292"/>
      <c r="Y39" s="2292"/>
      <c r="Z39" s="2276"/>
      <c r="AA39" s="2276"/>
      <c r="AB39" s="2277"/>
      <c r="AC39" s="2278" t="s">
        <v>479</v>
      </c>
      <c r="AD39" s="2275" t="s">
        <v>478</v>
      </c>
      <c r="AE39" s="2276"/>
      <c r="AF39" s="2292"/>
      <c r="AG39" s="2292"/>
      <c r="AH39" s="2276"/>
      <c r="AI39" s="2276"/>
      <c r="AJ39" s="2277"/>
      <c r="AK39" s="2278" t="s">
        <v>480</v>
      </c>
      <c r="AL39" s="2281" t="s">
        <v>481</v>
      </c>
      <c r="AM39" s="2128"/>
      <c r="AS39" s="1156">
        <v>14</v>
      </c>
    </row>
    <row customHeight="1" ht="24">
      <c r="Q40" s="377"/>
      <c r="R40" s="377"/>
      <c r="S40" s="2274"/>
      <c r="T40" s="2210"/>
      <c r="U40" s="1032"/>
      <c r="V40" s="2293" t="s">
        <v>482</v>
      </c>
      <c r="W40" s="2295" t="s">
        <v>483</v>
      </c>
      <c r="X40" s="1377" t="s">
        <v>484</v>
      </c>
      <c r="Y40" s="1377"/>
      <c r="Z40" s="2270" t="s">
        <v>485</v>
      </c>
      <c r="AA40" s="2270"/>
      <c r="AB40" s="2264"/>
      <c r="AC40" s="2279"/>
      <c r="AD40" s="2293" t="s">
        <v>482</v>
      </c>
      <c r="AE40" s="2295" t="s">
        <v>483</v>
      </c>
      <c r="AF40" s="1377" t="s">
        <v>484</v>
      </c>
      <c r="AG40" s="1377"/>
      <c r="AH40" s="2270" t="s">
        <v>485</v>
      </c>
      <c r="AI40" s="2270"/>
      <c r="AJ40" s="2264"/>
      <c r="AK40" s="2279"/>
      <c r="AL40" s="2282"/>
      <c r="AM40" s="2128"/>
      <c r="AS40" s="1156">
        <v>23</v>
      </c>
    </row>
    <row s="1267" customFormat="1" customHeight="1" ht="24">
      <c r="A41" s="1371"/>
      <c r="B41" s="1371" t="s">
        <v>143</v>
      </c>
      <c r="C41" s="1371" t="s">
        <v>144</v>
      </c>
      <c r="D41" s="1371" t="s">
        <v>145</v>
      </c>
      <c r="E41" s="1365" t="s">
        <v>486</v>
      </c>
      <c r="F41" s="1365" t="s">
        <v>487</v>
      </c>
      <c r="G41" s="1365" t="s">
        <v>488</v>
      </c>
      <c r="H41" s="1365" t="s">
        <v>489</v>
      </c>
      <c r="I41" s="1365" t="s">
        <v>490</v>
      </c>
      <c r="J41" s="1365" t="s">
        <v>491</v>
      </c>
      <c r="K41" s="1365" t="s">
        <v>492</v>
      </c>
      <c r="L41" s="1365" t="s">
        <v>467</v>
      </c>
      <c r="M41" s="1363"/>
      <c r="N41" s="1363"/>
      <c r="O41" s="1363"/>
      <c r="P41" s="1329"/>
      <c r="Q41" s="377"/>
      <c r="R41" s="377"/>
      <c r="S41" s="2274"/>
      <c r="T41" s="2210"/>
      <c r="U41" s="303"/>
      <c r="V41" s="2294"/>
      <c r="W41" s="2296"/>
      <c r="X41" s="1374" t="s">
        <v>493</v>
      </c>
      <c r="Y41" s="1374" t="s">
        <v>494</v>
      </c>
      <c r="Z41" s="1335" t="s">
        <v>495</v>
      </c>
      <c r="AA41" s="2271" t="s">
        <v>496</v>
      </c>
      <c r="AB41" s="2272"/>
      <c r="AC41" s="2280"/>
      <c r="AD41" s="2294"/>
      <c r="AE41" s="2296"/>
      <c r="AF41" s="1374" t="s">
        <v>493</v>
      </c>
      <c r="AG41" s="1374" t="s">
        <v>494</v>
      </c>
      <c r="AH41" s="1335" t="s">
        <v>495</v>
      </c>
      <c r="AI41" s="2271" t="s">
        <v>496</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118</v>
      </c>
      <c r="T42" s="1256" t="s">
        <v>103</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246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131</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246</v>
      </c>
      <c r="B44" s="1364" t="s">
        <v>247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449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450</v>
      </c>
      <c r="AO44" s="501"/>
      <c r="AP44" s="501" t="str">
        <f>IF(T44="","",T44)</f>
        <v>Территория действия тарифа</v>
      </c>
      <c r="AQ44" s="501"/>
      <c r="AR44" s="501"/>
      <c r="AS44" s="1156">
        <v>21</v>
      </c>
    </row>
    <row customHeight="1" ht="24">
      <c r="A45" s="1364" t="s">
        <v>246</v>
      </c>
      <c r="B45" s="1364" t="s">
        <v>247</v>
      </c>
      <c r="C45" s="1364" t="s">
        <v>248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451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452</v>
      </c>
      <c r="AO45" s="501"/>
      <c r="AP45" s="501" t="str">
        <f>IF(T45="","",T45)</f>
        <v>Наименование системы теплоснабжения </v>
      </c>
      <c r="AQ45" s="501"/>
      <c r="AR45" s="501"/>
      <c r="AS45" s="1156">
        <v>23</v>
      </c>
    </row>
    <row customHeight="1" ht="22.049999999999997">
      <c r="A46" s="1364" t="s">
        <v>246</v>
      </c>
      <c r="B46" s="1364" t="s">
        <v>247</v>
      </c>
      <c r="C46" s="1364" t="s">
        <v>248</v>
      </c>
      <c r="D46" s="1364" t="s">
        <v>249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453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454</v>
      </c>
      <c r="AO46" s="501"/>
      <c r="AP46" s="501" t="str">
        <f>IF(T46="","",T46)</f>
        <v>Источник тепловой энергии  </v>
      </c>
      <c r="AQ46" s="501"/>
      <c r="AR46" s="501"/>
      <c r="AS46" s="1156">
        <v>21</v>
      </c>
    </row>
    <row customHeight="1" ht="49.5">
      <c r="A47" s="1364" t="s">
        <v>246</v>
      </c>
      <c r="B47" s="1364" t="s">
        <v>247</v>
      </c>
      <c r="C47" s="1364" t="s">
        <v>248</v>
      </c>
      <c r="D47" s="1364" t="s">
        <v>249</v>
      </c>
      <c r="E47" s="2260"/>
      <c r="F47" s="2260"/>
      <c r="G47" s="2260"/>
      <c r="H47" s="2260"/>
      <c r="I47" s="2257" t="str">
        <f>S46&amp;".1"</f>
        <v>....1</v>
      </c>
      <c r="J47" s="1364"/>
      <c r="K47" s="1364"/>
      <c r="L47" s="1365" t="s">
        <v>455</v>
      </c>
      <c r="P47" s="2258">
        <v>1</v>
      </c>
      <c r="Q47" s="1332"/>
      <c r="R47" s="357"/>
      <c r="S47" s="1337" t="str">
        <f>$I47</f>
        <v>....1</v>
      </c>
      <c r="T47" s="286" t="s">
        <v>456</v>
      </c>
      <c r="U47" s="301"/>
      <c r="V47" s="2246"/>
      <c r="W47" s="2247"/>
      <c r="X47" s="2247"/>
      <c r="Y47" s="2247"/>
      <c r="Z47" s="2247"/>
      <c r="AA47" s="2247"/>
      <c r="AB47" s="2247"/>
      <c r="AC47" s="2248"/>
      <c r="AD47" s="2246"/>
      <c r="AE47" s="2247"/>
      <c r="AF47" s="2247"/>
      <c r="AG47" s="2247"/>
      <c r="AH47" s="2247"/>
      <c r="AI47" s="2247"/>
      <c r="AJ47" s="2247"/>
      <c r="AK47" s="2247"/>
      <c r="AL47" s="2248"/>
      <c r="AM47" s="1259" t="s">
        <v>457</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246</v>
      </c>
      <c r="B48" s="1364" t="s">
        <v>247</v>
      </c>
      <c r="C48" s="1364" t="s">
        <v>248</v>
      </c>
      <c r="D48" s="1364" t="s">
        <v>249</v>
      </c>
      <c r="E48" s="2260"/>
      <c r="F48" s="2260"/>
      <c r="G48" s="2260"/>
      <c r="H48" s="2260"/>
      <c r="I48" s="2287"/>
      <c r="J48" s="2257" t="str">
        <f>I47&amp;".1"</f>
        <v>....1.1</v>
      </c>
      <c r="K48" s="1364"/>
      <c r="L48" s="1365" t="s">
        <v>458</v>
      </c>
      <c r="P48" s="2258"/>
      <c r="Q48" s="2258">
        <v>1</v>
      </c>
      <c r="R48" s="358"/>
      <c r="S48" s="1337" t="str">
        <f>$J48</f>
        <v>....1.1</v>
      </c>
      <c r="T48" s="287" t="s">
        <v>459</v>
      </c>
      <c r="U48" s="301"/>
      <c r="V48" s="2246"/>
      <c r="W48" s="2247"/>
      <c r="X48" s="2247"/>
      <c r="Y48" s="2247"/>
      <c r="Z48" s="2247"/>
      <c r="AA48" s="2247"/>
      <c r="AB48" s="2247"/>
      <c r="AC48" s="2248"/>
      <c r="AD48" s="2246"/>
      <c r="AE48" s="2247"/>
      <c r="AF48" s="2247"/>
      <c r="AG48" s="2247"/>
      <c r="AH48" s="2247"/>
      <c r="AI48" s="2247"/>
      <c r="AJ48" s="2247"/>
      <c r="AK48" s="2247"/>
      <c r="AL48" s="2248"/>
      <c r="AM48" s="1259" t="s">
        <v>460</v>
      </c>
      <c r="AO48" s="501"/>
      <c r="AP48" s="501" t="str">
        <f>IF(T48="","",T48)</f>
        <v>Группа потребителей</v>
      </c>
      <c r="AQ48" s="501"/>
      <c r="AR48" s="501"/>
      <c r="AS48" s="1156">
        <v>21</v>
      </c>
    </row>
    <row customHeight="1" ht="22.049999999999997">
      <c r="A49" s="1364" t="s">
        <v>246</v>
      </c>
      <c r="B49" s="1364" t="s">
        <v>247</v>
      </c>
      <c r="C49" s="1364" t="s">
        <v>248</v>
      </c>
      <c r="D49" s="1364" t="s">
        <v>249</v>
      </c>
      <c r="E49" s="2260"/>
      <c r="F49" s="2260"/>
      <c r="G49" s="2260"/>
      <c r="H49" s="2260"/>
      <c r="I49" s="2287"/>
      <c r="J49" s="2287"/>
      <c r="K49" s="2257" t="str">
        <f>J48&amp;".1"</f>
        <v>....1.1.1</v>
      </c>
      <c r="L49" s="1365" t="s">
        <v>461</v>
      </c>
      <c r="P49" s="2258"/>
      <c r="Q49" s="2258"/>
      <c r="R49" s="358">
        <v>1</v>
      </c>
      <c r="S49" s="1337" t="str">
        <f>$K49</f>
        <v>....1.1.1</v>
      </c>
      <c r="T49" s="1348"/>
      <c r="U49" s="301"/>
      <c r="V49" s="326"/>
      <c r="W49" s="752"/>
      <c r="X49" s="326"/>
      <c r="Y49" s="385"/>
      <c r="Z49" s="2266"/>
      <c r="AA49" s="2108" t="s">
        <v>67</v>
      </c>
      <c r="AB49" s="2266"/>
      <c r="AC49" s="2108" t="s">
        <v>67</v>
      </c>
      <c r="AD49" s="326"/>
      <c r="AE49" s="752"/>
      <c r="AF49" s="326"/>
      <c r="AG49" s="385"/>
      <c r="AH49" s="2266"/>
      <c r="AI49" s="2108" t="s">
        <v>67</v>
      </c>
      <c r="AJ49" s="2288"/>
      <c r="AK49" s="2108" t="s">
        <v>67</v>
      </c>
      <c r="AL49" s="1349"/>
      <c r="AM49" s="2254" t="s">
        <v>462</v>
      </c>
      <c r="AN49" s="512">
        <f>STRCHECKDATE(V50:AL50)</f>
      </c>
      <c r="AO49" s="501"/>
      <c r="AP49" s="501" t="str">
        <f>IF(T49="","",T49)</f>
        <v/>
      </c>
      <c r="AQ49" s="501"/>
      <c r="AR49" s="501"/>
      <c r="AS49" s="1156">
        <v>21</v>
      </c>
    </row>
    <row customHeight="1" ht="1.05">
      <c r="A50" s="1364" t="s">
        <v>246</v>
      </c>
      <c r="B50" s="1364" t="s">
        <v>247</v>
      </c>
      <c r="C50" s="1364" t="s">
        <v>248</v>
      </c>
      <c r="D50" s="1364" t="s">
        <v>249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246</v>
      </c>
      <c r="B51" s="1364" t="s">
        <v>247</v>
      </c>
      <c r="C51" s="1364" t="s">
        <v>248</v>
      </c>
      <c r="D51" s="1364" t="s">
        <v>249</v>
      </c>
      <c r="E51" s="2260"/>
      <c r="F51" s="2260"/>
      <c r="G51" s="2260"/>
      <c r="H51" s="2260"/>
      <c r="I51" s="2287"/>
      <c r="J51" s="2257"/>
      <c r="K51" s="1364"/>
      <c r="L51" s="1365"/>
      <c r="P51" s="2258"/>
      <c r="Q51" s="2258"/>
      <c r="R51" s="357"/>
      <c r="S51" s="1279"/>
      <c r="T51" s="289" t="s">
        <v>463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246</v>
      </c>
      <c r="B52" s="1364" t="s">
        <v>247</v>
      </c>
      <c r="C52" s="1364" t="s">
        <v>248</v>
      </c>
      <c r="D52" s="1364" t="s">
        <v>249</v>
      </c>
      <c r="E52" s="2260"/>
      <c r="F52" s="2260"/>
      <c r="G52" s="2260"/>
      <c r="H52" s="2260"/>
      <c r="I52" s="2257"/>
      <c r="J52" s="1364"/>
      <c r="K52" s="1364"/>
      <c r="L52" s="1365"/>
      <c r="P52" s="2258"/>
      <c r="Q52" s="1332"/>
      <c r="R52" s="357"/>
      <c r="S52" s="1279"/>
      <c r="T52" s="288" t="s">
        <v>464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246</v>
      </c>
      <c r="B53" s="1364" t="s">
        <v>247</v>
      </c>
      <c r="C53" s="1364" t="s">
        <v>248</v>
      </c>
      <c r="D53" s="1364" t="s">
        <v>249</v>
      </c>
      <c r="E53" s="2260"/>
      <c r="F53" s="2260"/>
      <c r="G53" s="2260"/>
      <c r="H53" s="2259"/>
      <c r="I53" s="1364"/>
      <c r="J53" s="1364"/>
      <c r="K53" s="1364"/>
      <c r="L53" s="1365"/>
      <c r="M53" s="1366"/>
      <c r="N53" s="1366"/>
      <c r="O53" s="538"/>
      <c r="P53" s="361"/>
      <c r="Q53" s="376"/>
      <c r="R53" s="356"/>
      <c r="S53" s="1279"/>
      <c r="T53" s="366" t="s">
        <v>465</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246</v>
      </c>
      <c r="B54" s="1344" t="s">
        <v>247</v>
      </c>
      <c r="C54" s="1344" t="s">
        <v>248</v>
      </c>
      <c r="D54" s="1315"/>
      <c r="E54" s="2260"/>
      <c r="F54" s="2260"/>
      <c r="G54" s="2259"/>
      <c r="H54" s="1315"/>
      <c r="I54" s="1315"/>
      <c r="J54" s="1315"/>
      <c r="K54" s="1315"/>
      <c r="L54" s="1340"/>
      <c r="M54" s="1316"/>
      <c r="N54" s="1316"/>
      <c r="P54" s="1317"/>
      <c r="Q54" s="1318"/>
      <c r="R54" s="1317"/>
      <c r="S54" s="1323"/>
      <c r="T54" s="1326" t="s">
        <v>171</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246</v>
      </c>
      <c r="B55" s="1344" t="s">
        <v>247</v>
      </c>
      <c r="C55" s="1315"/>
      <c r="D55" s="1315"/>
      <c r="E55" s="2260"/>
      <c r="F55" s="2259"/>
      <c r="G55" s="1315"/>
      <c r="H55" s="1315"/>
      <c r="I55" s="1315"/>
      <c r="J55" s="1315"/>
      <c r="K55" s="1315"/>
      <c r="L55" s="1340"/>
      <c r="M55" s="1322"/>
      <c r="N55" s="1322"/>
      <c r="P55" s="1317"/>
      <c r="Q55" s="1318"/>
      <c r="R55" s="1317"/>
      <c r="S55" s="1323"/>
      <c r="T55" s="1326" t="s">
        <v>172</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246</v>
      </c>
      <c r="B56" s="1344"/>
      <c r="C56" s="1344"/>
      <c r="D56" s="1344"/>
      <c r="E56" s="2259"/>
      <c r="F56" s="1344"/>
      <c r="G56" s="1344"/>
      <c r="H56" s="1344"/>
      <c r="I56" s="1344"/>
      <c r="J56" s="1344"/>
      <c r="K56" s="1344"/>
      <c r="L56" s="1347"/>
      <c r="M56" s="1322"/>
      <c r="N56" s="1322"/>
      <c r="O56" s="519"/>
      <c r="P56" s="381"/>
      <c r="Q56" s="1345"/>
      <c r="R56" s="381"/>
      <c r="S56" s="1323"/>
      <c r="T56" s="1326" t="s">
        <v>173</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186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83</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684CD-A148-465A-1166-0.F2C357A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131</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448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449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450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451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452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453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454</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455</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458</v>
      </c>
      <c r="M7" s="538"/>
      <c r="N7" s="1367"/>
      <c r="P7" s="2258"/>
      <c r="Q7" s="2258">
        <v>1</v>
      </c>
      <c r="R7" s="358"/>
      <c r="S7" s="1337">
        <f>$J7</f>
      </c>
      <c r="T7" s="287" t="s">
        <v>459</v>
      </c>
      <c r="U7" s="301"/>
      <c r="V7" s="2246"/>
      <c r="W7" s="2247"/>
      <c r="X7" s="2247"/>
      <c r="Y7" s="2247"/>
      <c r="Z7" s="2247"/>
      <c r="AA7" s="2247"/>
      <c r="AB7" s="2247"/>
      <c r="AC7" s="2248"/>
      <c r="AD7" s="2246"/>
      <c r="AE7" s="2247"/>
      <c r="AF7" s="2247"/>
      <c r="AG7" s="2247"/>
      <c r="AH7" s="2247"/>
      <c r="AI7" s="2247"/>
      <c r="AJ7" s="2247"/>
      <c r="AK7" s="2247"/>
      <c r="AL7" s="2248"/>
      <c r="AM7" s="1259" t="s">
        <v>460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461</v>
      </c>
      <c r="M8" s="538"/>
      <c r="N8" s="1367"/>
      <c r="O8" s="1367"/>
      <c r="P8" s="2258"/>
      <c r="Q8" s="2258"/>
      <c r="R8" s="358">
        <v>1</v>
      </c>
      <c r="S8" s="1337">
        <f>$K8</f>
      </c>
      <c r="T8" s="1348"/>
      <c r="U8" s="301"/>
      <c r="V8" s="752"/>
      <c r="W8" s="326"/>
      <c r="X8" s="752"/>
      <c r="Y8" s="1258"/>
      <c r="Z8" s="2266"/>
      <c r="AA8" s="2108" t="s">
        <v>67</v>
      </c>
      <c r="AB8" s="2266"/>
      <c r="AC8" s="2108" t="s">
        <v>67</v>
      </c>
      <c r="AD8" s="752"/>
      <c r="AE8" s="326"/>
      <c r="AF8" s="752"/>
      <c r="AG8" s="1258"/>
      <c r="AH8" s="2266"/>
      <c r="AI8" s="2108" t="s">
        <v>67</v>
      </c>
      <c r="AJ8" s="2266"/>
      <c r="AK8" s="2108" t="s">
        <v>67</v>
      </c>
      <c r="AL8" s="326"/>
      <c r="AM8" s="2254" t="s">
        <v>462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463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464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171</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172</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173</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67</v>
      </c>
      <c r="AJ17" s="2268"/>
      <c r="AK17" s="2269" t="s">
        <v>67</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466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467</v>
      </c>
      <c r="P22" s="1363"/>
      <c r="Q22" s="1372"/>
      <c r="R22" s="1372"/>
      <c r="S22" s="730"/>
      <c r="T22" s="1161" t="s">
        <v>468</v>
      </c>
      <c r="AA22" s="187" t="s">
        <v>469</v>
      </c>
      <c r="AC22" s="187" t="s">
        <v>470</v>
      </c>
      <c r="AD22" s="1161" t="s">
        <v>468</v>
      </c>
      <c r="AI22" s="187" t="s">
        <v>471</v>
      </c>
      <c r="AK22" s="187" t="s">
        <v>470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472</v>
      </c>
      <c r="T30" s="2251"/>
      <c r="U30" s="1373"/>
      <c r="V30" s="2265" t="str">
        <f>IF(TITLE_DATE_PR_CHANGE="",IF(TITLE_DATE_PR="","",TITLE_DATE_PR),TITLE_DATE_PR_CHANGE)</f>
        <v>46262</v>
      </c>
      <c r="W30" s="2265"/>
      <c r="X30" s="2265"/>
      <c r="Y30" s="2265"/>
      <c r="Z30" s="2265"/>
      <c r="AA30" s="2265"/>
      <c r="AB30" s="2265"/>
      <c r="AC30" s="327"/>
      <c r="AD30" s="2265" t="str">
        <f>IF(TITLE_DATE_PR_CHANGE="",IF(TITLE_DATE_PR="","",TITLE_DATE_PR),TITLE_DATE_PR_CHANGE)</f>
        <v>46262</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473</v>
      </c>
      <c r="T31" s="2251"/>
      <c r="U31" s="1373"/>
      <c r="V31" s="2252" t="str">
        <f>IF(TITLE_NUMBER_PR_CHANGE="",IF(TITLE_NUMBER_PR="","",TITLE_NUMBER_PR),TITLE_NUMBER_PR_CHANGE)</f>
        <v>Исх-ДГК/7081</v>
      </c>
      <c r="W31" s="2252"/>
      <c r="X31" s="2252"/>
      <c r="Y31" s="2252"/>
      <c r="Z31" s="2252"/>
      <c r="AA31" s="2252"/>
      <c r="AB31" s="2252"/>
      <c r="AC31" s="327"/>
      <c r="AD31" s="2252" t="str">
        <f>IF(TITLE_NUMBER_PR_CHANGE="",IF(TITLE_NUMBER_PR="","",TITLE_NUMBER_PR),TITLE_NUMBER_PR_CHANGE)</f>
        <v>Исх-ДГК/7081</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474</v>
      </c>
      <c r="T34" s="2251"/>
      <c r="U34" s="1373"/>
      <c r="V34" s="2265" t="str">
        <f>IF(TITLE_DATE_PR_CHANGE="",IF(TITLE_DATE_PR="","",TITLE_DATE_PR),TITLE_DATE_PR_CHANGE)</f>
        <v>46262</v>
      </c>
      <c r="W34" s="2265"/>
      <c r="X34" s="2265"/>
      <c r="Y34" s="2265"/>
      <c r="Z34" s="2265"/>
      <c r="AA34" s="2265"/>
      <c r="AB34" s="2265"/>
      <c r="AC34" s="327"/>
      <c r="AD34" s="2265" t="str">
        <f>IF(TITLE_DATE_PR_CHANGE="",IF(TITLE_DATE_PR="","",TITLE_DATE_PR),TITLE_DATE_PR_CHANGE)</f>
        <v>46262</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475</v>
      </c>
      <c r="T35" s="2251"/>
      <c r="U35" s="1373"/>
      <c r="V35" s="2252" t="str">
        <f>IF(TITLE_NUMBER_PR_CHANGE="",IF(TITLE_NUMBER_PR="","",TITLE_NUMBER_PR),TITLE_NUMBER_PR_CHANGE)</f>
        <v>Исх-ДГК/7081</v>
      </c>
      <c r="W35" s="2252"/>
      <c r="X35" s="2252"/>
      <c r="Y35" s="2252"/>
      <c r="Z35" s="2252"/>
      <c r="AA35" s="2252"/>
      <c r="AB35" s="2252"/>
      <c r="AC35" s="327"/>
      <c r="AD35" s="2252" t="str">
        <f>IF(TITLE_NUMBER_PR_CHANGE="",IF(TITLE_NUMBER_PR="","",TITLE_NUMBER_PR),TITLE_NUMBER_PR_CHANGE)</f>
        <v>Исх-ДГК/7081</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476</v>
      </c>
      <c r="AD36" s="327"/>
      <c r="AE36" s="327"/>
      <c r="AF36" s="327"/>
      <c r="AG36" s="327"/>
      <c r="AH36" s="327"/>
      <c r="AI36" s="327"/>
      <c r="AJ36" s="327"/>
      <c r="AK36" s="279" t="s">
        <v>476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352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353</v>
      </c>
      <c r="AS38" s="1156">
        <v>14</v>
      </c>
    </row>
    <row customHeight="1" ht="14.699999999999998">
      <c r="Q39" s="377"/>
      <c r="R39" s="377"/>
      <c r="S39" s="2274" t="s">
        <v>89</v>
      </c>
      <c r="T39" s="2210" t="s">
        <v>477</v>
      </c>
      <c r="U39" s="302"/>
      <c r="V39" s="2275" t="s">
        <v>478</v>
      </c>
      <c r="W39" s="2276"/>
      <c r="X39" s="2276"/>
      <c r="Y39" s="2276"/>
      <c r="Z39" s="2276"/>
      <c r="AA39" s="2276"/>
      <c r="AB39" s="2277"/>
      <c r="AC39" s="2278" t="s">
        <v>479</v>
      </c>
      <c r="AD39" s="2275" t="s">
        <v>478</v>
      </c>
      <c r="AE39" s="2276"/>
      <c r="AF39" s="2276"/>
      <c r="AG39" s="2276"/>
      <c r="AH39" s="2276"/>
      <c r="AI39" s="2276"/>
      <c r="AJ39" s="2277"/>
      <c r="AK39" s="2278" t="s">
        <v>480</v>
      </c>
      <c r="AL39" s="2281" t="s">
        <v>481</v>
      </c>
      <c r="AM39" s="2128"/>
      <c r="AS39" s="1156">
        <v>14</v>
      </c>
    </row>
    <row customHeight="1" ht="35.699999999999996">
      <c r="Q40" s="377"/>
      <c r="R40" s="377"/>
      <c r="S40" s="2274"/>
      <c r="T40" s="2210"/>
      <c r="U40" s="1032"/>
      <c r="V40" s="2261" t="s">
        <v>482</v>
      </c>
      <c r="W40" s="2284"/>
      <c r="X40" s="2263" t="s">
        <v>484</v>
      </c>
      <c r="Y40" s="2264"/>
      <c r="Z40" s="2263" t="s">
        <v>485</v>
      </c>
      <c r="AA40" s="2270"/>
      <c r="AB40" s="2264"/>
      <c r="AC40" s="2279"/>
      <c r="AD40" s="2261" t="s">
        <v>501</v>
      </c>
      <c r="AE40" s="2284"/>
      <c r="AF40" s="2263" t="s">
        <v>484</v>
      </c>
      <c r="AG40" s="2264"/>
      <c r="AH40" s="2263" t="s">
        <v>485</v>
      </c>
      <c r="AI40" s="2270"/>
      <c r="AJ40" s="2264"/>
      <c r="AK40" s="2279"/>
      <c r="AL40" s="2282"/>
      <c r="AM40" s="2128"/>
      <c r="AS40" s="1156">
        <v>34</v>
      </c>
    </row>
    <row customHeight="1" ht="35.699999999999996">
      <c r="A41" s="1371"/>
      <c r="B41" s="1371" t="s">
        <v>143</v>
      </c>
      <c r="C41" s="1371" t="s">
        <v>144</v>
      </c>
      <c r="D41" s="1371" t="s">
        <v>145</v>
      </c>
      <c r="E41" s="1365" t="s">
        <v>486</v>
      </c>
      <c r="F41" s="1365" t="s">
        <v>487</v>
      </c>
      <c r="G41" s="1365" t="s">
        <v>488</v>
      </c>
      <c r="H41" s="1365" t="s">
        <v>489</v>
      </c>
      <c r="I41" s="1365" t="s">
        <v>490</v>
      </c>
      <c r="J41" s="1365" t="s">
        <v>491</v>
      </c>
      <c r="K41" s="1365" t="s">
        <v>492</v>
      </c>
      <c r="L41" s="1365" t="s">
        <v>467</v>
      </c>
      <c r="Q41" s="377"/>
      <c r="R41" s="377"/>
      <c r="S41" s="2274"/>
      <c r="T41" s="2210"/>
      <c r="U41" s="303"/>
      <c r="V41" s="2262"/>
      <c r="W41" s="2285"/>
      <c r="X41" s="1223" t="s">
        <v>493</v>
      </c>
      <c r="Y41" s="1223" t="s">
        <v>494</v>
      </c>
      <c r="Z41" s="1339" t="s">
        <v>495</v>
      </c>
      <c r="AA41" s="2271" t="s">
        <v>496</v>
      </c>
      <c r="AB41" s="2272"/>
      <c r="AC41" s="2280"/>
      <c r="AD41" s="2262"/>
      <c r="AE41" s="2285"/>
      <c r="AF41" s="1223" t="s">
        <v>493</v>
      </c>
      <c r="AG41" s="1223" t="s">
        <v>494</v>
      </c>
      <c r="AH41" s="1339" t="s">
        <v>495</v>
      </c>
      <c r="AI41" s="2271" t="s">
        <v>496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118</v>
      </c>
      <c r="T42" s="1256" t="s">
        <v>103</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222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131</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222</v>
      </c>
      <c r="B44" s="1364" t="s">
        <v>223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449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450</v>
      </c>
      <c r="AO44" s="501"/>
      <c r="AP44" s="501" t="str">
        <f>IF(T44="","",T44)</f>
        <v>Территория действия тарифа</v>
      </c>
      <c r="AQ44" s="501"/>
      <c r="AR44" s="501"/>
      <c r="AS44" s="1156">
        <v>21</v>
      </c>
    </row>
    <row customHeight="1" ht="24">
      <c r="A45" s="1364" t="s">
        <v>222</v>
      </c>
      <c r="B45" s="1364" t="s">
        <v>223</v>
      </c>
      <c r="C45" s="1364" t="s">
        <v>224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451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452</v>
      </c>
      <c r="AO45" s="501"/>
      <c r="AP45" s="501" t="str">
        <f>IF(T45="","",T45)</f>
        <v>Наименование системы теплоснабжения </v>
      </c>
      <c r="AQ45" s="501"/>
      <c r="AR45" s="501"/>
      <c r="AS45" s="1156">
        <v>23</v>
      </c>
    </row>
    <row customHeight="1" ht="22.049999999999997">
      <c r="A46" s="1364" t="s">
        <v>222</v>
      </c>
      <c r="B46" s="1364" t="s">
        <v>223</v>
      </c>
      <c r="C46" s="1364" t="s">
        <v>224</v>
      </c>
      <c r="D46" s="1364" t="s">
        <v>225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453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454</v>
      </c>
      <c r="AO46" s="501"/>
      <c r="AP46" s="501" t="str">
        <f>IF(T46="","",T46)</f>
        <v>Источник тепловой энергии  </v>
      </c>
      <c r="AQ46" s="501"/>
      <c r="AR46" s="501"/>
      <c r="AS46" s="1156">
        <v>21</v>
      </c>
    </row>
    <row s="1643" customFormat="1" customHeight="1" ht="0">
      <c r="A47" s="1344" t="s">
        <v>222</v>
      </c>
      <c r="B47" s="1344" t="s">
        <v>223</v>
      </c>
      <c r="C47" s="1344" t="s">
        <v>224</v>
      </c>
      <c r="D47" s="1344" t="s">
        <v>225</v>
      </c>
      <c r="E47" s="2260"/>
      <c r="F47" s="2260"/>
      <c r="G47" s="2260"/>
      <c r="H47" s="2260"/>
      <c r="I47" s="2257" t="str">
        <f>S46&amp;".1"</f>
        <v>....1</v>
      </c>
      <c r="J47" s="1344"/>
      <c r="K47" s="1344"/>
      <c r="L47" s="1347" t="s">
        <v>455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222</v>
      </c>
      <c r="B48" s="1364" t="s">
        <v>223</v>
      </c>
      <c r="C48" s="1364" t="s">
        <v>224</v>
      </c>
      <c r="D48" s="1364" t="s">
        <v>225</v>
      </c>
      <c r="E48" s="2260"/>
      <c r="F48" s="2260"/>
      <c r="G48" s="2260"/>
      <c r="H48" s="2260"/>
      <c r="I48" s="2287"/>
      <c r="J48" s="2257" t="str">
        <f>S46&amp;".1"</f>
        <v>....1</v>
      </c>
      <c r="K48" s="1364"/>
      <c r="L48" s="1365" t="s">
        <v>458</v>
      </c>
      <c r="P48" s="2258"/>
      <c r="Q48" s="2258">
        <v>1</v>
      </c>
      <c r="R48" s="358"/>
      <c r="S48" s="1337" t="str">
        <f>$J48</f>
        <v>....1</v>
      </c>
      <c r="T48" s="287" t="s">
        <v>459</v>
      </c>
      <c r="U48" s="301"/>
      <c r="V48" s="2246"/>
      <c r="W48" s="2247"/>
      <c r="X48" s="2247"/>
      <c r="Y48" s="2247"/>
      <c r="Z48" s="2247"/>
      <c r="AA48" s="2247"/>
      <c r="AB48" s="2247"/>
      <c r="AC48" s="2248"/>
      <c r="AD48" s="2246"/>
      <c r="AE48" s="2247"/>
      <c r="AF48" s="2247"/>
      <c r="AG48" s="2247"/>
      <c r="AH48" s="2247"/>
      <c r="AI48" s="2247"/>
      <c r="AJ48" s="2247"/>
      <c r="AK48" s="2247"/>
      <c r="AL48" s="2248"/>
      <c r="AM48" s="1259" t="s">
        <v>460</v>
      </c>
      <c r="AO48" s="501"/>
      <c r="AP48" s="501" t="str">
        <f>IF(T48="","",T48)</f>
        <v>Группа потребителей</v>
      </c>
      <c r="AQ48" s="501"/>
      <c r="AR48" s="501"/>
      <c r="AS48" s="1156">
        <v>21</v>
      </c>
    </row>
    <row customHeight="1" ht="22.049999999999997">
      <c r="A49" s="1364" t="s">
        <v>222</v>
      </c>
      <c r="B49" s="1364" t="s">
        <v>223</v>
      </c>
      <c r="C49" s="1364" t="s">
        <v>224</v>
      </c>
      <c r="D49" s="1364" t="s">
        <v>225</v>
      </c>
      <c r="E49" s="2260"/>
      <c r="F49" s="2260"/>
      <c r="G49" s="2260"/>
      <c r="H49" s="2260"/>
      <c r="I49" s="2287"/>
      <c r="J49" s="2287"/>
      <c r="K49" s="2257" t="str">
        <f>J48&amp;".1"</f>
        <v>....1.1</v>
      </c>
      <c r="L49" s="1365" t="s">
        <v>461</v>
      </c>
      <c r="P49" s="2258"/>
      <c r="Q49" s="2258"/>
      <c r="R49" s="358">
        <v>1</v>
      </c>
      <c r="S49" s="1337" t="str">
        <f>$K49</f>
        <v>....1.1</v>
      </c>
      <c r="T49" s="1348"/>
      <c r="U49" s="301"/>
      <c r="V49" s="752"/>
      <c r="W49" s="326"/>
      <c r="X49" s="752"/>
      <c r="Y49" s="1258"/>
      <c r="Z49" s="2266"/>
      <c r="AA49" s="2108" t="s">
        <v>67</v>
      </c>
      <c r="AB49" s="2266"/>
      <c r="AC49" s="2108" t="s">
        <v>67</v>
      </c>
      <c r="AD49" s="752"/>
      <c r="AE49" s="326"/>
      <c r="AF49" s="752"/>
      <c r="AG49" s="1258"/>
      <c r="AH49" s="2266"/>
      <c r="AI49" s="2108" t="s">
        <v>67</v>
      </c>
      <c r="AJ49" s="2288"/>
      <c r="AK49" s="2108" t="s">
        <v>67</v>
      </c>
      <c r="AL49" s="1349"/>
      <c r="AM49" s="2254" t="s">
        <v>502</v>
      </c>
      <c r="AN49" s="512">
        <f>STRCHECKDATE(V50:AL50)</f>
      </c>
      <c r="AO49" s="501"/>
      <c r="AP49" s="501" t="str">
        <f>IF(T49="","",T49)</f>
        <v/>
      </c>
      <c r="AQ49" s="501"/>
      <c r="AR49" s="501"/>
      <c r="AS49" s="1156">
        <v>21</v>
      </c>
    </row>
    <row customHeight="1" ht="1.05">
      <c r="A50" s="1364" t="s">
        <v>222</v>
      </c>
      <c r="B50" s="1364" t="s">
        <v>223</v>
      </c>
      <c r="C50" s="1364" t="s">
        <v>224</v>
      </c>
      <c r="D50" s="1364" t="s">
        <v>225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222</v>
      </c>
      <c r="B51" s="1364" t="s">
        <v>223</v>
      </c>
      <c r="C51" s="1364" t="s">
        <v>224</v>
      </c>
      <c r="D51" s="1364" t="s">
        <v>225</v>
      </c>
      <c r="E51" s="2260"/>
      <c r="F51" s="2260"/>
      <c r="G51" s="2260"/>
      <c r="H51" s="2260"/>
      <c r="I51" s="2287"/>
      <c r="J51" s="2257"/>
      <c r="K51" s="1364"/>
      <c r="L51" s="1365"/>
      <c r="P51" s="2258"/>
      <c r="Q51" s="2258"/>
      <c r="R51" s="357"/>
      <c r="S51" s="1279"/>
      <c r="T51" s="288" t="s">
        <v>463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222</v>
      </c>
      <c r="B52" s="1364" t="s">
        <v>223</v>
      </c>
      <c r="C52" s="1364" t="s">
        <v>224</v>
      </c>
      <c r="D52" s="1364" t="s">
        <v>225</v>
      </c>
      <c r="E52" s="2260"/>
      <c r="F52" s="2260"/>
      <c r="G52" s="2260"/>
      <c r="H52" s="2260"/>
      <c r="I52" s="2257"/>
      <c r="J52" s="1364"/>
      <c r="K52" s="1364"/>
      <c r="L52" s="1365"/>
      <c r="P52" s="2258"/>
      <c r="Q52" s="1332"/>
      <c r="R52" s="357"/>
      <c r="S52" s="1279"/>
      <c r="T52" s="366" t="s">
        <v>464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222</v>
      </c>
      <c r="B53" s="1364" t="s">
        <v>223</v>
      </c>
      <c r="C53" s="1364" t="s">
        <v>224</v>
      </c>
      <c r="D53" s="1364" t="s">
        <v>225</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222</v>
      </c>
      <c r="B54" s="1344" t="s">
        <v>223</v>
      </c>
      <c r="C54" s="1344" t="s">
        <v>224</v>
      </c>
      <c r="D54" s="1315"/>
      <c r="E54" s="2260"/>
      <c r="F54" s="2260"/>
      <c r="G54" s="2259"/>
      <c r="H54" s="1315"/>
      <c r="I54" s="1315"/>
      <c r="J54" s="1315"/>
      <c r="K54" s="1315"/>
      <c r="L54" s="1340"/>
      <c r="M54" s="1316"/>
      <c r="N54" s="1316"/>
      <c r="P54" s="1317"/>
      <c r="Q54" s="1318"/>
      <c r="R54" s="1317"/>
      <c r="S54" s="1323"/>
      <c r="T54" s="1326" t="s">
        <v>171</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222</v>
      </c>
      <c r="B55" s="1344" t="s">
        <v>223</v>
      </c>
      <c r="C55" s="1315"/>
      <c r="D55" s="1315"/>
      <c r="E55" s="2260"/>
      <c r="F55" s="2259"/>
      <c r="G55" s="1315"/>
      <c r="H55" s="1315"/>
      <c r="I55" s="1315"/>
      <c r="J55" s="1315"/>
      <c r="K55" s="1315"/>
      <c r="L55" s="1340"/>
      <c r="M55" s="1322"/>
      <c r="N55" s="1322"/>
      <c r="P55" s="1317"/>
      <c r="Q55" s="1318"/>
      <c r="R55" s="1317"/>
      <c r="S55" s="1323"/>
      <c r="T55" s="1326" t="s">
        <v>172</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222</v>
      </c>
      <c r="B56" s="1344"/>
      <c r="C56" s="1344"/>
      <c r="D56" s="1344"/>
      <c r="E56" s="2259"/>
      <c r="F56" s="1344"/>
      <c r="G56" s="1344"/>
      <c r="H56" s="1344"/>
      <c r="I56" s="1344"/>
      <c r="J56" s="1344"/>
      <c r="K56" s="1344"/>
      <c r="L56" s="1347"/>
      <c r="M56" s="1322"/>
      <c r="N56" s="1322"/>
      <c r="O56" s="519"/>
      <c r="P56" s="381"/>
      <c r="Q56" s="1345"/>
      <c r="R56" s="381"/>
      <c r="S56" s="1323"/>
      <c r="T56" s="1326" t="s">
        <v>173</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186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83</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28019A-912A-24C7-8C07-0.85589D17}"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131</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448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449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450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451</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452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453</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454</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455</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458</v>
      </c>
      <c r="M7" s="538"/>
      <c r="N7" s="1367"/>
      <c r="P7" s="2258"/>
      <c r="Q7" s="2258">
        <v>1</v>
      </c>
      <c r="R7" s="1643"/>
      <c r="S7" s="2008">
        <f>$J7</f>
      </c>
      <c r="T7" s="287" t="s">
        <v>459</v>
      </c>
      <c r="U7" s="301"/>
      <c r="V7" s="2306"/>
      <c r="W7" s="2306"/>
      <c r="X7" s="2306"/>
      <c r="Y7" s="2306"/>
      <c r="Z7" s="2306"/>
      <c r="AA7" s="2306"/>
      <c r="AB7" s="2306"/>
      <c r="AC7" s="2306"/>
      <c r="AD7" s="2306"/>
      <c r="AE7" s="2306"/>
      <c r="AF7" s="2306"/>
      <c r="AG7" s="2306"/>
      <c r="AH7" s="2306"/>
      <c r="AI7" s="2306"/>
      <c r="AJ7" s="2306"/>
      <c r="AK7" s="2306"/>
      <c r="AL7" s="2306"/>
      <c r="AM7" s="2011" t="s">
        <v>460</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461</v>
      </c>
      <c r="M8" s="538"/>
      <c r="N8" s="1367"/>
      <c r="O8" s="1367"/>
      <c r="P8" s="2258"/>
      <c r="Q8" s="2258"/>
      <c r="R8" s="358">
        <v>1</v>
      </c>
      <c r="S8" s="2010">
        <f>$K8</f>
      </c>
      <c r="T8" s="2015"/>
      <c r="U8" s="2016"/>
      <c r="V8" s="2017"/>
      <c r="W8" s="1350"/>
      <c r="X8" s="2017"/>
      <c r="Y8" s="2018"/>
      <c r="Z8" s="2307"/>
      <c r="AA8" s="2113" t="s">
        <v>67</v>
      </c>
      <c r="AB8" s="2307"/>
      <c r="AC8" s="2113" t="s">
        <v>67</v>
      </c>
      <c r="AD8" s="2017"/>
      <c r="AE8" s="1350"/>
      <c r="AF8" s="2017"/>
      <c r="AG8" s="2018"/>
      <c r="AH8" s="2307"/>
      <c r="AI8" s="2113" t="s">
        <v>67</v>
      </c>
      <c r="AJ8" s="2307"/>
      <c r="AK8" s="2113" t="s">
        <v>67</v>
      </c>
      <c r="AL8" s="1350"/>
      <c r="AM8" s="2254" t="s">
        <v>462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463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464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171</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172</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173</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67</v>
      </c>
      <c r="AJ17" s="2268"/>
      <c r="AK17" s="2269" t="s">
        <v>67</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466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467</v>
      </c>
      <c r="P22" s="1363"/>
      <c r="Q22" s="1372"/>
      <c r="R22" s="1372"/>
      <c r="S22" s="730"/>
      <c r="T22" s="1161" t="s">
        <v>468</v>
      </c>
      <c r="AA22" s="187" t="s">
        <v>469</v>
      </c>
      <c r="AC22" s="187" t="s">
        <v>470</v>
      </c>
      <c r="AD22" s="1161" t="s">
        <v>468</v>
      </c>
      <c r="AI22" s="187" t="s">
        <v>471</v>
      </c>
      <c r="AK22" s="187" t="s">
        <v>470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472</v>
      </c>
      <c r="T30" s="2251"/>
      <c r="U30" s="1373"/>
      <c r="V30" s="2265" t="str">
        <f>IF(TITLE_DATE_PR_CHANGE="",IF(TITLE_DATE_PR="","",TITLE_DATE_PR),TITLE_DATE_PR_CHANGE)</f>
        <v>46262</v>
      </c>
      <c r="W30" s="2265"/>
      <c r="X30" s="2265"/>
      <c r="Y30" s="2265"/>
      <c r="Z30" s="2265"/>
      <c r="AA30" s="2265"/>
      <c r="AB30" s="2265"/>
      <c r="AC30" s="327"/>
      <c r="AD30" s="2265" t="str">
        <f>IF(TITLE_DATE_PR_CHANGE="",IF(TITLE_DATE_PR="","",TITLE_DATE_PR),TITLE_DATE_PR_CHANGE)</f>
        <v>46262</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473</v>
      </c>
      <c r="T31" s="2251"/>
      <c r="U31" s="1373"/>
      <c r="V31" s="2252" t="str">
        <f>IF(TITLE_NUMBER_PR_CHANGE="",IF(TITLE_NUMBER_PR="","",TITLE_NUMBER_PR),TITLE_NUMBER_PR_CHANGE)</f>
        <v>Исх-ДГК/7081</v>
      </c>
      <c r="W31" s="2252"/>
      <c r="X31" s="2252"/>
      <c r="Y31" s="2252"/>
      <c r="Z31" s="2252"/>
      <c r="AA31" s="2252"/>
      <c r="AB31" s="2252"/>
      <c r="AC31" s="327"/>
      <c r="AD31" s="2252" t="str">
        <f>IF(TITLE_NUMBER_PR_CHANGE="",IF(TITLE_NUMBER_PR="","",TITLE_NUMBER_PR),TITLE_NUMBER_PR_CHANGE)</f>
        <v>Исх-ДГК/7081</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474</v>
      </c>
      <c r="T34" s="2251"/>
      <c r="U34" s="1373"/>
      <c r="V34" s="2265" t="str">
        <f>IF(TITLE_DATE_PR_CHANGE="",IF(TITLE_DATE_PR="","",TITLE_DATE_PR),TITLE_DATE_PR_CHANGE)</f>
        <v>46262</v>
      </c>
      <c r="W34" s="2265"/>
      <c r="X34" s="2265"/>
      <c r="Y34" s="2265"/>
      <c r="Z34" s="2265"/>
      <c r="AA34" s="2265"/>
      <c r="AB34" s="2265"/>
      <c r="AC34" s="327"/>
      <c r="AD34" s="2265" t="str">
        <f>IF(TITLE_DATE_PR_CHANGE="",IF(TITLE_DATE_PR="","",TITLE_DATE_PR),TITLE_DATE_PR_CHANGE)</f>
        <v>46262</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475</v>
      </c>
      <c r="T35" s="2251"/>
      <c r="U35" s="1373"/>
      <c r="V35" s="2252" t="str">
        <f>IF(TITLE_NUMBER_PR_CHANGE="",IF(TITLE_NUMBER_PR="","",TITLE_NUMBER_PR),TITLE_NUMBER_PR_CHANGE)</f>
        <v>Исх-ДГК/7081</v>
      </c>
      <c r="W35" s="2252"/>
      <c r="X35" s="2252"/>
      <c r="Y35" s="2252"/>
      <c r="Z35" s="2252"/>
      <c r="AA35" s="2252"/>
      <c r="AB35" s="2252"/>
      <c r="AC35" s="327"/>
      <c r="AD35" s="2252" t="str">
        <f>IF(TITLE_NUMBER_PR_CHANGE="",IF(TITLE_NUMBER_PR="","",TITLE_NUMBER_PR),TITLE_NUMBER_PR_CHANGE)</f>
        <v>Исх-ДГК/7081</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476</v>
      </c>
      <c r="AD36" s="327"/>
      <c r="AE36" s="327"/>
      <c r="AF36" s="327"/>
      <c r="AG36" s="327"/>
      <c r="AH36" s="327"/>
      <c r="AI36" s="327"/>
      <c r="AJ36" s="327"/>
      <c r="AK36" s="279" t="s">
        <v>476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352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353</v>
      </c>
      <c r="AS38" s="1156">
        <v>14</v>
      </c>
    </row>
    <row customHeight="1" ht="14.699999999999998">
      <c r="Q39" s="377"/>
      <c r="R39" s="377"/>
      <c r="S39" s="2274" t="s">
        <v>89</v>
      </c>
      <c r="T39" s="2210" t="s">
        <v>477</v>
      </c>
      <c r="U39" s="302"/>
      <c r="V39" s="2275" t="s">
        <v>478</v>
      </c>
      <c r="W39" s="2276"/>
      <c r="X39" s="2276"/>
      <c r="Y39" s="2276"/>
      <c r="Z39" s="2276"/>
      <c r="AA39" s="2276"/>
      <c r="AB39" s="2277"/>
      <c r="AC39" s="2278" t="s">
        <v>479</v>
      </c>
      <c r="AD39" s="2275" t="s">
        <v>478</v>
      </c>
      <c r="AE39" s="2276"/>
      <c r="AF39" s="2276"/>
      <c r="AG39" s="2276"/>
      <c r="AH39" s="2276"/>
      <c r="AI39" s="2276"/>
      <c r="AJ39" s="2277"/>
      <c r="AK39" s="2278" t="s">
        <v>480</v>
      </c>
      <c r="AL39" s="2281" t="s">
        <v>481</v>
      </c>
      <c r="AM39" s="2128"/>
      <c r="AS39" s="1156">
        <v>14</v>
      </c>
    </row>
    <row customHeight="1" ht="35.699999999999996">
      <c r="Q40" s="377"/>
      <c r="R40" s="377"/>
      <c r="S40" s="2274"/>
      <c r="T40" s="2210"/>
      <c r="U40" s="1032"/>
      <c r="V40" s="2261" t="s">
        <v>482</v>
      </c>
      <c r="W40" s="2284"/>
      <c r="X40" s="2263" t="s">
        <v>484</v>
      </c>
      <c r="Y40" s="2264"/>
      <c r="Z40" s="2263" t="s">
        <v>485</v>
      </c>
      <c r="AA40" s="2270"/>
      <c r="AB40" s="2264"/>
      <c r="AC40" s="2279"/>
      <c r="AD40" s="2261" t="s">
        <v>501</v>
      </c>
      <c r="AE40" s="2284"/>
      <c r="AF40" s="2263" t="s">
        <v>484</v>
      </c>
      <c r="AG40" s="2264"/>
      <c r="AH40" s="2263" t="s">
        <v>485</v>
      </c>
      <c r="AI40" s="2270"/>
      <c r="AJ40" s="2264"/>
      <c r="AK40" s="2279"/>
      <c r="AL40" s="2282"/>
      <c r="AM40" s="2128"/>
      <c r="AS40" s="1156">
        <v>34</v>
      </c>
    </row>
    <row customHeight="1" ht="35.699999999999996">
      <c r="A41" s="1371"/>
      <c r="B41" s="1371" t="s">
        <v>143</v>
      </c>
      <c r="C41" s="1371" t="s">
        <v>144</v>
      </c>
      <c r="D41" s="1371" t="s">
        <v>145</v>
      </c>
      <c r="E41" s="1365" t="s">
        <v>486</v>
      </c>
      <c r="F41" s="1365" t="s">
        <v>487</v>
      </c>
      <c r="G41" s="1365" t="s">
        <v>488</v>
      </c>
      <c r="H41" s="1365" t="s">
        <v>489</v>
      </c>
      <c r="I41" s="1365" t="s">
        <v>490</v>
      </c>
      <c r="J41" s="1365" t="s">
        <v>491</v>
      </c>
      <c r="K41" s="1365" t="s">
        <v>492</v>
      </c>
      <c r="L41" s="1365" t="s">
        <v>467</v>
      </c>
      <c r="Q41" s="377"/>
      <c r="R41" s="377"/>
      <c r="S41" s="2274"/>
      <c r="T41" s="2210"/>
      <c r="U41" s="303"/>
      <c r="V41" s="2262"/>
      <c r="W41" s="2285"/>
      <c r="X41" s="1223" t="s">
        <v>493</v>
      </c>
      <c r="Y41" s="1223" t="s">
        <v>494</v>
      </c>
      <c r="Z41" s="1339" t="s">
        <v>495</v>
      </c>
      <c r="AA41" s="2271" t="s">
        <v>496</v>
      </c>
      <c r="AB41" s="2272"/>
      <c r="AC41" s="2280"/>
      <c r="AD41" s="2262"/>
      <c r="AE41" s="2285"/>
      <c r="AF41" s="1223" t="s">
        <v>493</v>
      </c>
      <c r="AG41" s="1223" t="s">
        <v>494</v>
      </c>
      <c r="AH41" s="1339" t="s">
        <v>495</v>
      </c>
      <c r="AI41" s="2271" t="s">
        <v>496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118</v>
      </c>
      <c r="T42" s="1256" t="s">
        <v>103</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234</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131</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234</v>
      </c>
      <c r="B44" s="1364" t="s">
        <v>235</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449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450</v>
      </c>
      <c r="AO44" s="501"/>
      <c r="AP44" s="501" t="str">
        <f>IF(T44="","",T44)</f>
        <v>Территория действия тарифа</v>
      </c>
      <c r="AQ44" s="501"/>
      <c r="AR44" s="501"/>
      <c r="AS44" s="1156">
        <v>21</v>
      </c>
    </row>
    <row customHeight="1" ht="24">
      <c r="A45" s="1364" t="s">
        <v>234</v>
      </c>
      <c r="B45" s="1364" t="s">
        <v>235</v>
      </c>
      <c r="C45" s="1364" t="s">
        <v>236</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451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452</v>
      </c>
      <c r="AO45" s="501"/>
      <c r="AP45" s="501" t="str">
        <f>IF(T45="","",T45)</f>
        <v>Наименование системы теплоснабжения </v>
      </c>
      <c r="AQ45" s="501"/>
      <c r="AR45" s="501"/>
      <c r="AS45" s="1156">
        <v>23</v>
      </c>
    </row>
    <row customHeight="1" ht="22.049999999999997">
      <c r="A46" s="1364" t="s">
        <v>234</v>
      </c>
      <c r="B46" s="1364" t="s">
        <v>235</v>
      </c>
      <c r="C46" s="1364" t="s">
        <v>236</v>
      </c>
      <c r="D46" s="1364" t="s">
        <v>237</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453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454</v>
      </c>
      <c r="AO46" s="501"/>
      <c r="AP46" s="501" t="str">
        <f>IF(T46="","",T46)</f>
        <v>Источник тепловой энергии  </v>
      </c>
      <c r="AQ46" s="501"/>
      <c r="AR46" s="501"/>
      <c r="AS46" s="1156">
        <v>21</v>
      </c>
    </row>
    <row s="1643" customFormat="1" customHeight="1" ht="0">
      <c r="A47" s="1344" t="s">
        <v>234</v>
      </c>
      <c r="B47" s="1344" t="s">
        <v>235</v>
      </c>
      <c r="C47" s="1344" t="s">
        <v>236</v>
      </c>
      <c r="D47" s="1344" t="s">
        <v>237</v>
      </c>
      <c r="E47" s="2260"/>
      <c r="F47" s="2260"/>
      <c r="G47" s="2260"/>
      <c r="H47" s="2260"/>
      <c r="I47" s="2257" t="str">
        <f>S46&amp;".1"</f>
        <v>....1</v>
      </c>
      <c r="J47" s="1344"/>
      <c r="K47" s="1344"/>
      <c r="L47" s="1347" t="s">
        <v>455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234</v>
      </c>
      <c r="B48" s="1364" t="s">
        <v>235</v>
      </c>
      <c r="C48" s="1364" t="s">
        <v>236</v>
      </c>
      <c r="D48" s="1364" t="s">
        <v>237</v>
      </c>
      <c r="E48" s="2260"/>
      <c r="F48" s="2260"/>
      <c r="G48" s="2260"/>
      <c r="H48" s="2260"/>
      <c r="I48" s="2287"/>
      <c r="J48" s="2257" t="str">
        <f>S46&amp;".1"</f>
        <v>....1</v>
      </c>
      <c r="K48" s="1364"/>
      <c r="L48" s="1365" t="s">
        <v>458</v>
      </c>
      <c r="P48" s="2258"/>
      <c r="Q48" s="2258">
        <v>1</v>
      </c>
      <c r="R48" s="358"/>
      <c r="S48" s="1337" t="str">
        <f>$J48</f>
        <v>....1</v>
      </c>
      <c r="T48" s="287" t="s">
        <v>459</v>
      </c>
      <c r="U48" s="301"/>
      <c r="V48" s="2246"/>
      <c r="W48" s="2247"/>
      <c r="X48" s="2247"/>
      <c r="Y48" s="2247"/>
      <c r="Z48" s="2247"/>
      <c r="AA48" s="2247"/>
      <c r="AB48" s="2247"/>
      <c r="AC48" s="2248"/>
      <c r="AD48" s="2246"/>
      <c r="AE48" s="2247"/>
      <c r="AF48" s="2247"/>
      <c r="AG48" s="2247"/>
      <c r="AH48" s="2247"/>
      <c r="AI48" s="2247"/>
      <c r="AJ48" s="2247"/>
      <c r="AK48" s="2247"/>
      <c r="AL48" s="2248"/>
      <c r="AM48" s="1259" t="s">
        <v>460</v>
      </c>
      <c r="AO48" s="501"/>
      <c r="AP48" s="501" t="str">
        <f>IF(T48="","",T48)</f>
        <v>Группа потребителей</v>
      </c>
      <c r="AQ48" s="501"/>
      <c r="AR48" s="501"/>
      <c r="AS48" s="1156">
        <v>21</v>
      </c>
    </row>
    <row customHeight="1" ht="22.049999999999997">
      <c r="A49" s="1364" t="s">
        <v>234</v>
      </c>
      <c r="B49" s="1364" t="s">
        <v>235</v>
      </c>
      <c r="C49" s="1364" t="s">
        <v>236</v>
      </c>
      <c r="D49" s="1364" t="s">
        <v>237</v>
      </c>
      <c r="E49" s="2260"/>
      <c r="F49" s="2260"/>
      <c r="G49" s="2260"/>
      <c r="H49" s="2260"/>
      <c r="I49" s="2287"/>
      <c r="J49" s="2287"/>
      <c r="K49" s="2257" t="str">
        <f>J48&amp;".1"</f>
        <v>....1.1</v>
      </c>
      <c r="L49" s="1365" t="s">
        <v>461</v>
      </c>
      <c r="P49" s="2258"/>
      <c r="Q49" s="2258"/>
      <c r="R49" s="358">
        <v>1</v>
      </c>
      <c r="S49" s="1337" t="str">
        <f>$K49</f>
        <v>....1.1</v>
      </c>
      <c r="T49" s="1348"/>
      <c r="U49" s="301"/>
      <c r="V49" s="752"/>
      <c r="W49" s="326"/>
      <c r="X49" s="752"/>
      <c r="Y49" s="1258"/>
      <c r="Z49" s="2266"/>
      <c r="AA49" s="2108" t="s">
        <v>67</v>
      </c>
      <c r="AB49" s="2266"/>
      <c r="AC49" s="2108" t="s">
        <v>67</v>
      </c>
      <c r="AD49" s="752"/>
      <c r="AE49" s="326"/>
      <c r="AF49" s="752"/>
      <c r="AG49" s="1258"/>
      <c r="AH49" s="2266"/>
      <c r="AI49" s="2108" t="s">
        <v>67</v>
      </c>
      <c r="AJ49" s="2288"/>
      <c r="AK49" s="2108" t="s">
        <v>67</v>
      </c>
      <c r="AL49" s="1349"/>
      <c r="AM49" s="2254" t="s">
        <v>502</v>
      </c>
      <c r="AN49" s="512">
        <f>STRCHECKDATE(V50:AL50)</f>
      </c>
      <c r="AO49" s="501"/>
      <c r="AP49" s="501" t="str">
        <f>IF(T49="","",T49)</f>
        <v/>
      </c>
      <c r="AQ49" s="501"/>
      <c r="AR49" s="501"/>
      <c r="AS49" s="1156">
        <v>21</v>
      </c>
    </row>
    <row customHeight="1" ht="1.05">
      <c r="A50" s="1364" t="s">
        <v>234</v>
      </c>
      <c r="B50" s="1364" t="s">
        <v>235</v>
      </c>
      <c r="C50" s="1364" t="s">
        <v>236</v>
      </c>
      <c r="D50" s="1364" t="s">
        <v>237</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234</v>
      </c>
      <c r="B51" s="1364" t="s">
        <v>235</v>
      </c>
      <c r="C51" s="1364" t="s">
        <v>236</v>
      </c>
      <c r="D51" s="1364" t="s">
        <v>237</v>
      </c>
      <c r="E51" s="2260"/>
      <c r="F51" s="2260"/>
      <c r="G51" s="2260"/>
      <c r="H51" s="2260"/>
      <c r="I51" s="2287"/>
      <c r="J51" s="2257"/>
      <c r="K51" s="1364"/>
      <c r="L51" s="1365"/>
      <c r="P51" s="2258"/>
      <c r="Q51" s="2258"/>
      <c r="R51" s="357"/>
      <c r="S51" s="1279"/>
      <c r="T51" s="288" t="s">
        <v>463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234</v>
      </c>
      <c r="B52" s="1364" t="s">
        <v>235</v>
      </c>
      <c r="C52" s="1364" t="s">
        <v>236</v>
      </c>
      <c r="D52" s="1364" t="s">
        <v>237</v>
      </c>
      <c r="E52" s="2260"/>
      <c r="F52" s="2260"/>
      <c r="G52" s="2260"/>
      <c r="H52" s="2260"/>
      <c r="I52" s="2257"/>
      <c r="J52" s="1364"/>
      <c r="K52" s="1364"/>
      <c r="L52" s="1365"/>
      <c r="P52" s="2258"/>
      <c r="Q52" s="1332"/>
      <c r="R52" s="357"/>
      <c r="S52" s="1279"/>
      <c r="T52" s="366" t="s">
        <v>464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234</v>
      </c>
      <c r="B53" s="1364" t="s">
        <v>235</v>
      </c>
      <c r="C53" s="1364" t="s">
        <v>236</v>
      </c>
      <c r="D53" s="1364" t="s">
        <v>237</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234</v>
      </c>
      <c r="B54" s="1344" t="s">
        <v>235</v>
      </c>
      <c r="C54" s="1344" t="s">
        <v>236</v>
      </c>
      <c r="D54" s="1315"/>
      <c r="E54" s="2260"/>
      <c r="F54" s="2260"/>
      <c r="G54" s="2259"/>
      <c r="H54" s="1315"/>
      <c r="I54" s="1315"/>
      <c r="J54" s="1315"/>
      <c r="K54" s="1315"/>
      <c r="L54" s="1340"/>
      <c r="M54" s="1316"/>
      <c r="N54" s="1316"/>
      <c r="P54" s="1317"/>
      <c r="Q54" s="1318"/>
      <c r="R54" s="1317"/>
      <c r="S54" s="1323"/>
      <c r="T54" s="1326" t="s">
        <v>171</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234</v>
      </c>
      <c r="B55" s="1344" t="s">
        <v>235</v>
      </c>
      <c r="C55" s="1315"/>
      <c r="D55" s="1315"/>
      <c r="E55" s="2260"/>
      <c r="F55" s="2259"/>
      <c r="G55" s="1315"/>
      <c r="H55" s="1315"/>
      <c r="I55" s="1315"/>
      <c r="J55" s="1315"/>
      <c r="K55" s="1315"/>
      <c r="L55" s="1340"/>
      <c r="M55" s="1322"/>
      <c r="N55" s="1322"/>
      <c r="P55" s="1317"/>
      <c r="Q55" s="1318"/>
      <c r="R55" s="1317"/>
      <c r="S55" s="1323"/>
      <c r="T55" s="1326" t="s">
        <v>172</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234</v>
      </c>
      <c r="B56" s="1344"/>
      <c r="C56" s="1344"/>
      <c r="D56" s="1344"/>
      <c r="E56" s="2259"/>
      <c r="F56" s="1344"/>
      <c r="G56" s="1344"/>
      <c r="H56" s="1344"/>
      <c r="I56" s="1344"/>
      <c r="J56" s="1344"/>
      <c r="K56" s="1344"/>
      <c r="L56" s="1347"/>
      <c r="M56" s="1322"/>
      <c r="N56" s="1322"/>
      <c r="O56" s="519"/>
      <c r="P56" s="381"/>
      <c r="Q56" s="1345"/>
      <c r="R56" s="381"/>
      <c r="S56" s="1323"/>
      <c r="T56" s="1326" t="s">
        <v>173</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186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83</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68C3A2-2DBE-C5B2-0CDA-0.FAD6948C}"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131</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448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449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450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451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452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453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454</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455</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458</v>
      </c>
      <c r="M7" s="538"/>
      <c r="N7" s="1367"/>
      <c r="P7" s="2258"/>
      <c r="Q7" s="2258">
        <v>1</v>
      </c>
      <c r="R7" s="358"/>
      <c r="S7" s="1337">
        <f>$J7</f>
      </c>
      <c r="T7" s="287" t="s">
        <v>459</v>
      </c>
      <c r="U7" s="301"/>
      <c r="V7" s="2246"/>
      <c r="W7" s="2247"/>
      <c r="X7" s="2247"/>
      <c r="Y7" s="2247"/>
      <c r="Z7" s="2247"/>
      <c r="AA7" s="2247"/>
      <c r="AB7" s="2247"/>
      <c r="AC7" s="2248"/>
      <c r="AD7" s="2246"/>
      <c r="AE7" s="2247"/>
      <c r="AF7" s="2247"/>
      <c r="AG7" s="2247"/>
      <c r="AH7" s="2247"/>
      <c r="AI7" s="2247"/>
      <c r="AJ7" s="2247"/>
      <c r="AK7" s="2247"/>
      <c r="AL7" s="2248"/>
      <c r="AM7" s="1259" t="s">
        <v>460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461</v>
      </c>
      <c r="M8" s="538"/>
      <c r="N8" s="1367"/>
      <c r="O8" s="1367"/>
      <c r="P8" s="2258"/>
      <c r="Q8" s="2258"/>
      <c r="R8" s="358">
        <v>1</v>
      </c>
      <c r="S8" s="1337">
        <f>$K8</f>
      </c>
      <c r="T8" s="1348"/>
      <c r="U8" s="301"/>
      <c r="V8" s="752"/>
      <c r="W8" s="326"/>
      <c r="X8" s="752"/>
      <c r="Y8" s="1258"/>
      <c r="Z8" s="2266"/>
      <c r="AA8" s="2108" t="s">
        <v>67</v>
      </c>
      <c r="AB8" s="2266"/>
      <c r="AC8" s="2108" t="s">
        <v>67</v>
      </c>
      <c r="AD8" s="752"/>
      <c r="AE8" s="326"/>
      <c r="AF8" s="752"/>
      <c r="AG8" s="1258"/>
      <c r="AH8" s="2266"/>
      <c r="AI8" s="2108" t="s">
        <v>67</v>
      </c>
      <c r="AJ8" s="2266"/>
      <c r="AK8" s="2108" t="s">
        <v>67</v>
      </c>
      <c r="AL8" s="326"/>
      <c r="AM8" s="2254" t="s">
        <v>462</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463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464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171</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172</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173</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67</v>
      </c>
      <c r="AJ17" s="2268"/>
      <c r="AK17" s="2269" t="s">
        <v>67</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466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467</v>
      </c>
      <c r="P22" s="1363"/>
      <c r="Q22" s="1372"/>
      <c r="R22" s="1372"/>
      <c r="S22" s="730"/>
      <c r="T22" s="1161" t="s">
        <v>468</v>
      </c>
      <c r="AA22" s="187" t="s">
        <v>469</v>
      </c>
      <c r="AC22" s="187" t="s">
        <v>470</v>
      </c>
      <c r="AD22" s="1161" t="s">
        <v>468</v>
      </c>
      <c r="AI22" s="187" t="s">
        <v>471</v>
      </c>
      <c r="AK22" s="187" t="s">
        <v>470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472</v>
      </c>
      <c r="T30" s="2251"/>
      <c r="U30" s="1373"/>
      <c r="V30" s="2265" t="str">
        <f>IF(TITLE_DATE_PR_CHANGE="",IF(TITLE_DATE_PR="","",TITLE_DATE_PR),TITLE_DATE_PR_CHANGE)</f>
        <v>46262</v>
      </c>
      <c r="W30" s="2265"/>
      <c r="X30" s="2265"/>
      <c r="Y30" s="2265"/>
      <c r="Z30" s="2265"/>
      <c r="AA30" s="2265"/>
      <c r="AB30" s="2265"/>
      <c r="AC30" s="327"/>
      <c r="AD30" s="2265" t="str">
        <f>IF(TITLE_DATE_PR_CHANGE="",IF(TITLE_DATE_PR="","",TITLE_DATE_PR),TITLE_DATE_PR_CHANGE)</f>
        <v>46262</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473</v>
      </c>
      <c r="T31" s="2251"/>
      <c r="U31" s="1373"/>
      <c r="V31" s="2252" t="str">
        <f>IF(TITLE_NUMBER_PR_CHANGE="",IF(TITLE_NUMBER_PR="","",TITLE_NUMBER_PR),TITLE_NUMBER_PR_CHANGE)</f>
        <v>Исх-ДГК/7081</v>
      </c>
      <c r="W31" s="2252"/>
      <c r="X31" s="2252"/>
      <c r="Y31" s="2252"/>
      <c r="Z31" s="2252"/>
      <c r="AA31" s="2252"/>
      <c r="AB31" s="2252"/>
      <c r="AC31" s="327"/>
      <c r="AD31" s="2252" t="str">
        <f>IF(TITLE_NUMBER_PR_CHANGE="",IF(TITLE_NUMBER_PR="","",TITLE_NUMBER_PR),TITLE_NUMBER_PR_CHANGE)</f>
        <v>Исх-ДГК/7081</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474</v>
      </c>
      <c r="T34" s="2251"/>
      <c r="U34" s="1373"/>
      <c r="V34" s="2265" t="str">
        <f>IF(TITLE_DATE_PR_CHANGE="",IF(TITLE_DATE_PR="","",TITLE_DATE_PR),TITLE_DATE_PR_CHANGE)</f>
        <v>46262</v>
      </c>
      <c r="W34" s="2265"/>
      <c r="X34" s="2265"/>
      <c r="Y34" s="2265"/>
      <c r="Z34" s="2265"/>
      <c r="AA34" s="2265"/>
      <c r="AB34" s="2265"/>
      <c r="AC34" s="327"/>
      <c r="AD34" s="2265" t="str">
        <f>IF(TITLE_DATE_PR_CHANGE="",IF(TITLE_DATE_PR="","",TITLE_DATE_PR),TITLE_DATE_PR_CHANGE)</f>
        <v>46262</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475</v>
      </c>
      <c r="T35" s="2251"/>
      <c r="U35" s="1373"/>
      <c r="V35" s="2252" t="str">
        <f>IF(TITLE_NUMBER_PR_CHANGE="",IF(TITLE_NUMBER_PR="","",TITLE_NUMBER_PR),TITLE_NUMBER_PR_CHANGE)</f>
        <v>Исх-ДГК/7081</v>
      </c>
      <c r="W35" s="2252"/>
      <c r="X35" s="2252"/>
      <c r="Y35" s="2252"/>
      <c r="Z35" s="2252"/>
      <c r="AA35" s="2252"/>
      <c r="AB35" s="2252"/>
      <c r="AC35" s="327"/>
      <c r="AD35" s="2252" t="str">
        <f>IF(TITLE_NUMBER_PR_CHANGE="",IF(TITLE_NUMBER_PR="","",TITLE_NUMBER_PR),TITLE_NUMBER_PR_CHANGE)</f>
        <v>Исх-ДГК/7081</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476</v>
      </c>
      <c r="AD36" s="327"/>
      <c r="AE36" s="327"/>
      <c r="AF36" s="327"/>
      <c r="AG36" s="327"/>
      <c r="AH36" s="327"/>
      <c r="AI36" s="327"/>
      <c r="AJ36" s="327"/>
      <c r="AK36" s="279" t="s">
        <v>476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352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353</v>
      </c>
      <c r="AS38" s="1156">
        <v>14</v>
      </c>
    </row>
    <row customHeight="1" ht="14.699999999999998">
      <c r="Q39" s="377"/>
      <c r="R39" s="377"/>
      <c r="S39" s="2274" t="s">
        <v>89</v>
      </c>
      <c r="T39" s="2210" t="s">
        <v>477</v>
      </c>
      <c r="U39" s="302"/>
      <c r="V39" s="2275" t="s">
        <v>478</v>
      </c>
      <c r="W39" s="2276"/>
      <c r="X39" s="2276"/>
      <c r="Y39" s="2276"/>
      <c r="Z39" s="2276"/>
      <c r="AA39" s="2276"/>
      <c r="AB39" s="2277"/>
      <c r="AC39" s="2278" t="s">
        <v>479</v>
      </c>
      <c r="AD39" s="2275" t="s">
        <v>478</v>
      </c>
      <c r="AE39" s="2276"/>
      <c r="AF39" s="2276"/>
      <c r="AG39" s="2276"/>
      <c r="AH39" s="2276"/>
      <c r="AI39" s="2276"/>
      <c r="AJ39" s="2277"/>
      <c r="AK39" s="2278" t="s">
        <v>480</v>
      </c>
      <c r="AL39" s="2281" t="s">
        <v>481</v>
      </c>
      <c r="AM39" s="2128"/>
      <c r="AS39" s="1156">
        <v>14</v>
      </c>
    </row>
    <row customHeight="1" ht="35.699999999999996">
      <c r="Q40" s="377"/>
      <c r="R40" s="377"/>
      <c r="S40" s="2274"/>
      <c r="T40" s="2210"/>
      <c r="U40" s="1032"/>
      <c r="V40" s="2261" t="s">
        <v>482</v>
      </c>
      <c r="W40" s="2284"/>
      <c r="X40" s="2263" t="s">
        <v>484</v>
      </c>
      <c r="Y40" s="2264"/>
      <c r="Z40" s="2263" t="s">
        <v>485</v>
      </c>
      <c r="AA40" s="2270"/>
      <c r="AB40" s="2264"/>
      <c r="AC40" s="2279"/>
      <c r="AD40" s="2261" t="s">
        <v>501</v>
      </c>
      <c r="AE40" s="2284"/>
      <c r="AF40" s="2263" t="s">
        <v>484</v>
      </c>
      <c r="AG40" s="2264"/>
      <c r="AH40" s="2263" t="s">
        <v>485</v>
      </c>
      <c r="AI40" s="2270"/>
      <c r="AJ40" s="2264"/>
      <c r="AK40" s="2279"/>
      <c r="AL40" s="2282"/>
      <c r="AM40" s="2128"/>
      <c r="AS40" s="1156">
        <v>34</v>
      </c>
    </row>
    <row customHeight="1" ht="35.699999999999996">
      <c r="A41" s="1371"/>
      <c r="B41" s="1371" t="s">
        <v>143</v>
      </c>
      <c r="C41" s="1371" t="s">
        <v>144</v>
      </c>
      <c r="D41" s="1371" t="s">
        <v>145</v>
      </c>
      <c r="E41" s="1365" t="s">
        <v>486</v>
      </c>
      <c r="F41" s="1365" t="s">
        <v>487</v>
      </c>
      <c r="G41" s="1365" t="s">
        <v>488</v>
      </c>
      <c r="H41" s="1365" t="s">
        <v>489</v>
      </c>
      <c r="I41" s="1365" t="s">
        <v>490</v>
      </c>
      <c r="J41" s="1365" t="s">
        <v>491</v>
      </c>
      <c r="K41" s="1365" t="s">
        <v>492</v>
      </c>
      <c r="L41" s="1365" t="s">
        <v>467</v>
      </c>
      <c r="Q41" s="377"/>
      <c r="R41" s="377"/>
      <c r="S41" s="2274"/>
      <c r="T41" s="2210"/>
      <c r="U41" s="303"/>
      <c r="V41" s="2262"/>
      <c r="W41" s="2285"/>
      <c r="X41" s="1223" t="s">
        <v>493</v>
      </c>
      <c r="Y41" s="1223" t="s">
        <v>494</v>
      </c>
      <c r="Z41" s="1339" t="s">
        <v>495</v>
      </c>
      <c r="AA41" s="2271" t="s">
        <v>496</v>
      </c>
      <c r="AB41" s="2272"/>
      <c r="AC41" s="2280"/>
      <c r="AD41" s="2262"/>
      <c r="AE41" s="2285"/>
      <c r="AF41" s="1223" t="s">
        <v>493</v>
      </c>
      <c r="AG41" s="1223" t="s">
        <v>494</v>
      </c>
      <c r="AH41" s="1339" t="s">
        <v>495</v>
      </c>
      <c r="AI41" s="2271" t="s">
        <v>496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118</v>
      </c>
      <c r="T42" s="1256" t="s">
        <v>103</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240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131</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240</v>
      </c>
      <c r="B44" s="1364" t="s">
        <v>241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449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450</v>
      </c>
      <c r="AO44" s="501"/>
      <c r="AP44" s="501" t="str">
        <f>IF(T44="","",T44)</f>
        <v>Территория действия тарифа</v>
      </c>
      <c r="AQ44" s="501"/>
      <c r="AR44" s="501"/>
      <c r="AS44" s="1156">
        <v>21</v>
      </c>
    </row>
    <row customHeight="1" ht="24">
      <c r="A45" s="1364" t="s">
        <v>240</v>
      </c>
      <c r="B45" s="1364" t="s">
        <v>241</v>
      </c>
      <c r="C45" s="1364" t="s">
        <v>242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451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452</v>
      </c>
      <c r="AO45" s="501"/>
      <c r="AP45" s="501" t="str">
        <f>IF(T45="","",T45)</f>
        <v>Наименование системы теплоснабжения </v>
      </c>
      <c r="AQ45" s="501"/>
      <c r="AR45" s="501"/>
      <c r="AS45" s="1156">
        <v>23</v>
      </c>
    </row>
    <row customHeight="1" ht="22.049999999999997">
      <c r="A46" s="1364" t="s">
        <v>240</v>
      </c>
      <c r="B46" s="1364" t="s">
        <v>241</v>
      </c>
      <c r="C46" s="1364" t="s">
        <v>242</v>
      </c>
      <c r="D46" s="1364" t="s">
        <v>243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453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454</v>
      </c>
      <c r="AO46" s="501"/>
      <c r="AP46" s="501" t="str">
        <f>IF(T46="","",T46)</f>
        <v>Источник тепловой энергии  </v>
      </c>
      <c r="AQ46" s="501"/>
      <c r="AR46" s="501"/>
      <c r="AS46" s="1156">
        <v>21</v>
      </c>
    </row>
    <row s="1643" customFormat="1" customHeight="1" ht="0">
      <c r="A47" s="1344" t="s">
        <v>240</v>
      </c>
      <c r="B47" s="1344" t="s">
        <v>241</v>
      </c>
      <c r="C47" s="1344" t="s">
        <v>242</v>
      </c>
      <c r="D47" s="1344" t="s">
        <v>243</v>
      </c>
      <c r="E47" s="2260"/>
      <c r="F47" s="2260"/>
      <c r="G47" s="2260"/>
      <c r="H47" s="2260"/>
      <c r="I47" s="2257" t="str">
        <f>S46&amp;".1"</f>
        <v>....1</v>
      </c>
      <c r="J47" s="1344"/>
      <c r="K47" s="1344"/>
      <c r="L47" s="1347" t="s">
        <v>455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240</v>
      </c>
      <c r="B48" s="1364" t="s">
        <v>241</v>
      </c>
      <c r="C48" s="1364" t="s">
        <v>242</v>
      </c>
      <c r="D48" s="1364" t="s">
        <v>243</v>
      </c>
      <c r="E48" s="2260"/>
      <c r="F48" s="2260"/>
      <c r="G48" s="2260"/>
      <c r="H48" s="2260"/>
      <c r="I48" s="2287"/>
      <c r="J48" s="2257" t="str">
        <f>S46&amp;".1"</f>
        <v>....1</v>
      </c>
      <c r="K48" s="1364"/>
      <c r="L48" s="1365" t="s">
        <v>458</v>
      </c>
      <c r="P48" s="2258"/>
      <c r="Q48" s="2258">
        <v>1</v>
      </c>
      <c r="R48" s="358"/>
      <c r="S48" s="1337" t="str">
        <f>$J48</f>
        <v>....1</v>
      </c>
      <c r="T48" s="287" t="s">
        <v>459</v>
      </c>
      <c r="U48" s="301"/>
      <c r="V48" s="2246"/>
      <c r="W48" s="2247"/>
      <c r="X48" s="2247"/>
      <c r="Y48" s="2247"/>
      <c r="Z48" s="2247"/>
      <c r="AA48" s="2247"/>
      <c r="AB48" s="2247"/>
      <c r="AC48" s="2248"/>
      <c r="AD48" s="2246"/>
      <c r="AE48" s="2247"/>
      <c r="AF48" s="2247"/>
      <c r="AG48" s="2247"/>
      <c r="AH48" s="2247"/>
      <c r="AI48" s="2247"/>
      <c r="AJ48" s="2247"/>
      <c r="AK48" s="2247"/>
      <c r="AL48" s="2248"/>
      <c r="AM48" s="1259" t="s">
        <v>460</v>
      </c>
      <c r="AO48" s="501"/>
      <c r="AP48" s="501" t="str">
        <f>IF(T48="","",T48)</f>
        <v>Группа потребителей</v>
      </c>
      <c r="AQ48" s="501"/>
      <c r="AR48" s="501"/>
      <c r="AS48" s="1156">
        <v>21</v>
      </c>
    </row>
    <row customHeight="1" ht="22.049999999999997">
      <c r="A49" s="1364" t="s">
        <v>240</v>
      </c>
      <c r="B49" s="1364" t="s">
        <v>241</v>
      </c>
      <c r="C49" s="1364" t="s">
        <v>242</v>
      </c>
      <c r="D49" s="1364" t="s">
        <v>243</v>
      </c>
      <c r="E49" s="2260"/>
      <c r="F49" s="2260"/>
      <c r="G49" s="2260"/>
      <c r="H49" s="2260"/>
      <c r="I49" s="2287"/>
      <c r="J49" s="2287"/>
      <c r="K49" s="2257" t="str">
        <f>J48&amp;".1"</f>
        <v>....1.1</v>
      </c>
      <c r="L49" s="1365" t="s">
        <v>461</v>
      </c>
      <c r="P49" s="2258"/>
      <c r="Q49" s="2258"/>
      <c r="R49" s="358">
        <v>1</v>
      </c>
      <c r="S49" s="1337" t="str">
        <f>$K49</f>
        <v>....1.1</v>
      </c>
      <c r="T49" s="1348"/>
      <c r="U49" s="301"/>
      <c r="V49" s="752"/>
      <c r="W49" s="326"/>
      <c r="X49" s="752"/>
      <c r="Y49" s="1258"/>
      <c r="Z49" s="2266"/>
      <c r="AA49" s="2108" t="s">
        <v>67</v>
      </c>
      <c r="AB49" s="2266"/>
      <c r="AC49" s="2108" t="s">
        <v>67</v>
      </c>
      <c r="AD49" s="752"/>
      <c r="AE49" s="326"/>
      <c r="AF49" s="752"/>
      <c r="AG49" s="1258"/>
      <c r="AH49" s="2266"/>
      <c r="AI49" s="2108" t="s">
        <v>67</v>
      </c>
      <c r="AJ49" s="2288"/>
      <c r="AK49" s="2108" t="s">
        <v>67</v>
      </c>
      <c r="AL49" s="1349"/>
      <c r="AM49" s="2254" t="s">
        <v>502</v>
      </c>
      <c r="AN49" s="512">
        <f>STRCHECKDATE(V50:AL50)</f>
      </c>
      <c r="AO49" s="501"/>
      <c r="AP49" s="501" t="str">
        <f>IF(T49="","",T49)</f>
        <v/>
      </c>
      <c r="AQ49" s="501"/>
      <c r="AR49" s="501"/>
      <c r="AS49" s="1156">
        <v>21</v>
      </c>
    </row>
    <row customHeight="1" ht="0">
      <c r="A50" s="1364" t="s">
        <v>240</v>
      </c>
      <c r="B50" s="1364" t="s">
        <v>241</v>
      </c>
      <c r="C50" s="1364" t="s">
        <v>242</v>
      </c>
      <c r="D50" s="1364" t="s">
        <v>243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240</v>
      </c>
      <c r="B51" s="1364" t="s">
        <v>241</v>
      </c>
      <c r="C51" s="1364" t="s">
        <v>242</v>
      </c>
      <c r="D51" s="1364" t="s">
        <v>243</v>
      </c>
      <c r="E51" s="2260"/>
      <c r="F51" s="2260"/>
      <c r="G51" s="2260"/>
      <c r="H51" s="2260"/>
      <c r="I51" s="2287"/>
      <c r="J51" s="2257"/>
      <c r="K51" s="1364"/>
      <c r="L51" s="1365"/>
      <c r="P51" s="2258"/>
      <c r="Q51" s="2258"/>
      <c r="R51" s="357"/>
      <c r="S51" s="1279"/>
      <c r="T51" s="288" t="s">
        <v>463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240</v>
      </c>
      <c r="B52" s="1364" t="s">
        <v>241</v>
      </c>
      <c r="C52" s="1364" t="s">
        <v>242</v>
      </c>
      <c r="D52" s="1364" t="s">
        <v>243</v>
      </c>
      <c r="E52" s="2260"/>
      <c r="F52" s="2260"/>
      <c r="G52" s="2260"/>
      <c r="H52" s="2260"/>
      <c r="I52" s="2257"/>
      <c r="J52" s="1364"/>
      <c r="K52" s="1364"/>
      <c r="L52" s="1365"/>
      <c r="P52" s="2258"/>
      <c r="Q52" s="1332"/>
      <c r="R52" s="357"/>
      <c r="S52" s="1279"/>
      <c r="T52" s="366" t="s">
        <v>464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240</v>
      </c>
      <c r="B53" s="1364" t="s">
        <v>241</v>
      </c>
      <c r="C53" s="1364" t="s">
        <v>242</v>
      </c>
      <c r="D53" s="1364" t="s">
        <v>243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240</v>
      </c>
      <c r="B54" s="1344" t="s">
        <v>241</v>
      </c>
      <c r="C54" s="1344" t="s">
        <v>242</v>
      </c>
      <c r="D54" s="1315"/>
      <c r="E54" s="2260"/>
      <c r="F54" s="2260"/>
      <c r="G54" s="2259"/>
      <c r="H54" s="1315"/>
      <c r="I54" s="1315"/>
      <c r="J54" s="1315"/>
      <c r="K54" s="1315"/>
      <c r="L54" s="1340"/>
      <c r="M54" s="1316"/>
      <c r="N54" s="1316"/>
      <c r="P54" s="1317"/>
      <c r="Q54" s="1318"/>
      <c r="R54" s="1317"/>
      <c r="S54" s="1323"/>
      <c r="T54" s="1326" t="s">
        <v>171</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240</v>
      </c>
      <c r="B55" s="1344" t="s">
        <v>241</v>
      </c>
      <c r="C55" s="1315"/>
      <c r="D55" s="1315"/>
      <c r="E55" s="2260"/>
      <c r="F55" s="2259"/>
      <c r="G55" s="1315"/>
      <c r="H55" s="1315"/>
      <c r="I55" s="1315"/>
      <c r="J55" s="1315"/>
      <c r="K55" s="1315"/>
      <c r="L55" s="1340"/>
      <c r="M55" s="1322"/>
      <c r="N55" s="1322"/>
      <c r="P55" s="1317"/>
      <c r="Q55" s="1318"/>
      <c r="R55" s="1317"/>
      <c r="S55" s="1323"/>
      <c r="T55" s="1326" t="s">
        <v>172</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240</v>
      </c>
      <c r="B56" s="1344"/>
      <c r="C56" s="1344"/>
      <c r="D56" s="1344"/>
      <c r="E56" s="2259"/>
      <c r="F56" s="1344"/>
      <c r="G56" s="1344"/>
      <c r="H56" s="1344"/>
      <c r="I56" s="1344"/>
      <c r="J56" s="1344"/>
      <c r="K56" s="1344"/>
      <c r="L56" s="1347"/>
      <c r="M56" s="1322"/>
      <c r="N56" s="1322"/>
      <c r="O56" s="519"/>
      <c r="P56" s="381"/>
      <c r="Q56" s="1345"/>
      <c r="R56" s="381"/>
      <c r="S56" s="1323"/>
      <c r="T56" s="1326" t="s">
        <v>173</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186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83</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C8C921-2C33-3272-055E-0.624BBED5}"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131</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448</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449</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450</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451</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452</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453</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454</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455</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458</v>
      </c>
      <c r="N7" s="510"/>
      <c r="O7" s="328"/>
      <c r="Q7" s="2258"/>
      <c r="R7" s="2258">
        <v>1</v>
      </c>
      <c r="S7" s="519"/>
      <c r="T7" s="358"/>
      <c r="U7" s="1337">
        <f>$J7</f>
      </c>
      <c r="V7" s="287" t="s">
        <v>459</v>
      </c>
      <c r="W7" s="301"/>
      <c r="X7" s="2246"/>
      <c r="Y7" s="2247"/>
      <c r="Z7" s="2247"/>
      <c r="AA7" s="2247"/>
      <c r="AB7" s="2247"/>
      <c r="AC7" s="2236"/>
      <c r="AD7" s="2236"/>
      <c r="AE7" s="2236"/>
      <c r="AF7" s="2309"/>
      <c r="AG7" s="2246"/>
      <c r="AH7" s="2247"/>
      <c r="AI7" s="2247"/>
      <c r="AJ7" s="2247"/>
      <c r="AK7" s="2247"/>
      <c r="AL7" s="2247"/>
      <c r="AM7" s="2247"/>
      <c r="AN7" s="2247"/>
      <c r="AO7" s="2247"/>
      <c r="AP7" s="2248"/>
      <c r="AQ7" s="1259" t="s">
        <v>460</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461</v>
      </c>
      <c r="N8" s="510"/>
      <c r="O8" s="328"/>
      <c r="P8" s="328"/>
      <c r="Q8" s="2258"/>
      <c r="R8" s="2258"/>
      <c r="S8" s="2258">
        <v>1</v>
      </c>
      <c r="T8" s="358"/>
      <c r="U8" s="1337">
        <f>$K8</f>
      </c>
      <c r="V8" s="1348"/>
      <c r="W8" s="301"/>
      <c r="X8" s="752"/>
      <c r="Y8" s="752"/>
      <c r="Z8" s="752"/>
      <c r="AA8" s="752"/>
      <c r="AB8" s="1406"/>
      <c r="AC8" s="2266"/>
      <c r="AD8" s="2108" t="s">
        <v>67</v>
      </c>
      <c r="AE8" s="2266"/>
      <c r="AF8" s="2108" t="s">
        <v>67</v>
      </c>
      <c r="AG8" s="1408"/>
      <c r="AH8" s="752"/>
      <c r="AI8" s="752"/>
      <c r="AJ8" s="752"/>
      <c r="AK8" s="1258"/>
      <c r="AL8" s="2266"/>
      <c r="AM8" s="2108" t="s">
        <v>67</v>
      </c>
      <c r="AN8" s="2266"/>
      <c r="AO8" s="2108" t="s">
        <v>67</v>
      </c>
      <c r="AP8" s="326"/>
      <c r="AQ8" s="1308" t="s">
        <v>503</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504</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505</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463</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464</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171</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172</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173</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67</v>
      </c>
      <c r="AN19" s="2268"/>
      <c r="AO19" s="2269" t="s">
        <v>67</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466</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467</v>
      </c>
      <c r="Q26" s="1363"/>
      <c r="R26" s="1372"/>
      <c r="S26" s="1372"/>
      <c r="T26" s="1372"/>
      <c r="U26" s="730"/>
      <c r="V26" s="1161" t="s">
        <v>468</v>
      </c>
      <c r="AD26" s="187" t="s">
        <v>469</v>
      </c>
      <c r="AF26" s="187" t="s">
        <v>470</v>
      </c>
      <c r="AG26" s="1161" t="s">
        <v>468</v>
      </c>
      <c r="AM26" s="187" t="s">
        <v>471</v>
      </c>
      <c r="AO26" s="187" t="s">
        <v>470</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АО "ДГК"</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472</v>
      </c>
      <c r="V34" s="2251"/>
      <c r="W34" s="1373"/>
      <c r="X34" s="2265" t="str">
        <f>IF(TITLE_DATE_PR_CHANGE="",IF(TITLE_DATE_PR="","",TITLE_DATE_PR),TITLE_DATE_PR_CHANGE)</f>
        <v>46262</v>
      </c>
      <c r="Y34" s="2265"/>
      <c r="Z34" s="2265"/>
      <c r="AA34" s="2265"/>
      <c r="AB34" s="2265"/>
      <c r="AC34" s="2265"/>
      <c r="AD34" s="2265"/>
      <c r="AE34" s="2265"/>
      <c r="AF34" s="327"/>
      <c r="AG34" s="2265" t="str">
        <f>IF(TITLE_DATE_PR_CHANGE="",IF(TITLE_DATE_PR="","",TITLE_DATE_PR),TITLE_DATE_PR_CHANGE)</f>
        <v>46262</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473</v>
      </c>
      <c r="V35" s="2251"/>
      <c r="W35" s="1373"/>
      <c r="X35" s="2252" t="str">
        <f>IF(TITLE_NUMBER_PR_CHANGE="",IF(TITLE_NUMBER_PR="","",TITLE_NUMBER_PR),TITLE_NUMBER_PR_CHANGE)</f>
        <v>Исх-ДГК/7081</v>
      </c>
      <c r="Y35" s="2252"/>
      <c r="Z35" s="2252"/>
      <c r="AA35" s="2252"/>
      <c r="AB35" s="2252"/>
      <c r="AC35" s="2252"/>
      <c r="AD35" s="2252"/>
      <c r="AE35" s="2252"/>
      <c r="AF35" s="327"/>
      <c r="AG35" s="2252" t="str">
        <f>IF(TITLE_NUMBER_PR_CHANGE="",IF(TITLE_NUMBER_PR="","",TITLE_NUMBER_PR),TITLE_NUMBER_PR_CHANGE)</f>
        <v>Исх-ДГК/7081</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474</v>
      </c>
      <c r="V38" s="2251"/>
      <c r="W38" s="1373"/>
      <c r="X38" s="2265" t="str">
        <f>IF(TITLE_DATE_PR_CHANGE="",IF(TITLE_DATE_PR="","",TITLE_DATE_PR),TITLE_DATE_PR_CHANGE)</f>
        <v>46262</v>
      </c>
      <c r="Y38" s="2265"/>
      <c r="Z38" s="2265"/>
      <c r="AA38" s="2265"/>
      <c r="AB38" s="2265"/>
      <c r="AC38" s="2265"/>
      <c r="AD38" s="2265"/>
      <c r="AE38" s="2265"/>
      <c r="AF38" s="327"/>
      <c r="AG38" s="2265" t="str">
        <f>IF(TITLE_DATE_PR_CHANGE="",IF(TITLE_DATE_PR="","",TITLE_DATE_PR),TITLE_DATE_PR_CHANGE)</f>
        <v>46262</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475</v>
      </c>
      <c r="V39" s="2251"/>
      <c r="W39" s="1373"/>
      <c r="X39" s="2252" t="str">
        <f>IF(TITLE_NUMBER_PR_CHANGE="",IF(TITLE_NUMBER_PR="","",TITLE_NUMBER_PR),TITLE_NUMBER_PR_CHANGE)</f>
        <v>Исх-ДГК/7081</v>
      </c>
      <c r="Y39" s="2252"/>
      <c r="Z39" s="2252"/>
      <c r="AA39" s="2252"/>
      <c r="AB39" s="2252"/>
      <c r="AC39" s="2252"/>
      <c r="AD39" s="2252"/>
      <c r="AE39" s="2252"/>
      <c r="AF39" s="327"/>
      <c r="AG39" s="2252" t="str">
        <f>IF(TITLE_NUMBER_PR_CHANGE="",IF(TITLE_NUMBER_PR="","",TITLE_NUMBER_PR),TITLE_NUMBER_PR_CHANGE)</f>
        <v>Исх-ДГК/7081</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476</v>
      </c>
      <c r="AG40" s="327"/>
      <c r="AH40" s="327"/>
      <c r="AI40" s="327"/>
      <c r="AJ40" s="327"/>
      <c r="AK40" s="327"/>
      <c r="AL40" s="327"/>
      <c r="AM40" s="327"/>
      <c r="AN40" s="327"/>
      <c r="AO40" s="279" t="s">
        <v>476</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352</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353</v>
      </c>
      <c r="AW42" s="1156">
        <v>14</v>
      </c>
    </row>
    <row customHeight="1" ht="14.699999999999998">
      <c r="R43" s="377"/>
      <c r="S43" s="377"/>
      <c r="T43" s="377"/>
      <c r="U43" s="2274" t="s">
        <v>89</v>
      </c>
      <c r="V43" s="2210" t="s">
        <v>477</v>
      </c>
      <c r="W43" s="302"/>
      <c r="X43" s="2275" t="s">
        <v>478</v>
      </c>
      <c r="Y43" s="2292"/>
      <c r="Z43" s="2292"/>
      <c r="AA43" s="2292"/>
      <c r="AB43" s="2292"/>
      <c r="AC43" s="2276"/>
      <c r="AD43" s="2276"/>
      <c r="AE43" s="2277"/>
      <c r="AF43" s="2278" t="s">
        <v>479</v>
      </c>
      <c r="AG43" s="2275" t="s">
        <v>478</v>
      </c>
      <c r="AH43" s="2292"/>
      <c r="AI43" s="2292"/>
      <c r="AJ43" s="2292"/>
      <c r="AK43" s="2292"/>
      <c r="AL43" s="2276"/>
      <c r="AM43" s="2276"/>
      <c r="AN43" s="2277"/>
      <c r="AO43" s="2278" t="s">
        <v>480</v>
      </c>
      <c r="AP43" s="2281" t="s">
        <v>481</v>
      </c>
      <c r="AQ43" s="2128"/>
      <c r="AW43" s="1156">
        <v>14</v>
      </c>
    </row>
    <row customHeight="1" ht="35.699999999999996">
      <c r="R44" s="377"/>
      <c r="S44" s="377"/>
      <c r="T44" s="377"/>
      <c r="U44" s="2274"/>
      <c r="V44" s="2210"/>
      <c r="W44" s="1032"/>
      <c r="X44" s="2295" t="s">
        <v>506</v>
      </c>
      <c r="Y44" s="2313" t="s">
        <v>507</v>
      </c>
      <c r="Z44" s="2313"/>
      <c r="AA44" s="2313"/>
      <c r="AB44" s="2313"/>
      <c r="AC44" s="2295" t="s">
        <v>485</v>
      </c>
      <c r="AD44" s="2612"/>
      <c r="AE44" s="2315"/>
      <c r="AF44" s="2279"/>
      <c r="AG44" s="2295" t="s">
        <v>506</v>
      </c>
      <c r="AH44" s="2313" t="s">
        <v>507</v>
      </c>
      <c r="AI44" s="2313"/>
      <c r="AJ44" s="2313"/>
      <c r="AK44" s="2313"/>
      <c r="AL44" s="2295" t="s">
        <v>485</v>
      </c>
      <c r="AM44" s="2612"/>
      <c r="AN44" s="2315"/>
      <c r="AO44" s="2279"/>
      <c r="AP44" s="2282"/>
      <c r="AQ44" s="2128"/>
      <c r="AW44" s="1156">
        <v>34</v>
      </c>
    </row>
    <row customHeight="1" ht="14.699999999999998">
      <c r="R45" s="377"/>
      <c r="S45" s="377"/>
      <c r="T45" s="377"/>
      <c r="U45" s="2274"/>
      <c r="V45" s="2210"/>
      <c r="W45" s="1032"/>
      <c r="X45" s="2326"/>
      <c r="Y45" s="2318" t="s">
        <v>508</v>
      </c>
      <c r="Z45" s="2271" t="s">
        <v>509</v>
      </c>
      <c r="AA45" s="2321"/>
      <c r="AB45" s="2272"/>
      <c r="AC45" s="2296"/>
      <c r="AD45" s="2613"/>
      <c r="AE45" s="2317"/>
      <c r="AF45" s="2279"/>
      <c r="AG45" s="2326"/>
      <c r="AH45" s="2318" t="s">
        <v>508</v>
      </c>
      <c r="AI45" s="2271" t="s">
        <v>509</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510</v>
      </c>
      <c r="AA46" s="2271" t="s">
        <v>511</v>
      </c>
      <c r="AB46" s="2272"/>
      <c r="AC46" s="2318" t="s">
        <v>495</v>
      </c>
      <c r="AD46" s="2322" t="s">
        <v>496</v>
      </c>
      <c r="AE46" s="2323"/>
      <c r="AF46" s="2279"/>
      <c r="AG46" s="2326"/>
      <c r="AH46" s="2319"/>
      <c r="AI46" s="2318" t="s">
        <v>510</v>
      </c>
      <c r="AJ46" s="2271" t="s">
        <v>511</v>
      </c>
      <c r="AK46" s="2272"/>
      <c r="AL46" s="2318" t="s">
        <v>495</v>
      </c>
      <c r="AM46" s="2322" t="s">
        <v>496</v>
      </c>
      <c r="AN46" s="2323"/>
      <c r="AO46" s="2279"/>
      <c r="AP46" s="2282"/>
      <c r="AQ46" s="2128"/>
      <c r="AW46" s="1156">
        <v>26</v>
      </c>
    </row>
    <row customHeight="1" ht="65.25">
      <c r="A47" s="1260"/>
      <c r="B47" s="1260" t="s">
        <v>143</v>
      </c>
      <c r="C47" s="1260" t="s">
        <v>144</v>
      </c>
      <c r="D47" s="1260" t="s">
        <v>145</v>
      </c>
      <c r="E47" s="1311" t="s">
        <v>486</v>
      </c>
      <c r="F47" s="1311" t="s">
        <v>487</v>
      </c>
      <c r="G47" s="1311" t="s">
        <v>488</v>
      </c>
      <c r="H47" s="1311" t="s">
        <v>489</v>
      </c>
      <c r="I47" s="1311" t="s">
        <v>490</v>
      </c>
      <c r="J47" s="1311" t="s">
        <v>491</v>
      </c>
      <c r="K47" s="1311" t="s">
        <v>492</v>
      </c>
      <c r="L47" s="1311" t="s">
        <v>512</v>
      </c>
      <c r="M47" s="1311" t="s">
        <v>467</v>
      </c>
      <c r="R47" s="377"/>
      <c r="S47" s="377"/>
      <c r="T47" s="377"/>
      <c r="U47" s="2274"/>
      <c r="V47" s="2210"/>
      <c r="W47" s="303"/>
      <c r="X47" s="2296"/>
      <c r="Y47" s="2320"/>
      <c r="Z47" s="2320"/>
      <c r="AA47" s="1223" t="s">
        <v>513</v>
      </c>
      <c r="AB47" s="1223" t="s">
        <v>514</v>
      </c>
      <c r="AC47" s="2320"/>
      <c r="AD47" s="2324"/>
      <c r="AE47" s="2325"/>
      <c r="AF47" s="2280"/>
      <c r="AG47" s="2296"/>
      <c r="AH47" s="2320"/>
      <c r="AI47" s="2320"/>
      <c r="AJ47" s="1223" t="s">
        <v>513</v>
      </c>
      <c r="AK47" s="1223" t="s">
        <v>514</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118</v>
      </c>
      <c r="V48" s="1256" t="s">
        <v>103</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228</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131</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228</v>
      </c>
      <c r="B50" s="1268" t="s">
        <v>229</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449</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450</v>
      </c>
      <c r="AS50" s="501"/>
      <c r="AT50" s="501" t="str">
        <f>IF(V50="","",V50)</f>
        <v>Территория действия тарифа</v>
      </c>
      <c r="AU50" s="501"/>
      <c r="AV50" s="501"/>
      <c r="AW50" s="1156">
        <v>21</v>
      </c>
    </row>
    <row customHeight="1" ht="24">
      <c r="A51" s="1268" t="s">
        <v>228</v>
      </c>
      <c r="B51" s="1268" t="s">
        <v>229</v>
      </c>
      <c r="C51" s="1268" t="s">
        <v>230</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451</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452</v>
      </c>
      <c r="AS51" s="501"/>
      <c r="AT51" s="501" t="str">
        <f>IF(V51="","",V51)</f>
        <v>Наименование системы теплоснабжения </v>
      </c>
      <c r="AU51" s="501"/>
      <c r="AV51" s="501"/>
      <c r="AW51" s="1156">
        <v>23</v>
      </c>
    </row>
    <row customHeight="1" ht="22.049999999999997">
      <c r="A52" s="1268" t="s">
        <v>228</v>
      </c>
      <c r="B52" s="1268" t="s">
        <v>229</v>
      </c>
      <c r="C52" s="1268" t="s">
        <v>230</v>
      </c>
      <c r="D52" s="1268" t="s">
        <v>231</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453</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454</v>
      </c>
      <c r="AS52" s="501"/>
      <c r="AT52" s="501" t="str">
        <f>IF(V52="","",V52)</f>
        <v>Источник тепловой энергии  </v>
      </c>
      <c r="AU52" s="501"/>
      <c r="AV52" s="501"/>
      <c r="AW52" s="1156">
        <v>21</v>
      </c>
    </row>
    <row s="1643" customFormat="1" customHeight="1" ht="0">
      <c r="A53" s="1376" t="s">
        <v>228</v>
      </c>
      <c r="B53" s="1376" t="s">
        <v>229</v>
      </c>
      <c r="C53" s="1376" t="s">
        <v>230</v>
      </c>
      <c r="D53" s="1376" t="s">
        <v>231</v>
      </c>
      <c r="E53" s="2291"/>
      <c r="F53" s="2291"/>
      <c r="G53" s="2291"/>
      <c r="H53" s="2312"/>
      <c r="I53" s="2128" t="str">
        <f>U52&amp;".1"</f>
        <v>....1</v>
      </c>
      <c r="J53" s="1376"/>
      <c r="K53" s="1376"/>
      <c r="L53" s="1376"/>
      <c r="M53" s="1382" t="s">
        <v>455</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228</v>
      </c>
      <c r="B54" s="1268" t="s">
        <v>229</v>
      </c>
      <c r="C54" s="1268" t="s">
        <v>230</v>
      </c>
      <c r="D54" s="1268" t="s">
        <v>231</v>
      </c>
      <c r="E54" s="2291"/>
      <c r="F54" s="2291"/>
      <c r="G54" s="2291"/>
      <c r="H54" s="2312"/>
      <c r="I54" s="2102"/>
      <c r="J54" s="2128" t="str">
        <f>I53&amp;".1"</f>
        <v>....1.1</v>
      </c>
      <c r="K54" s="1268"/>
      <c r="L54" s="1268"/>
      <c r="M54" s="1311" t="s">
        <v>458</v>
      </c>
      <c r="Q54" s="2258"/>
      <c r="R54" s="2258">
        <v>1</v>
      </c>
      <c r="S54" s="519"/>
      <c r="T54" s="358"/>
      <c r="U54" s="1337" t="str">
        <f>$J54</f>
        <v>....1.1</v>
      </c>
      <c r="V54" s="287" t="s">
        <v>459</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460</v>
      </c>
      <c r="AS54" s="501"/>
      <c r="AT54" s="501" t="str">
        <f>IF(V54="","",V54)</f>
        <v>Группа потребителей</v>
      </c>
      <c r="AU54" s="501"/>
      <c r="AV54" s="501"/>
      <c r="AW54" s="1156">
        <v>21</v>
      </c>
    </row>
    <row customHeight="1" ht="22.049999999999997">
      <c r="A55" s="1268" t="s">
        <v>228</v>
      </c>
      <c r="B55" s="1268" t="s">
        <v>229</v>
      </c>
      <c r="C55" s="1268" t="s">
        <v>230</v>
      </c>
      <c r="D55" s="1268" t="s">
        <v>231</v>
      </c>
      <c r="E55" s="2291"/>
      <c r="F55" s="2291"/>
      <c r="G55" s="2291"/>
      <c r="H55" s="2312"/>
      <c r="I55" s="2102"/>
      <c r="J55" s="2102"/>
      <c r="K55" s="2128" t="str">
        <f>J54&amp;".1"</f>
        <v>....1.1.1</v>
      </c>
      <c r="L55" s="140"/>
      <c r="M55" s="1311" t="s">
        <v>461</v>
      </c>
      <c r="Q55" s="2258"/>
      <c r="R55" s="2258"/>
      <c r="S55" s="519">
        <v>1</v>
      </c>
      <c r="T55" s="358"/>
      <c r="U55" s="1337" t="str">
        <f>$K55</f>
        <v>....1.1.1</v>
      </c>
      <c r="V55" s="1348"/>
      <c r="W55" s="301"/>
      <c r="X55" s="752"/>
      <c r="Y55" s="752"/>
      <c r="Z55" s="752"/>
      <c r="AA55" s="752"/>
      <c r="AB55" s="1406"/>
      <c r="AC55" s="2266"/>
      <c r="AD55" s="2108" t="s">
        <v>67</v>
      </c>
      <c r="AE55" s="2266"/>
      <c r="AF55" s="2108" t="s">
        <v>67</v>
      </c>
      <c r="AG55" s="1408"/>
      <c r="AH55" s="752"/>
      <c r="AI55" s="752"/>
      <c r="AJ55" s="752"/>
      <c r="AK55" s="1258"/>
      <c r="AL55" s="2266"/>
      <c r="AM55" s="2108" t="s">
        <v>67</v>
      </c>
      <c r="AN55" s="2266"/>
      <c r="AO55" s="2108" t="s">
        <v>67</v>
      </c>
      <c r="AP55" s="1349"/>
      <c r="AQ55" s="1308" t="s">
        <v>503</v>
      </c>
      <c r="AR55" s="512">
        <f>STRCHECKDATE(X57:AP57)</f>
      </c>
      <c r="AS55" s="501"/>
      <c r="AT55" s="501" t="str">
        <f>IF(V55="","",V55)</f>
        <v/>
      </c>
      <c r="AU55" s="501"/>
      <c r="AV55" s="501"/>
      <c r="AW55" s="1156">
        <v>21</v>
      </c>
    </row>
    <row customHeight="1" ht="11.549999999999999">
      <c r="A56" s="1268" t="s">
        <v>228</v>
      </c>
      <c r="B56" s="1268" t="s">
        <v>229</v>
      </c>
      <c r="C56" s="1268" t="s">
        <v>230</v>
      </c>
      <c r="D56" s="1268" t="s">
        <v>231</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504</v>
      </c>
      <c r="AR56" s="512">
        <f>STRCHECKDATE(X58:AP58)</f>
      </c>
      <c r="AS56" s="501"/>
      <c r="AT56" s="501" t="str">
        <f>IF(V56="","",V56)</f>
        <v/>
      </c>
      <c r="AU56" s="501"/>
      <c r="AV56" s="501"/>
      <c r="AW56" s="1156">
        <v>11</v>
      </c>
    </row>
    <row customHeight="1" ht="0">
      <c r="A57" s="1268" t="s">
        <v>228</v>
      </c>
      <c r="B57" s="1268" t="s">
        <v>229</v>
      </c>
      <c r="C57" s="1268" t="s">
        <v>230</v>
      </c>
      <c r="D57" s="1268" t="s">
        <v>231</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228</v>
      </c>
      <c r="B58" s="1268" t="s">
        <v>229</v>
      </c>
      <c r="C58" s="1268" t="s">
        <v>230</v>
      </c>
      <c r="D58" s="1268" t="s">
        <v>231</v>
      </c>
      <c r="E58" s="2291"/>
      <c r="F58" s="2291"/>
      <c r="G58" s="2291"/>
      <c r="H58" s="2312"/>
      <c r="I58" s="2102"/>
      <c r="J58" s="2102"/>
      <c r="K58" s="2128"/>
      <c r="L58" s="1268"/>
      <c r="M58" s="1311"/>
      <c r="Q58" s="2258"/>
      <c r="R58" s="2258"/>
      <c r="S58" s="1332"/>
      <c r="T58" s="357"/>
      <c r="U58" s="1279"/>
      <c r="V58" s="289" t="s">
        <v>505</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228</v>
      </c>
      <c r="B59" s="1268" t="s">
        <v>229</v>
      </c>
      <c r="C59" s="1268" t="s">
        <v>230</v>
      </c>
      <c r="D59" s="1268" t="s">
        <v>231</v>
      </c>
      <c r="E59" s="2291"/>
      <c r="F59" s="2291"/>
      <c r="G59" s="2291"/>
      <c r="H59" s="2312"/>
      <c r="I59" s="2102"/>
      <c r="J59" s="2128"/>
      <c r="K59" s="1268"/>
      <c r="L59" s="1268"/>
      <c r="M59" s="1311"/>
      <c r="Q59" s="2258"/>
      <c r="R59" s="2258"/>
      <c r="S59" s="1332"/>
      <c r="T59" s="357"/>
      <c r="U59" s="1279"/>
      <c r="V59" s="288" t="s">
        <v>463</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228</v>
      </c>
      <c r="B60" s="1268" t="s">
        <v>229</v>
      </c>
      <c r="C60" s="1268" t="s">
        <v>230</v>
      </c>
      <c r="D60" s="1268" t="s">
        <v>231</v>
      </c>
      <c r="E60" s="2291"/>
      <c r="F60" s="2291"/>
      <c r="G60" s="2291"/>
      <c r="H60" s="2312"/>
      <c r="I60" s="2128"/>
      <c r="J60" s="1268"/>
      <c r="K60" s="1268"/>
      <c r="L60" s="1268"/>
      <c r="M60" s="1311"/>
      <c r="Q60" s="2258"/>
      <c r="R60" s="1332"/>
      <c r="S60" s="1332"/>
      <c r="T60" s="357"/>
      <c r="U60" s="1279"/>
      <c r="V60" s="366" t="s">
        <v>464</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228</v>
      </c>
      <c r="B61" s="1268" t="s">
        <v>229</v>
      </c>
      <c r="C61" s="1268" t="s">
        <v>230</v>
      </c>
      <c r="D61" s="1268" t="s">
        <v>231</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228</v>
      </c>
      <c r="B62" s="1376" t="s">
        <v>229</v>
      </c>
      <c r="C62" s="1376" t="s">
        <v>230</v>
      </c>
      <c r="D62" s="1375"/>
      <c r="E62" s="2291"/>
      <c r="F62" s="2291"/>
      <c r="G62" s="2290"/>
      <c r="H62" s="1375"/>
      <c r="I62" s="1375"/>
      <c r="J62" s="1375"/>
      <c r="K62" s="1375"/>
      <c r="L62" s="1375"/>
      <c r="M62" s="1378"/>
      <c r="N62" s="1379"/>
      <c r="O62" s="1379"/>
      <c r="P62" s="352"/>
      <c r="Q62" s="1317"/>
      <c r="R62" s="1318"/>
      <c r="S62" s="1317"/>
      <c r="T62" s="1317"/>
      <c r="U62" s="1323"/>
      <c r="V62" s="1326" t="s">
        <v>171</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228</v>
      </c>
      <c r="B63" s="1376" t="s">
        <v>229</v>
      </c>
      <c r="C63" s="1375"/>
      <c r="D63" s="1375"/>
      <c r="E63" s="2291"/>
      <c r="F63" s="2290"/>
      <c r="G63" s="1375"/>
      <c r="H63" s="1375"/>
      <c r="I63" s="1375"/>
      <c r="J63" s="1375"/>
      <c r="K63" s="1375"/>
      <c r="L63" s="1375"/>
      <c r="M63" s="1378"/>
      <c r="N63" s="1380"/>
      <c r="O63" s="1380"/>
      <c r="P63" s="352"/>
      <c r="Q63" s="1317"/>
      <c r="R63" s="1318"/>
      <c r="S63" s="1317"/>
      <c r="T63" s="1317"/>
      <c r="U63" s="1323"/>
      <c r="V63" s="1326" t="s">
        <v>172</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228</v>
      </c>
      <c r="B64" s="1376"/>
      <c r="C64" s="1376"/>
      <c r="D64" s="1376"/>
      <c r="E64" s="2290"/>
      <c r="F64" s="1376"/>
      <c r="G64" s="1376"/>
      <c r="H64" s="1376"/>
      <c r="I64" s="1376"/>
      <c r="J64" s="1376"/>
      <c r="K64" s="1376"/>
      <c r="L64" s="1376"/>
      <c r="M64" s="1382"/>
      <c r="N64" s="1380"/>
      <c r="O64" s="1380"/>
      <c r="P64" s="352"/>
      <c r="Q64" s="381"/>
      <c r="R64" s="1345"/>
      <c r="S64" s="381"/>
      <c r="T64" s="381"/>
      <c r="U64" s="1323"/>
      <c r="V64" s="1326" t="s">
        <v>173</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186</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83</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4B38C8-55F7-A7FF-4769-0.CC59195E}"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131</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448</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449</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450</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451</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452</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453</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454</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455</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67</v>
      </c>
      <c r="Z8" s="2266"/>
      <c r="AA8" s="2108" t="s">
        <v>67</v>
      </c>
      <c r="AB8" s="2108" t="s">
        <v>19</v>
      </c>
      <c r="AC8" s="2327"/>
      <c r="AD8" s="2206">
        <v>1</v>
      </c>
      <c r="AE8" s="2328"/>
      <c r="AF8" s="2108" t="s">
        <v>19</v>
      </c>
      <c r="AG8" s="2327"/>
      <c r="AH8" s="2206">
        <v>1</v>
      </c>
      <c r="AI8" s="2328"/>
      <c r="AJ8" s="2108" t="s">
        <v>19</v>
      </c>
      <c r="AK8" s="312"/>
      <c r="AL8" s="1338">
        <v>1</v>
      </c>
      <c r="AM8" s="1399"/>
      <c r="AN8" s="752"/>
      <c r="AO8" s="1258"/>
      <c r="AP8" s="1735"/>
      <c r="AQ8" s="1460" t="s">
        <v>67</v>
      </c>
      <c r="AR8" s="1735"/>
      <c r="AS8" s="1460" t="s">
        <v>67</v>
      </c>
      <c r="AT8" s="1349"/>
      <c r="AU8" s="2254" t="s">
        <v>515</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516</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517</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518</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519</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171</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172</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173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67</v>
      </c>
      <c r="AR19" s="1737"/>
      <c r="AS19" s="1461" t="s">
        <v>67</v>
      </c>
      <c r="BA19" s="1156">
        <v>0</v>
      </c>
    </row>
    <row customHeight="1" ht="14.25" hidden="1">
      <c r="AV20" s="497"/>
      <c r="AW20" s="497"/>
      <c r="AX20" s="497"/>
      <c r="AY20" s="497"/>
      <c r="AZ20" s="497"/>
      <c r="BA20" s="1156">
        <v>0</v>
      </c>
    </row>
    <row customHeight="1" ht="14.25" hidden="1">
      <c r="O21" s="1368" t="s">
        <v>466</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467</v>
      </c>
      <c r="P23" s="1509"/>
      <c r="Q23" s="1511"/>
      <c r="R23" s="1511"/>
      <c r="Y23" s="1508" t="s">
        <v>469</v>
      </c>
      <c r="AA23" s="1508" t="s">
        <v>470</v>
      </c>
      <c r="AB23" s="1508" t="s">
        <v>520</v>
      </c>
      <c r="AE23" s="1508" t="s">
        <v>521</v>
      </c>
      <c r="AF23" s="1508" t="s">
        <v>520</v>
      </c>
      <c r="AI23" s="1508" t="s">
        <v>522</v>
      </c>
      <c r="AJ23" s="1508" t="s">
        <v>520</v>
      </c>
      <c r="AM23" s="1508" t="s">
        <v>523</v>
      </c>
      <c r="AQ23" s="1508" t="s">
        <v>469</v>
      </c>
      <c r="AS23" s="1508" t="s">
        <v>470</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АО "ДГК"</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472</v>
      </c>
      <c r="T31" s="2251"/>
      <c r="U31" s="1373"/>
      <c r="V31" s="2265" t="str">
        <f>IF(TITLE_DATE_PR_CHANGE="",IF(TITLE_DATE_PR="","",TITLE_DATE_PR),TITLE_DATE_PR_CHANGE)</f>
        <v>46262</v>
      </c>
      <c r="W31" s="2265"/>
      <c r="X31" s="2265"/>
      <c r="Y31" s="2265"/>
      <c r="Z31" s="2265"/>
      <c r="AA31" s="327"/>
      <c r="AB31" s="2265" t="str">
        <f>IF(TITLE_DATE_PR_CHANGE="",IF(TITLE_DATE_PR="","",TITLE_DATE_PR),TITLE_DATE_PR_CHANGE)</f>
        <v>46262</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473</v>
      </c>
      <c r="T32" s="2251"/>
      <c r="U32" s="1373"/>
      <c r="V32" s="2252" t="str">
        <f>IF(TITLE_NUMBER_PR_CHANGE="",IF(TITLE_NUMBER_PR="","",TITLE_NUMBER_PR),TITLE_NUMBER_PR_CHANGE)</f>
        <v>Исх-ДГК/7081</v>
      </c>
      <c r="W32" s="2252"/>
      <c r="X32" s="2252"/>
      <c r="Y32" s="2252"/>
      <c r="Z32" s="2252"/>
      <c r="AA32" s="327"/>
      <c r="AB32" s="2252" t="str">
        <f>IF(TITLE_NUMBER_PR_CHANGE="",IF(TITLE_NUMBER_PR="","",TITLE_NUMBER_PR),TITLE_NUMBER_PR_CHANGE)</f>
        <v>Исх-ДГК/7081</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472</v>
      </c>
      <c r="T35" s="2251"/>
      <c r="U35" s="1373"/>
      <c r="V35" s="2265" t="str">
        <f>IF(TITLE_DATE_PR_CHANGE="",IF(TITLE_DATE_PR="","",TITLE_DATE_PR),TITLE_DATE_PR_CHANGE)</f>
        <v>46262</v>
      </c>
      <c r="W35" s="2265"/>
      <c r="X35" s="2265"/>
      <c r="Y35" s="2265"/>
      <c r="Z35" s="2265"/>
      <c r="AA35" s="327"/>
      <c r="AB35" s="2265" t="str">
        <f>IF(TITLE_DATE_PR_CHANGE="",IF(TITLE_DATE_PR="","",TITLE_DATE_PR),TITLE_DATE_PR_CHANGE)</f>
        <v>46262</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473</v>
      </c>
      <c r="T36" s="2251"/>
      <c r="U36" s="1373"/>
      <c r="V36" s="2252" t="str">
        <f>IF(TITLE_NUMBER_PR_CHANGE="",IF(TITLE_NUMBER_PR="","",TITLE_NUMBER_PR),TITLE_NUMBER_PR_CHANGE)</f>
        <v>Исх-ДГК/7081</v>
      </c>
      <c r="W36" s="2252"/>
      <c r="X36" s="2252"/>
      <c r="Y36" s="2252"/>
      <c r="Z36" s="2252"/>
      <c r="AA36" s="327"/>
      <c r="AB36" s="2252" t="str">
        <f>IF(TITLE_NUMBER_PR_CHANGE="",IF(TITLE_NUMBER_PR="","",TITLE_NUMBER_PR),TITLE_NUMBER_PR_CHANGE)</f>
        <v>Исх-ДГК/7081</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476</v>
      </c>
      <c r="AB37" s="327"/>
      <c r="AC37" s="327"/>
      <c r="AD37" s="327"/>
      <c r="AE37" s="327"/>
      <c r="AF37" s="327"/>
      <c r="AG37" s="327"/>
      <c r="AH37" s="327"/>
      <c r="AI37" s="327"/>
      <c r="AJ37" s="327"/>
      <c r="AK37" s="327"/>
      <c r="AL37" s="327"/>
      <c r="AM37" s="327"/>
      <c r="AN37" s="327"/>
      <c r="AO37" s="327"/>
      <c r="AP37" s="327"/>
      <c r="AQ37" s="327"/>
      <c r="AR37" s="327"/>
      <c r="AS37" s="279" t="s">
        <v>476</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352</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353</v>
      </c>
      <c r="BA39" s="1156">
        <v>14</v>
      </c>
    </row>
    <row customHeight="1" ht="14.699999999999998">
      <c r="Q40" s="292"/>
      <c r="R40" s="377"/>
      <c r="S40" s="2274" t="s">
        <v>89</v>
      </c>
      <c r="T40" s="2210" t="s">
        <v>524</v>
      </c>
      <c r="U40" s="302"/>
      <c r="V40" s="2276"/>
      <c r="W40" s="2276"/>
      <c r="X40" s="2276"/>
      <c r="Y40" s="2276"/>
      <c r="Z40" s="2277"/>
      <c r="AA40" s="2337" t="s">
        <v>479</v>
      </c>
      <c r="AB40" s="2329" t="s">
        <v>525</v>
      </c>
      <c r="AC40" s="2292"/>
      <c r="AD40" s="2292"/>
      <c r="AE40" s="2330"/>
      <c r="AF40" s="2292" t="s">
        <v>526</v>
      </c>
      <c r="AG40" s="2292"/>
      <c r="AH40" s="2292"/>
      <c r="AI40" s="2330"/>
      <c r="AJ40" s="2329" t="s">
        <v>527</v>
      </c>
      <c r="AK40" s="2292"/>
      <c r="AL40" s="2292"/>
      <c r="AM40" s="2330"/>
      <c r="AN40" s="2329" t="s">
        <v>478</v>
      </c>
      <c r="AO40" s="2292"/>
      <c r="AP40" s="2276"/>
      <c r="AQ40" s="2276"/>
      <c r="AR40" s="2277"/>
      <c r="AS40" s="2278" t="s">
        <v>479</v>
      </c>
      <c r="AT40" s="2281" t="s">
        <v>481</v>
      </c>
      <c r="AU40" s="2128"/>
      <c r="BA40" s="1156">
        <v>14</v>
      </c>
    </row>
    <row customHeight="1" ht="35.699999999999996">
      <c r="Q41" s="292"/>
      <c r="R41" s="377"/>
      <c r="S41" s="2274"/>
      <c r="T41" s="2210"/>
      <c r="U41" s="1032"/>
      <c r="V41" s="2128" t="s">
        <v>528</v>
      </c>
      <c r="W41" s="2128"/>
      <c r="X41" s="2295" t="s">
        <v>485</v>
      </c>
      <c r="Y41" s="2314"/>
      <c r="Z41" s="2315"/>
      <c r="AA41" s="2338"/>
      <c r="AB41" s="2331"/>
      <c r="AC41" s="2332"/>
      <c r="AD41" s="2332"/>
      <c r="AE41" s="2333"/>
      <c r="AF41" s="2332"/>
      <c r="AG41" s="2332"/>
      <c r="AH41" s="2332"/>
      <c r="AI41" s="2333"/>
      <c r="AJ41" s="2331"/>
      <c r="AK41" s="2332"/>
      <c r="AL41" s="2332"/>
      <c r="AM41" s="2332"/>
      <c r="AN41" s="2128" t="s">
        <v>528</v>
      </c>
      <c r="AO41" s="2128"/>
      <c r="AP41" s="2314" t="s">
        <v>485</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143</v>
      </c>
      <c r="C43" s="1371" t="s">
        <v>144</v>
      </c>
      <c r="D43" s="1371" t="s">
        <v>145</v>
      </c>
      <c r="E43" s="1365" t="s">
        <v>486</v>
      </c>
      <c r="F43" s="1365" t="s">
        <v>487</v>
      </c>
      <c r="G43" s="1365" t="s">
        <v>488</v>
      </c>
      <c r="H43" s="1365" t="s">
        <v>489</v>
      </c>
      <c r="I43" s="1365" t="s">
        <v>490</v>
      </c>
      <c r="J43" s="1365" t="s">
        <v>491</v>
      </c>
      <c r="K43" s="1365" t="s">
        <v>492</v>
      </c>
      <c r="L43" s="1365" t="s">
        <v>467</v>
      </c>
      <c r="Q43" s="292"/>
      <c r="R43" s="377"/>
      <c r="S43" s="2274"/>
      <c r="T43" s="2210"/>
      <c r="U43" s="303"/>
      <c r="V43" s="1331" t="s">
        <v>529</v>
      </c>
      <c r="W43" s="1331" t="s">
        <v>530</v>
      </c>
      <c r="X43" s="1339" t="s">
        <v>495</v>
      </c>
      <c r="Y43" s="2271" t="s">
        <v>496</v>
      </c>
      <c r="Z43" s="2272"/>
      <c r="AA43" s="2339"/>
      <c r="AB43" s="2334"/>
      <c r="AC43" s="2335"/>
      <c r="AD43" s="2335"/>
      <c r="AE43" s="2336"/>
      <c r="AF43" s="2335"/>
      <c r="AG43" s="2335"/>
      <c r="AH43" s="2335"/>
      <c r="AI43" s="2336"/>
      <c r="AJ43" s="2334"/>
      <c r="AK43" s="2335"/>
      <c r="AL43" s="2335"/>
      <c r="AM43" s="2336"/>
      <c r="AN43" s="1861" t="s">
        <v>529</v>
      </c>
      <c r="AO43" s="1861" t="s">
        <v>530</v>
      </c>
      <c r="AP43" s="1339" t="s">
        <v>495</v>
      </c>
      <c r="AQ43" s="2271" t="s">
        <v>496</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118</v>
      </c>
      <c r="T44" s="1256" t="s">
        <v>103</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252</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131</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252</v>
      </c>
      <c r="B46" s="1364" t="s">
        <v>253</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449</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450</v>
      </c>
      <c r="AW46" s="501"/>
      <c r="AX46" s="501" t="str">
        <f>IF(T46="","",T46)</f>
        <v>Территория действия тарифа</v>
      </c>
      <c r="AY46" s="501"/>
      <c r="AZ46" s="501"/>
      <c r="BA46" s="1156">
        <v>21</v>
      </c>
    </row>
    <row customHeight="1" ht="24">
      <c r="A47" s="1364" t="s">
        <v>252</v>
      </c>
      <c r="B47" s="1364" t="s">
        <v>253</v>
      </c>
      <c r="C47" s="1364" t="s">
        <v>254</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451</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452</v>
      </c>
      <c r="AW47" s="501"/>
      <c r="AX47" s="501" t="str">
        <f>IF(T47="","",T47)</f>
        <v>Наименование системы теплоснабжения </v>
      </c>
      <c r="AY47" s="501"/>
      <c r="AZ47" s="501"/>
      <c r="BA47" s="1156">
        <v>23</v>
      </c>
    </row>
    <row customHeight="1" ht="21">
      <c r="A48" s="1364" t="s">
        <v>252</v>
      </c>
      <c r="B48" s="1364" t="s">
        <v>253</v>
      </c>
      <c r="C48" s="1364" t="s">
        <v>254</v>
      </c>
      <c r="D48" s="1364" t="s">
        <v>255</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453</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454</v>
      </c>
      <c r="AW48" s="501"/>
      <c r="AX48" s="501" t="str">
        <f>IF(T48="","",T48)</f>
        <v>Источник тепловой энергии  </v>
      </c>
      <c r="AY48" s="501"/>
      <c r="AZ48" s="501"/>
      <c r="BA48" s="1156">
        <v>20</v>
      </c>
    </row>
    <row s="1643" customFormat="1" customHeight="1" ht="1.05">
      <c r="A49" s="1344" t="s">
        <v>252</v>
      </c>
      <c r="B49" s="1344" t="s">
        <v>253</v>
      </c>
      <c r="C49" s="1344" t="s">
        <v>254</v>
      </c>
      <c r="D49" s="1344" t="s">
        <v>255</v>
      </c>
      <c r="E49" s="2260"/>
      <c r="F49" s="2260"/>
      <c r="G49" s="2260"/>
      <c r="H49" s="2260"/>
      <c r="I49" s="2257" t="str">
        <f>S48&amp;".1"</f>
        <v>....1</v>
      </c>
      <c r="J49" s="1344"/>
      <c r="K49" s="1344"/>
      <c r="L49" s="1347" t="s">
        <v>455</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252</v>
      </c>
      <c r="B50" s="1344" t="s">
        <v>253</v>
      </c>
      <c r="C50" s="1344" t="s">
        <v>254</v>
      </c>
      <c r="D50" s="1344" t="s">
        <v>255</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252</v>
      </c>
      <c r="B51" s="1364" t="s">
        <v>253</v>
      </c>
      <c r="C51" s="1364" t="s">
        <v>254</v>
      </c>
      <c r="D51" s="1364" t="s">
        <v>255</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67</v>
      </c>
      <c r="Z51" s="1735"/>
      <c r="AA51" s="1460" t="s">
        <v>67</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67</v>
      </c>
      <c r="AR51" s="1735"/>
      <c r="AS51" s="1460" t="s">
        <v>67</v>
      </c>
      <c r="AT51" s="1349"/>
      <c r="AU51" s="2254" t="s">
        <v>531</v>
      </c>
      <c r="AV51" s="512">
        <f>STRCHECKDATE(V54:AT54)</f>
      </c>
      <c r="AW51" s="501"/>
      <c r="AX51" s="501" t="str">
        <f>IF(T51="","",T51)</f>
        <v/>
      </c>
      <c r="AY51" s="501"/>
      <c r="AZ51" s="501"/>
      <c r="BA51" s="1156">
        <v>21</v>
      </c>
    </row>
    <row customHeight="1" ht="11.549999999999999">
      <c r="A52" s="1364" t="s">
        <v>252</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516</v>
      </c>
      <c r="AN52" s="1394"/>
      <c r="AO52" s="1497"/>
      <c r="AP52" s="1394"/>
      <c r="AQ52" s="1394"/>
      <c r="AR52" s="1394"/>
      <c r="AS52" s="1394"/>
      <c r="AT52" s="1391"/>
      <c r="AU52" s="2255"/>
      <c r="AW52" s="501"/>
      <c r="AX52" s="501"/>
      <c r="AY52" s="501"/>
      <c r="AZ52" s="501"/>
      <c r="BA52" s="1156">
        <v>11</v>
      </c>
    </row>
    <row customHeight="1" ht="11.549999999999999">
      <c r="A53" s="1364" t="s">
        <v>252</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517</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252</v>
      </c>
      <c r="B54" s="1364" t="s">
        <v>253</v>
      </c>
      <c r="C54" s="1364" t="s">
        <v>254</v>
      </c>
      <c r="D54" s="1364" t="s">
        <v>255</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518</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252</v>
      </c>
      <c r="B55" s="1364" t="s">
        <v>253</v>
      </c>
      <c r="C55" s="1364" t="s">
        <v>254</v>
      </c>
      <c r="D55" s="1364" t="s">
        <v>255</v>
      </c>
      <c r="E55" s="2260"/>
      <c r="F55" s="2260"/>
      <c r="G55" s="2260"/>
      <c r="H55" s="2260"/>
      <c r="I55" s="2287"/>
      <c r="J55" s="2257"/>
      <c r="K55" s="1364"/>
      <c r="L55" s="1365"/>
      <c r="P55" s="2258"/>
      <c r="Q55" s="2258"/>
      <c r="R55" s="357"/>
      <c r="S55" s="1279"/>
      <c r="T55" s="288" t="s">
        <v>519</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252</v>
      </c>
      <c r="B56" s="1344" t="s">
        <v>253</v>
      </c>
      <c r="C56" s="1344" t="s">
        <v>254</v>
      </c>
      <c r="D56" s="1344" t="s">
        <v>255</v>
      </c>
      <c r="E56" s="2260"/>
      <c r="F56" s="2260"/>
      <c r="G56" s="2260"/>
      <c r="H56" s="2260"/>
      <c r="I56" s="2257"/>
      <c r="J56" s="1344"/>
      <c r="K56" s="1344"/>
      <c r="L56" s="1347"/>
      <c r="M56" s="511"/>
      <c r="N56" s="511"/>
      <c r="O56" s="511"/>
      <c r="P56" s="2258"/>
      <c r="Q56" s="1332"/>
      <c r="R56" s="357"/>
      <c r="S56" s="1387"/>
      <c r="T56" s="1388" t="s">
        <v>464</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252</v>
      </c>
      <c r="B57" s="1344" t="s">
        <v>253</v>
      </c>
      <c r="C57" s="1344" t="s">
        <v>254</v>
      </c>
      <c r="D57" s="1344" t="s">
        <v>255</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252</v>
      </c>
      <c r="B58" s="1344" t="s">
        <v>253</v>
      </c>
      <c r="C58" s="1344" t="s">
        <v>254</v>
      </c>
      <c r="D58" s="1315"/>
      <c r="E58" s="2260"/>
      <c r="F58" s="2260"/>
      <c r="G58" s="2259"/>
      <c r="H58" s="1315"/>
      <c r="I58" s="1315"/>
      <c r="J58" s="1315"/>
      <c r="K58" s="1315"/>
      <c r="L58" s="1340"/>
      <c r="M58" s="1316"/>
      <c r="N58" s="1316"/>
      <c r="P58" s="1317"/>
      <c r="Q58" s="1318"/>
      <c r="R58" s="1317"/>
      <c r="S58" s="1323"/>
      <c r="T58" s="1326" t="s">
        <v>171</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252</v>
      </c>
      <c r="B59" s="1344" t="s">
        <v>253</v>
      </c>
      <c r="C59" s="1315"/>
      <c r="D59" s="1315"/>
      <c r="E59" s="2260"/>
      <c r="F59" s="2259"/>
      <c r="G59" s="1315"/>
      <c r="H59" s="1315"/>
      <c r="I59" s="1315"/>
      <c r="J59" s="1315"/>
      <c r="K59" s="1315"/>
      <c r="L59" s="1340"/>
      <c r="M59" s="1322"/>
      <c r="N59" s="1322"/>
      <c r="P59" s="1317"/>
      <c r="Q59" s="1318"/>
      <c r="R59" s="1317"/>
      <c r="S59" s="1323"/>
      <c r="T59" s="1326" t="s">
        <v>172</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252</v>
      </c>
      <c r="B60" s="1344"/>
      <c r="C60" s="1344"/>
      <c r="D60" s="1344"/>
      <c r="E60" s="2260"/>
      <c r="F60" s="1344"/>
      <c r="G60" s="1344"/>
      <c r="H60" s="1344"/>
      <c r="I60" s="1344"/>
      <c r="J60" s="1344"/>
      <c r="K60" s="1344"/>
      <c r="L60" s="1347"/>
      <c r="M60" s="1322"/>
      <c r="N60" s="1322"/>
      <c r="O60" s="519"/>
      <c r="P60" s="381"/>
      <c r="Q60" s="1345"/>
      <c r="R60" s="381"/>
      <c r="S60" s="1323"/>
      <c r="T60" s="1326" t="s">
        <v>173</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252</v>
      </c>
      <c r="B61" s="1344"/>
      <c r="C61" s="1344"/>
      <c r="D61" s="1344"/>
      <c r="E61" s="2259"/>
      <c r="F61" s="1344"/>
      <c r="G61" s="1344"/>
      <c r="H61" s="1344"/>
      <c r="I61" s="1344"/>
      <c r="J61" s="1344"/>
      <c r="K61" s="1344"/>
      <c r="L61" s="1347"/>
      <c r="M61" s="1322"/>
      <c r="N61" s="1322"/>
      <c r="O61" s="519"/>
      <c r="P61" s="381"/>
      <c r="Q61" s="1345"/>
      <c r="R61" s="381"/>
      <c r="S61" s="1323"/>
      <c r="T61" s="1326" t="s">
        <v>173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186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83</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C7B31-55E4-719F-B1EA-0.0632593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131</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449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450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532</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533</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534</v>
      </c>
      <c r="U5" s="301"/>
      <c r="V5" s="2351"/>
      <c r="W5" s="2352"/>
      <c r="X5" s="2352"/>
      <c r="Y5" s="2352"/>
      <c r="Z5" s="2352"/>
      <c r="AA5" s="2352"/>
      <c r="AB5" s="2353"/>
      <c r="AC5" s="2354"/>
      <c r="AD5" s="2355"/>
      <c r="AE5" s="2355"/>
      <c r="AF5" s="2355"/>
      <c r="AG5" s="2355"/>
      <c r="AH5" s="2355"/>
      <c r="AI5" s="2355"/>
      <c r="AJ5" s="2356"/>
      <c r="AK5" s="1259" t="s">
        <v>535</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458</v>
      </c>
      <c r="P6" s="2258"/>
      <c r="Q6" s="2258">
        <v>1</v>
      </c>
      <c r="R6" s="358"/>
      <c r="S6" s="1426">
        <f>$J6</f>
      </c>
      <c r="T6" s="287" t="s">
        <v>459</v>
      </c>
      <c r="U6" s="301"/>
      <c r="V6" s="2246"/>
      <c r="W6" s="2247"/>
      <c r="X6" s="2247"/>
      <c r="Y6" s="2247"/>
      <c r="Z6" s="2247"/>
      <c r="AA6" s="2247"/>
      <c r="AB6" s="2248"/>
      <c r="AC6" s="2246"/>
      <c r="AD6" s="2247"/>
      <c r="AE6" s="2247"/>
      <c r="AF6" s="2247"/>
      <c r="AG6" s="2247"/>
      <c r="AH6" s="2247"/>
      <c r="AI6" s="2247"/>
      <c r="AJ6" s="2248"/>
      <c r="AK6" s="1308" t="s">
        <v>536</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67</v>
      </c>
      <c r="AA7" s="2266"/>
      <c r="AB7" s="2108" t="s">
        <v>67</v>
      </c>
      <c r="AC7" s="752"/>
      <c r="AD7" s="752"/>
      <c r="AE7" s="1258"/>
      <c r="AF7" s="2266"/>
      <c r="AG7" s="2108" t="s">
        <v>67</v>
      </c>
      <c r="AH7" s="2288"/>
      <c r="AI7" s="2108" t="s">
        <v>67</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537</v>
      </c>
      <c r="U9" s="368"/>
      <c r="V9" s="368"/>
      <c r="W9" s="368"/>
      <c r="X9" s="368"/>
      <c r="Y9" s="368"/>
      <c r="Z9" s="368"/>
      <c r="AA9" s="368"/>
      <c r="AB9" s="368"/>
      <c r="AC9" s="368"/>
      <c r="AD9" s="368"/>
      <c r="AE9" s="368"/>
      <c r="AF9" s="368"/>
      <c r="AG9" s="368"/>
      <c r="AH9" s="368"/>
      <c r="AI9" s="368"/>
      <c r="AJ9" s="368"/>
      <c r="AK9" s="1259" t="s">
        <v>538</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464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539</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172</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173</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67</v>
      </c>
      <c r="AH15" s="2268"/>
      <c r="AI15" s="2269" t="s">
        <v>67</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466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467</v>
      </c>
      <c r="P20" s="1363"/>
      <c r="Q20" s="1443"/>
      <c r="R20" s="1443"/>
      <c r="S20" s="730"/>
      <c r="T20" s="1161" t="s">
        <v>468</v>
      </c>
      <c r="Z20" s="187" t="s">
        <v>469</v>
      </c>
      <c r="AB20" s="187" t="s">
        <v>470</v>
      </c>
      <c r="AC20" s="1161" t="s">
        <v>468</v>
      </c>
      <c r="AG20" s="187" t="s">
        <v>471</v>
      </c>
      <c r="AI20" s="187" t="s">
        <v>470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472</v>
      </c>
      <c r="T28" s="2251"/>
      <c r="U28" s="1373"/>
      <c r="V28" s="2265" t="str">
        <f>IF(TITLE_DATE_PR_CHANGE="",IF(TITLE_DATE_PR="","",TITLE_DATE_PR),TITLE_DATE_PR_CHANGE)</f>
        <v>46262</v>
      </c>
      <c r="W28" s="2265"/>
      <c r="X28" s="2265"/>
      <c r="Y28" s="2265"/>
      <c r="Z28" s="2265"/>
      <c r="AA28" s="2265"/>
      <c r="AB28" s="327"/>
      <c r="AC28" s="2265" t="str">
        <f>IF(TITLE_DATE_PR_CHANGE="",IF(TITLE_DATE_PR="","",TITLE_DATE_PR),TITLE_DATE_PR_CHANGE)</f>
        <v>46262</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473</v>
      </c>
      <c r="T29" s="2251"/>
      <c r="U29" s="1373"/>
      <c r="V29" s="2252" t="str">
        <f>IF(TITLE_NUMBER_PR_CHANGE="",IF(TITLE_NUMBER_PR="","",TITLE_NUMBER_PR),TITLE_NUMBER_PR_CHANGE)</f>
        <v>Исх-ДГК/7081</v>
      </c>
      <c r="W29" s="2252"/>
      <c r="X29" s="2252"/>
      <c r="Y29" s="2252"/>
      <c r="Z29" s="2252"/>
      <c r="AA29" s="2252"/>
      <c r="AB29" s="327"/>
      <c r="AC29" s="2252" t="str">
        <f>IF(TITLE_NUMBER_PR_CHANGE="",IF(TITLE_NUMBER_PR="","",TITLE_NUMBER_PR),TITLE_NUMBER_PR_CHANGE)</f>
        <v>Исх-ДГК/7081</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474</v>
      </c>
      <c r="T32" s="2251"/>
      <c r="U32" s="1373"/>
      <c r="V32" s="2265" t="str">
        <f>IF(TITLE_DATE_PR_CHANGE="",IF(TITLE_DATE_PR="","",TITLE_DATE_PR),TITLE_DATE_PR_CHANGE)</f>
        <v>46262</v>
      </c>
      <c r="W32" s="2265"/>
      <c r="X32" s="2265"/>
      <c r="Y32" s="2265"/>
      <c r="Z32" s="2265"/>
      <c r="AA32" s="2265"/>
      <c r="AB32" s="327"/>
      <c r="AC32" s="2265" t="str">
        <f>IF(TITLE_DATE_PR_CHANGE="",IF(TITLE_DATE_PR="","",TITLE_DATE_PR),TITLE_DATE_PR_CHANGE)</f>
        <v>46262</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475</v>
      </c>
      <c r="T33" s="2251"/>
      <c r="U33" s="1373"/>
      <c r="V33" s="2252" t="str">
        <f>IF(TITLE_NUMBER_PR_CHANGE="",IF(TITLE_NUMBER_PR="","",TITLE_NUMBER_PR),TITLE_NUMBER_PR_CHANGE)</f>
        <v>Исх-ДГК/7081</v>
      </c>
      <c r="W33" s="2252"/>
      <c r="X33" s="2252"/>
      <c r="Y33" s="2252"/>
      <c r="Z33" s="2252"/>
      <c r="AA33" s="2252"/>
      <c r="AB33" s="327"/>
      <c r="AC33" s="2252" t="str">
        <f>IF(TITLE_NUMBER_PR_CHANGE="",IF(TITLE_NUMBER_PR="","",TITLE_NUMBER_PR),TITLE_NUMBER_PR_CHANGE)</f>
        <v>Исх-ДГК/7081</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476</v>
      </c>
      <c r="AC34" s="327"/>
      <c r="AD34" s="327"/>
      <c r="AE34" s="327"/>
      <c r="AF34" s="327"/>
      <c r="AG34" s="327"/>
      <c r="AH34" s="327"/>
      <c r="AI34" s="279" t="s">
        <v>476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352</v>
      </c>
      <c r="T36" s="2128"/>
      <c r="U36" s="2128"/>
      <c r="V36" s="2128"/>
      <c r="W36" s="2128"/>
      <c r="X36" s="2128"/>
      <c r="Y36" s="2128"/>
      <c r="Z36" s="2128"/>
      <c r="AA36" s="2128"/>
      <c r="AB36" s="2128"/>
      <c r="AC36" s="2128"/>
      <c r="AD36" s="2128"/>
      <c r="AE36" s="2128"/>
      <c r="AF36" s="2128"/>
      <c r="AG36" s="2128"/>
      <c r="AH36" s="2128"/>
      <c r="AI36" s="2128"/>
      <c r="AJ36" s="2128"/>
      <c r="AK36" s="2128" t="s">
        <v>353</v>
      </c>
      <c r="AQ36" s="1156">
        <v>14</v>
      </c>
    </row>
    <row customHeight="1" ht="14.699999999999998">
      <c r="Q37" s="377"/>
      <c r="R37" s="377"/>
      <c r="S37" s="2274" t="s">
        <v>89</v>
      </c>
      <c r="T37" s="2210" t="s">
        <v>477</v>
      </c>
      <c r="U37" s="302"/>
      <c r="V37" s="2275" t="s">
        <v>478</v>
      </c>
      <c r="W37" s="2276"/>
      <c r="X37" s="2276"/>
      <c r="Y37" s="2276"/>
      <c r="Z37" s="2276"/>
      <c r="AA37" s="2277"/>
      <c r="AB37" s="2278" t="s">
        <v>479</v>
      </c>
      <c r="AC37" s="2275" t="s">
        <v>478</v>
      </c>
      <c r="AD37" s="2276"/>
      <c r="AE37" s="2276"/>
      <c r="AF37" s="2276"/>
      <c r="AG37" s="2276"/>
      <c r="AH37" s="2277"/>
      <c r="AI37" s="2278" t="s">
        <v>480</v>
      </c>
      <c r="AJ37" s="2281" t="s">
        <v>481</v>
      </c>
      <c r="AK37" s="2128"/>
      <c r="AQ37" s="1156">
        <v>14</v>
      </c>
    </row>
    <row customHeight="1" ht="35.699999999999996">
      <c r="Q38" s="377"/>
      <c r="R38" s="377"/>
      <c r="S38" s="2274"/>
      <c r="T38" s="2210"/>
      <c r="U38" s="1032"/>
      <c r="V38" s="1353" t="s">
        <v>540</v>
      </c>
      <c r="W38" s="2263" t="s">
        <v>484</v>
      </c>
      <c r="X38" s="2264"/>
      <c r="Y38" s="2263" t="s">
        <v>485</v>
      </c>
      <c r="Z38" s="2270"/>
      <c r="AA38" s="2264"/>
      <c r="AB38" s="2279"/>
      <c r="AC38" s="1353" t="s">
        <v>540</v>
      </c>
      <c r="AD38" s="2263" t="s">
        <v>484</v>
      </c>
      <c r="AE38" s="2264"/>
      <c r="AF38" s="2263" t="s">
        <v>485</v>
      </c>
      <c r="AG38" s="2270"/>
      <c r="AH38" s="2264"/>
      <c r="AI38" s="2279"/>
      <c r="AJ38" s="2282"/>
      <c r="AK38" s="2128"/>
      <c r="AQ38" s="1156">
        <v>34</v>
      </c>
    </row>
    <row customHeight="1" ht="35.699999999999996">
      <c r="A39" s="1371"/>
      <c r="B39" s="1371" t="s">
        <v>143</v>
      </c>
      <c r="C39" s="1371" t="s">
        <v>144</v>
      </c>
      <c r="D39" s="1371" t="s">
        <v>145</v>
      </c>
      <c r="E39" s="1365" t="s">
        <v>486</v>
      </c>
      <c r="F39" s="1365" t="s">
        <v>487</v>
      </c>
      <c r="G39" s="1365" t="s">
        <v>488</v>
      </c>
      <c r="H39" s="1365"/>
      <c r="I39" s="1365" t="s">
        <v>541</v>
      </c>
      <c r="J39" s="1365" t="s">
        <v>491</v>
      </c>
      <c r="K39" s="1365" t="s">
        <v>542</v>
      </c>
      <c r="L39" s="1365" t="s">
        <v>467</v>
      </c>
      <c r="Q39" s="377"/>
      <c r="R39" s="377"/>
      <c r="S39" s="2274"/>
      <c r="T39" s="2210"/>
      <c r="U39" s="303"/>
      <c r="V39" s="1353" t="s">
        <v>543</v>
      </c>
      <c r="W39" s="1223" t="s">
        <v>544</v>
      </c>
      <c r="X39" s="1223" t="s">
        <v>545</v>
      </c>
      <c r="Y39" s="1358" t="s">
        <v>495</v>
      </c>
      <c r="Z39" s="2271" t="s">
        <v>496</v>
      </c>
      <c r="AA39" s="2272"/>
      <c r="AB39" s="2280"/>
      <c r="AC39" s="1353" t="s">
        <v>543</v>
      </c>
      <c r="AD39" s="1223" t="s">
        <v>544</v>
      </c>
      <c r="AE39" s="1223" t="s">
        <v>545</v>
      </c>
      <c r="AF39" s="1358" t="s">
        <v>495</v>
      </c>
      <c r="AG39" s="2271" t="s">
        <v>496</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118</v>
      </c>
      <c r="T40" s="1256" t="s">
        <v>103</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278</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131</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278</v>
      </c>
      <c r="B42" s="1364" t="s">
        <v>279</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449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450</v>
      </c>
      <c r="AM42" s="501"/>
      <c r="AN42" s="501" t="str">
        <f>IF(T42="","",T42)</f>
        <v>Территория действия тарифа</v>
      </c>
      <c r="AO42" s="501"/>
      <c r="AP42" s="501"/>
      <c r="AQ42" s="1156">
        <v>23</v>
      </c>
    </row>
    <row customHeight="1" ht="24">
      <c r="A43" s="1364" t="s">
        <v>278</v>
      </c>
      <c r="B43" s="1364" t="s">
        <v>279</v>
      </c>
      <c r="C43" s="1364" t="s">
        <v>280</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532</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533</v>
      </c>
      <c r="AM43" s="501"/>
      <c r="AN43" s="501" t="str">
        <f>IF(T43="","",T43)</f>
        <v>Наименование централизованной системы холодного водоснабжения</v>
      </c>
      <c r="AO43" s="501"/>
      <c r="AP43" s="501"/>
      <c r="AQ43" s="1156">
        <v>23</v>
      </c>
    </row>
    <row customHeight="1" ht="24">
      <c r="A44" s="1364" t="s">
        <v>278</v>
      </c>
      <c r="B44" s="1364" t="s">
        <v>279</v>
      </c>
      <c r="C44" s="1364" t="s">
        <v>280</v>
      </c>
      <c r="D44" s="1364" t="s">
        <v>546</v>
      </c>
      <c r="E44" s="2260"/>
      <c r="F44" s="2260"/>
      <c r="G44" s="2260"/>
      <c r="H44" s="2260"/>
      <c r="I44" s="2257" t="str">
        <f>S43&amp;".1"</f>
        <v>...1</v>
      </c>
      <c r="J44" s="1364"/>
      <c r="K44" s="1364"/>
      <c r="L44" s="1365"/>
      <c r="P44" s="2258">
        <v>1</v>
      </c>
      <c r="Q44" s="1355"/>
      <c r="R44" s="357"/>
      <c r="S44" s="1359" t="str">
        <f>$I44</f>
        <v>...1</v>
      </c>
      <c r="T44" s="286" t="s">
        <v>534</v>
      </c>
      <c r="U44" s="301"/>
      <c r="V44" s="2351"/>
      <c r="W44" s="2352"/>
      <c r="X44" s="2352"/>
      <c r="Y44" s="2352"/>
      <c r="Z44" s="2352"/>
      <c r="AA44" s="2352"/>
      <c r="AB44" s="2353"/>
      <c r="AC44" s="2354"/>
      <c r="AD44" s="2355"/>
      <c r="AE44" s="2355"/>
      <c r="AF44" s="2355"/>
      <c r="AG44" s="2355"/>
      <c r="AH44" s="2355"/>
      <c r="AI44" s="2355"/>
      <c r="AJ44" s="2356"/>
      <c r="AK44" s="1259" t="s">
        <v>535</v>
      </c>
      <c r="AM44" s="501"/>
      <c r="AN44" s="501" t="str">
        <f>IF(T44="","",T44)</f>
        <v>Наименование признака дифференциации</v>
      </c>
      <c r="AO44" s="501"/>
      <c r="AP44" s="501"/>
      <c r="AQ44" s="1156">
        <v>23</v>
      </c>
    </row>
    <row customHeight="1" ht="24">
      <c r="A45" s="1364" t="s">
        <v>278</v>
      </c>
      <c r="B45" s="1364" t="s">
        <v>279</v>
      </c>
      <c r="C45" s="1364" t="s">
        <v>280</v>
      </c>
      <c r="D45" s="1364" t="s">
        <v>546</v>
      </c>
      <c r="E45" s="2260"/>
      <c r="F45" s="2260"/>
      <c r="G45" s="2260"/>
      <c r="H45" s="2260"/>
      <c r="I45" s="2287"/>
      <c r="J45" s="2257" t="str">
        <f>I44&amp;".1"</f>
        <v>...1.1</v>
      </c>
      <c r="K45" s="1364"/>
      <c r="L45" s="1365" t="s">
        <v>458</v>
      </c>
      <c r="P45" s="2258"/>
      <c r="Q45" s="2258">
        <v>1</v>
      </c>
      <c r="R45" s="358"/>
      <c r="S45" s="1359" t="str">
        <f>$J45</f>
        <v>...1.1</v>
      </c>
      <c r="T45" s="287" t="s">
        <v>459</v>
      </c>
      <c r="U45" s="301"/>
      <c r="V45" s="2246"/>
      <c r="W45" s="2247"/>
      <c r="X45" s="2247"/>
      <c r="Y45" s="2247"/>
      <c r="Z45" s="2247"/>
      <c r="AA45" s="2247"/>
      <c r="AB45" s="2248"/>
      <c r="AC45" s="2246"/>
      <c r="AD45" s="2247"/>
      <c r="AE45" s="2247"/>
      <c r="AF45" s="2247"/>
      <c r="AG45" s="2247"/>
      <c r="AH45" s="2247"/>
      <c r="AI45" s="2247"/>
      <c r="AJ45" s="2248"/>
      <c r="AK45" s="1308" t="s">
        <v>536</v>
      </c>
      <c r="AM45" s="501"/>
      <c r="AN45" s="501" t="str">
        <f>IF(T45="","",T45)</f>
        <v>Группа потребителей</v>
      </c>
      <c r="AO45" s="501"/>
      <c r="AP45" s="501"/>
      <c r="AQ45" s="1156">
        <v>23</v>
      </c>
    </row>
    <row customHeight="1" ht="24">
      <c r="A46" s="1364" t="s">
        <v>278</v>
      </c>
      <c r="B46" s="1364" t="s">
        <v>279</v>
      </c>
      <c r="C46" s="1364" t="s">
        <v>280</v>
      </c>
      <c r="D46" s="1364" t="s">
        <v>546</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67</v>
      </c>
      <c r="AA46" s="2268"/>
      <c r="AB46" s="2269" t="s">
        <v>67</v>
      </c>
      <c r="AC46" s="752"/>
      <c r="AD46" s="752"/>
      <c r="AE46" s="1258"/>
      <c r="AF46" s="2266"/>
      <c r="AG46" s="2108" t="s">
        <v>67</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278</v>
      </c>
      <c r="B47" s="1364" t="s">
        <v>279</v>
      </c>
      <c r="C47" s="1364" t="s">
        <v>280</v>
      </c>
      <c r="D47" s="1364" t="s">
        <v>546</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278</v>
      </c>
      <c r="B48" s="1364" t="s">
        <v>279</v>
      </c>
      <c r="C48" s="1364" t="s">
        <v>280</v>
      </c>
      <c r="D48" s="1364" t="s">
        <v>546</v>
      </c>
      <c r="E48" s="2260"/>
      <c r="F48" s="2260"/>
      <c r="G48" s="2260"/>
      <c r="H48" s="2260"/>
      <c r="I48" s="2287"/>
      <c r="J48" s="2257"/>
      <c r="K48" s="1364"/>
      <c r="L48" s="1365"/>
      <c r="P48" s="2258"/>
      <c r="Q48" s="2258"/>
      <c r="R48" s="357"/>
      <c r="S48" s="1279"/>
      <c r="T48" s="288" t="s">
        <v>537</v>
      </c>
      <c r="U48" s="368"/>
      <c r="V48" s="368"/>
      <c r="W48" s="368"/>
      <c r="X48" s="368"/>
      <c r="Y48" s="368"/>
      <c r="Z48" s="368"/>
      <c r="AA48" s="368"/>
      <c r="AB48" s="368"/>
      <c r="AC48" s="368"/>
      <c r="AD48" s="368"/>
      <c r="AE48" s="368"/>
      <c r="AF48" s="368"/>
      <c r="AG48" s="368"/>
      <c r="AH48" s="368"/>
      <c r="AI48" s="368"/>
      <c r="AJ48" s="368"/>
      <c r="AK48" s="1259" t="s">
        <v>538</v>
      </c>
      <c r="AM48" s="501"/>
      <c r="AN48" s="501" t="str">
        <f>IF(T48="","",T48)</f>
        <v>Добавить значение признака дифференциации</v>
      </c>
      <c r="AO48" s="501"/>
      <c r="AP48" s="501"/>
      <c r="AQ48" s="1156">
        <v>20</v>
      </c>
    </row>
    <row customHeight="1" ht="22.049999999999997">
      <c r="A49" s="1364" t="s">
        <v>278</v>
      </c>
      <c r="B49" s="1364" t="s">
        <v>279</v>
      </c>
      <c r="C49" s="1364" t="s">
        <v>280</v>
      </c>
      <c r="D49" s="1364" t="s">
        <v>546</v>
      </c>
      <c r="E49" s="2260"/>
      <c r="F49" s="2260"/>
      <c r="G49" s="2260"/>
      <c r="H49" s="2260"/>
      <c r="I49" s="2257"/>
      <c r="J49" s="1364"/>
      <c r="K49" s="1364"/>
      <c r="L49" s="1365"/>
      <c r="P49" s="2258"/>
      <c r="Q49" s="1355"/>
      <c r="R49" s="357"/>
      <c r="S49" s="1279"/>
      <c r="T49" s="366" t="s">
        <v>464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278</v>
      </c>
      <c r="B50" s="1364" t="s">
        <v>279</v>
      </c>
      <c r="C50" s="1364" t="s">
        <v>280</v>
      </c>
      <c r="D50" s="1364" t="s">
        <v>546</v>
      </c>
      <c r="E50" s="2260"/>
      <c r="F50" s="2260"/>
      <c r="G50" s="2260"/>
      <c r="H50" s="2259"/>
      <c r="I50" s="1364"/>
      <c r="J50" s="1364"/>
      <c r="K50" s="1364"/>
      <c r="L50" s="1365"/>
      <c r="M50" s="1366"/>
      <c r="N50" s="1366"/>
      <c r="O50" s="538"/>
      <c r="P50" s="361"/>
      <c r="Q50" s="376"/>
      <c r="R50" s="356"/>
      <c r="S50" s="1279"/>
      <c r="T50" s="373" t="s">
        <v>539</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278</v>
      </c>
      <c r="B51" s="1344" t="s">
        <v>279</v>
      </c>
      <c r="C51" s="1315"/>
      <c r="D51" s="1315"/>
      <c r="E51" s="2260"/>
      <c r="F51" s="2259"/>
      <c r="G51" s="1315"/>
      <c r="H51" s="1315"/>
      <c r="I51" s="1315"/>
      <c r="J51" s="1315"/>
      <c r="K51" s="1315"/>
      <c r="L51" s="1427"/>
      <c r="M51" s="1322"/>
      <c r="N51" s="1322"/>
      <c r="P51" s="1317"/>
      <c r="Q51" s="1318"/>
      <c r="R51" s="1317"/>
      <c r="S51" s="1323"/>
      <c r="T51" s="1326" t="s">
        <v>172</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278</v>
      </c>
      <c r="B52" s="1344"/>
      <c r="C52" s="1344"/>
      <c r="D52" s="1344"/>
      <c r="E52" s="2259"/>
      <c r="F52" s="1344"/>
      <c r="G52" s="1344"/>
      <c r="H52" s="1344"/>
      <c r="I52" s="1344"/>
      <c r="J52" s="1344"/>
      <c r="K52" s="1344"/>
      <c r="L52" s="1347"/>
      <c r="M52" s="1322"/>
      <c r="N52" s="1322"/>
      <c r="O52" s="519"/>
      <c r="P52" s="381"/>
      <c r="Q52" s="1345"/>
      <c r="R52" s="381"/>
      <c r="S52" s="1323"/>
      <c r="T52" s="1326" t="s">
        <v>173</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186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8845BA-6F1B-493A-9BB4-0.026B5BD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131</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449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450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532</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533</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534</v>
      </c>
      <c r="U5" s="301"/>
      <c r="V5" s="2351"/>
      <c r="W5" s="2352"/>
      <c r="X5" s="2352"/>
      <c r="Y5" s="2352"/>
      <c r="Z5" s="2352"/>
      <c r="AA5" s="2352"/>
      <c r="AB5" s="2353"/>
      <c r="AC5" s="2354"/>
      <c r="AD5" s="2355"/>
      <c r="AE5" s="2355"/>
      <c r="AF5" s="2355"/>
      <c r="AG5" s="2355"/>
      <c r="AH5" s="2355"/>
      <c r="AI5" s="2355"/>
      <c r="AJ5" s="2356"/>
      <c r="AK5" s="1259" t="s">
        <v>535</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458</v>
      </c>
      <c r="P6" s="2258"/>
      <c r="Q6" s="2258">
        <v>1</v>
      </c>
      <c r="R6" s="358"/>
      <c r="S6" s="1458">
        <f>$J6</f>
      </c>
      <c r="T6" s="287" t="s">
        <v>459</v>
      </c>
      <c r="U6" s="301"/>
      <c r="V6" s="2246"/>
      <c r="W6" s="2247"/>
      <c r="X6" s="2247"/>
      <c r="Y6" s="2247"/>
      <c r="Z6" s="2247"/>
      <c r="AA6" s="2247"/>
      <c r="AB6" s="2248"/>
      <c r="AC6" s="2246"/>
      <c r="AD6" s="2247"/>
      <c r="AE6" s="2247"/>
      <c r="AF6" s="2247"/>
      <c r="AG6" s="2247"/>
      <c r="AH6" s="2247"/>
      <c r="AI6" s="2247"/>
      <c r="AJ6" s="2248"/>
      <c r="AK6" s="1308" t="s">
        <v>536</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67</v>
      </c>
      <c r="AA7" s="2266"/>
      <c r="AB7" s="2108" t="s">
        <v>67</v>
      </c>
      <c r="AC7" s="752"/>
      <c r="AD7" s="752"/>
      <c r="AE7" s="1258"/>
      <c r="AF7" s="2266"/>
      <c r="AG7" s="2108" t="s">
        <v>67</v>
      </c>
      <c r="AH7" s="2288"/>
      <c r="AI7" s="2108" t="s">
        <v>67</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537</v>
      </c>
      <c r="U9" s="368"/>
      <c r="V9" s="368"/>
      <c r="W9" s="368"/>
      <c r="X9" s="368"/>
      <c r="Y9" s="368"/>
      <c r="Z9" s="368"/>
      <c r="AA9" s="368"/>
      <c r="AB9" s="368"/>
      <c r="AC9" s="368"/>
      <c r="AD9" s="368"/>
      <c r="AE9" s="368"/>
      <c r="AF9" s="368"/>
      <c r="AG9" s="368"/>
      <c r="AH9" s="368"/>
      <c r="AI9" s="368"/>
      <c r="AJ9" s="368"/>
      <c r="AK9" s="1259" t="s">
        <v>538</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464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539</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172</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173</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67</v>
      </c>
      <c r="AH15" s="2268"/>
      <c r="AI15" s="2269" t="s">
        <v>67</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466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467</v>
      </c>
      <c r="P20" s="1363"/>
      <c r="Q20" s="1443"/>
      <c r="R20" s="1443"/>
      <c r="S20" s="730"/>
      <c r="T20" s="1161" t="s">
        <v>468</v>
      </c>
      <c r="Z20" s="187" t="s">
        <v>469</v>
      </c>
      <c r="AB20" s="187" t="s">
        <v>470</v>
      </c>
      <c r="AC20" s="1161" t="s">
        <v>468</v>
      </c>
      <c r="AG20" s="187" t="s">
        <v>471</v>
      </c>
      <c r="AI20" s="187" t="s">
        <v>470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472</v>
      </c>
      <c r="T28" s="2251"/>
      <c r="U28" s="1373"/>
      <c r="V28" s="2265" t="str">
        <f>IF(TITLE_DATE_PR_CHANGE="",IF(TITLE_DATE_PR="","",TITLE_DATE_PR),TITLE_DATE_PR_CHANGE)</f>
        <v>46262</v>
      </c>
      <c r="W28" s="2265"/>
      <c r="X28" s="2265"/>
      <c r="Y28" s="2265"/>
      <c r="Z28" s="2265"/>
      <c r="AA28" s="2265"/>
      <c r="AB28" s="327"/>
      <c r="AC28" s="2265" t="str">
        <f>IF(TITLE_DATE_PR_CHANGE="",IF(TITLE_DATE_PR="","",TITLE_DATE_PR),TITLE_DATE_PR_CHANGE)</f>
        <v>46262</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473</v>
      </c>
      <c r="T29" s="2251"/>
      <c r="U29" s="1373"/>
      <c r="V29" s="2252" t="str">
        <f>IF(TITLE_NUMBER_PR_CHANGE="",IF(TITLE_NUMBER_PR="","",TITLE_NUMBER_PR),TITLE_NUMBER_PR_CHANGE)</f>
        <v>Исх-ДГК/7081</v>
      </c>
      <c r="W29" s="2252"/>
      <c r="X29" s="2252"/>
      <c r="Y29" s="2252"/>
      <c r="Z29" s="2252"/>
      <c r="AA29" s="2252"/>
      <c r="AB29" s="327"/>
      <c r="AC29" s="2252" t="str">
        <f>IF(TITLE_NUMBER_PR_CHANGE="",IF(TITLE_NUMBER_PR="","",TITLE_NUMBER_PR),TITLE_NUMBER_PR_CHANGE)</f>
        <v>Исх-ДГК/7081</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474</v>
      </c>
      <c r="T32" s="2251"/>
      <c r="U32" s="1373"/>
      <c r="V32" s="2265" t="str">
        <f>IF(TITLE_DATE_PR_CHANGE="",IF(TITLE_DATE_PR="","",TITLE_DATE_PR),TITLE_DATE_PR_CHANGE)</f>
        <v>46262</v>
      </c>
      <c r="W32" s="2265"/>
      <c r="X32" s="2265"/>
      <c r="Y32" s="2265"/>
      <c r="Z32" s="2265"/>
      <c r="AA32" s="2265"/>
      <c r="AB32" s="327"/>
      <c r="AC32" s="2265" t="str">
        <f>IF(TITLE_DATE_PR_CHANGE="",IF(TITLE_DATE_PR="","",TITLE_DATE_PR),TITLE_DATE_PR_CHANGE)</f>
        <v>46262</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475</v>
      </c>
      <c r="T33" s="2251"/>
      <c r="U33" s="1373"/>
      <c r="V33" s="2252" t="str">
        <f>IF(TITLE_NUMBER_PR_CHANGE="",IF(TITLE_NUMBER_PR="","",TITLE_NUMBER_PR),TITLE_NUMBER_PR_CHANGE)</f>
        <v>Исх-ДГК/7081</v>
      </c>
      <c r="W33" s="2252"/>
      <c r="X33" s="2252"/>
      <c r="Y33" s="2252"/>
      <c r="Z33" s="2252"/>
      <c r="AA33" s="2252"/>
      <c r="AB33" s="327"/>
      <c r="AC33" s="2252" t="str">
        <f>IF(TITLE_NUMBER_PR_CHANGE="",IF(TITLE_NUMBER_PR="","",TITLE_NUMBER_PR),TITLE_NUMBER_PR_CHANGE)</f>
        <v>Исх-ДГК/7081</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476</v>
      </c>
      <c r="AC34" s="327"/>
      <c r="AD34" s="327"/>
      <c r="AE34" s="327"/>
      <c r="AF34" s="327"/>
      <c r="AG34" s="327"/>
      <c r="AH34" s="327"/>
      <c r="AI34" s="279" t="s">
        <v>476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352</v>
      </c>
      <c r="T36" s="2128"/>
      <c r="U36" s="2128"/>
      <c r="V36" s="2128"/>
      <c r="W36" s="2128"/>
      <c r="X36" s="2128"/>
      <c r="Y36" s="2128"/>
      <c r="Z36" s="2128"/>
      <c r="AA36" s="2128"/>
      <c r="AB36" s="2128"/>
      <c r="AC36" s="2128"/>
      <c r="AD36" s="2128"/>
      <c r="AE36" s="2128"/>
      <c r="AF36" s="2128"/>
      <c r="AG36" s="2128"/>
      <c r="AH36" s="2128"/>
      <c r="AI36" s="2128"/>
      <c r="AJ36" s="2128"/>
      <c r="AK36" s="2128" t="s">
        <v>353</v>
      </c>
      <c r="AQ36" s="1156">
        <v>14</v>
      </c>
    </row>
    <row customHeight="1" ht="14.699999999999998">
      <c r="Q37" s="377"/>
      <c r="R37" s="377"/>
      <c r="S37" s="2274" t="s">
        <v>89</v>
      </c>
      <c r="T37" s="2210" t="s">
        <v>477</v>
      </c>
      <c r="U37" s="302"/>
      <c r="V37" s="2275" t="s">
        <v>478</v>
      </c>
      <c r="W37" s="2276"/>
      <c r="X37" s="2276"/>
      <c r="Y37" s="2276"/>
      <c r="Z37" s="2276"/>
      <c r="AA37" s="2277"/>
      <c r="AB37" s="2278" t="s">
        <v>479</v>
      </c>
      <c r="AC37" s="2275" t="s">
        <v>478</v>
      </c>
      <c r="AD37" s="2276"/>
      <c r="AE37" s="2276"/>
      <c r="AF37" s="2276"/>
      <c r="AG37" s="2276"/>
      <c r="AH37" s="2277"/>
      <c r="AI37" s="2278" t="s">
        <v>480</v>
      </c>
      <c r="AJ37" s="2281" t="s">
        <v>481</v>
      </c>
      <c r="AK37" s="2128"/>
      <c r="AQ37" s="1156">
        <v>14</v>
      </c>
    </row>
    <row customHeight="1" ht="35.699999999999996">
      <c r="Q38" s="377"/>
      <c r="R38" s="377"/>
      <c r="S38" s="2274"/>
      <c r="T38" s="2210"/>
      <c r="U38" s="1032"/>
      <c r="V38" s="1453" t="s">
        <v>540</v>
      </c>
      <c r="W38" s="2263" t="s">
        <v>484</v>
      </c>
      <c r="X38" s="2264"/>
      <c r="Y38" s="2263" t="s">
        <v>485</v>
      </c>
      <c r="Z38" s="2270"/>
      <c r="AA38" s="2264"/>
      <c r="AB38" s="2279"/>
      <c r="AC38" s="1453" t="s">
        <v>540</v>
      </c>
      <c r="AD38" s="2263" t="s">
        <v>484</v>
      </c>
      <c r="AE38" s="2264"/>
      <c r="AF38" s="2263" t="s">
        <v>485</v>
      </c>
      <c r="AG38" s="2270"/>
      <c r="AH38" s="2264"/>
      <c r="AI38" s="2279"/>
      <c r="AJ38" s="2282"/>
      <c r="AK38" s="2128"/>
      <c r="AQ38" s="1156">
        <v>34</v>
      </c>
    </row>
    <row customHeight="1" ht="35.699999999999996">
      <c r="A39" s="1371"/>
      <c r="B39" s="1371" t="s">
        <v>143</v>
      </c>
      <c r="C39" s="1371" t="s">
        <v>144</v>
      </c>
      <c r="D39" s="1371" t="s">
        <v>145</v>
      </c>
      <c r="E39" s="1365" t="s">
        <v>486</v>
      </c>
      <c r="F39" s="1365" t="s">
        <v>487</v>
      </c>
      <c r="G39" s="1365" t="s">
        <v>488</v>
      </c>
      <c r="H39" s="1365"/>
      <c r="I39" s="1365" t="s">
        <v>541</v>
      </c>
      <c r="J39" s="1365" t="s">
        <v>491</v>
      </c>
      <c r="K39" s="1365" t="s">
        <v>542</v>
      </c>
      <c r="L39" s="1365" t="s">
        <v>467</v>
      </c>
      <c r="Q39" s="377"/>
      <c r="R39" s="377"/>
      <c r="S39" s="2274"/>
      <c r="T39" s="2210"/>
      <c r="U39" s="303"/>
      <c r="V39" s="1453" t="s">
        <v>543</v>
      </c>
      <c r="W39" s="1223" t="s">
        <v>544</v>
      </c>
      <c r="X39" s="1223" t="s">
        <v>545</v>
      </c>
      <c r="Y39" s="1456" t="s">
        <v>495</v>
      </c>
      <c r="Z39" s="2271" t="s">
        <v>496</v>
      </c>
      <c r="AA39" s="2272"/>
      <c r="AB39" s="2280"/>
      <c r="AC39" s="1453" t="s">
        <v>543</v>
      </c>
      <c r="AD39" s="1223" t="s">
        <v>544</v>
      </c>
      <c r="AE39" s="1223" t="s">
        <v>545</v>
      </c>
      <c r="AF39" s="1456" t="s">
        <v>495</v>
      </c>
      <c r="AG39" s="2271" t="s">
        <v>496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118</v>
      </c>
      <c r="T40" s="1256" t="s">
        <v>103</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283</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131</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283</v>
      </c>
      <c r="B42" s="1364" t="s">
        <v>284</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449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450</v>
      </c>
      <c r="AM42" s="501"/>
      <c r="AN42" s="501" t="str">
        <f>IF(T42="","",T42)</f>
        <v>Территория действия тарифа</v>
      </c>
      <c r="AO42" s="501"/>
      <c r="AP42" s="501"/>
      <c r="AQ42" s="1156">
        <v>23</v>
      </c>
    </row>
    <row customHeight="1" ht="24">
      <c r="A43" s="1364" t="s">
        <v>283</v>
      </c>
      <c r="B43" s="1364" t="s">
        <v>284</v>
      </c>
      <c r="C43" s="1364" t="s">
        <v>285</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532</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533</v>
      </c>
      <c r="AM43" s="501"/>
      <c r="AN43" s="501" t="str">
        <f>IF(T43="","",T43)</f>
        <v>Наименование централизованной системы холодного водоснабжения</v>
      </c>
      <c r="AO43" s="501"/>
      <c r="AP43" s="501"/>
      <c r="AQ43" s="1156">
        <v>23</v>
      </c>
    </row>
    <row customHeight="1" ht="24">
      <c r="A44" s="1364" t="s">
        <v>283</v>
      </c>
      <c r="B44" s="1364" t="s">
        <v>284</v>
      </c>
      <c r="C44" s="1364" t="s">
        <v>285</v>
      </c>
      <c r="D44" s="1364" t="s">
        <v>547</v>
      </c>
      <c r="E44" s="2260"/>
      <c r="F44" s="2260"/>
      <c r="G44" s="2260"/>
      <c r="H44" s="2260"/>
      <c r="I44" s="2257" t="str">
        <f>S43&amp;".1"</f>
        <v>...1</v>
      </c>
      <c r="J44" s="1364"/>
      <c r="K44" s="1364"/>
      <c r="L44" s="1365"/>
      <c r="P44" s="2258">
        <v>1</v>
      </c>
      <c r="Q44" s="1451"/>
      <c r="R44" s="357"/>
      <c r="S44" s="1458" t="str">
        <f>$I44</f>
        <v>...1</v>
      </c>
      <c r="T44" s="286" t="s">
        <v>534</v>
      </c>
      <c r="U44" s="301"/>
      <c r="V44" s="2351"/>
      <c r="W44" s="2352"/>
      <c r="X44" s="2352"/>
      <c r="Y44" s="2352"/>
      <c r="Z44" s="2352"/>
      <c r="AA44" s="2352"/>
      <c r="AB44" s="2353"/>
      <c r="AC44" s="2354"/>
      <c r="AD44" s="2355"/>
      <c r="AE44" s="2355"/>
      <c r="AF44" s="2355"/>
      <c r="AG44" s="2355"/>
      <c r="AH44" s="2355"/>
      <c r="AI44" s="2355"/>
      <c r="AJ44" s="2356"/>
      <c r="AK44" s="1259" t="s">
        <v>535</v>
      </c>
      <c r="AM44" s="501"/>
      <c r="AN44" s="501" t="str">
        <f>IF(T44="","",T44)</f>
        <v>Наименование признака дифференциации</v>
      </c>
      <c r="AO44" s="501"/>
      <c r="AP44" s="501"/>
      <c r="AQ44" s="1156">
        <v>23</v>
      </c>
    </row>
    <row customHeight="1" ht="24">
      <c r="A45" s="1364" t="s">
        <v>283</v>
      </c>
      <c r="B45" s="1364" t="s">
        <v>284</v>
      </c>
      <c r="C45" s="1364" t="s">
        <v>285</v>
      </c>
      <c r="D45" s="1364" t="s">
        <v>547</v>
      </c>
      <c r="E45" s="2260"/>
      <c r="F45" s="2260"/>
      <c r="G45" s="2260"/>
      <c r="H45" s="2260"/>
      <c r="I45" s="2287"/>
      <c r="J45" s="2257" t="str">
        <f>I44&amp;".1"</f>
        <v>...1.1</v>
      </c>
      <c r="K45" s="1364"/>
      <c r="L45" s="1365" t="s">
        <v>458</v>
      </c>
      <c r="P45" s="2258"/>
      <c r="Q45" s="2258">
        <v>1</v>
      </c>
      <c r="R45" s="358"/>
      <c r="S45" s="1458" t="str">
        <f>$J45</f>
        <v>...1.1</v>
      </c>
      <c r="T45" s="287" t="s">
        <v>459</v>
      </c>
      <c r="U45" s="301"/>
      <c r="V45" s="2246"/>
      <c r="W45" s="2247"/>
      <c r="X45" s="2247"/>
      <c r="Y45" s="2247"/>
      <c r="Z45" s="2247"/>
      <c r="AA45" s="2247"/>
      <c r="AB45" s="2248"/>
      <c r="AC45" s="2246"/>
      <c r="AD45" s="2247"/>
      <c r="AE45" s="2247"/>
      <c r="AF45" s="2247"/>
      <c r="AG45" s="2247"/>
      <c r="AH45" s="2247"/>
      <c r="AI45" s="2247"/>
      <c r="AJ45" s="2248"/>
      <c r="AK45" s="1308" t="s">
        <v>536</v>
      </c>
      <c r="AM45" s="501"/>
      <c r="AN45" s="501" t="str">
        <f>IF(T45="","",T45)</f>
        <v>Группа потребителей</v>
      </c>
      <c r="AO45" s="501"/>
      <c r="AP45" s="501"/>
      <c r="AQ45" s="1156">
        <v>23</v>
      </c>
    </row>
    <row customHeight="1" ht="24">
      <c r="A46" s="1364" t="s">
        <v>283</v>
      </c>
      <c r="B46" s="1364" t="s">
        <v>284</v>
      </c>
      <c r="C46" s="1364" t="s">
        <v>285</v>
      </c>
      <c r="D46" s="1364" t="s">
        <v>547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67</v>
      </c>
      <c r="AA46" s="2266"/>
      <c r="AB46" s="2108" t="s">
        <v>67</v>
      </c>
      <c r="AC46" s="752"/>
      <c r="AD46" s="752"/>
      <c r="AE46" s="1258"/>
      <c r="AF46" s="2266"/>
      <c r="AG46" s="2108" t="s">
        <v>67</v>
      </c>
      <c r="AH46" s="2288"/>
      <c r="AI46" s="2108" t="s">
        <v>67</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283</v>
      </c>
      <c r="B47" s="1364" t="s">
        <v>284</v>
      </c>
      <c r="C47" s="1364" t="s">
        <v>285</v>
      </c>
      <c r="D47" s="1364" t="s">
        <v>547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283</v>
      </c>
      <c r="B48" s="1364" t="s">
        <v>284</v>
      </c>
      <c r="C48" s="1364" t="s">
        <v>285</v>
      </c>
      <c r="D48" s="1364" t="s">
        <v>547</v>
      </c>
      <c r="E48" s="2260"/>
      <c r="F48" s="2260"/>
      <c r="G48" s="2260"/>
      <c r="H48" s="2260"/>
      <c r="I48" s="2287"/>
      <c r="J48" s="2257"/>
      <c r="K48" s="1364"/>
      <c r="L48" s="1365"/>
      <c r="P48" s="2258"/>
      <c r="Q48" s="2258"/>
      <c r="R48" s="357"/>
      <c r="S48" s="1279"/>
      <c r="T48" s="288" t="s">
        <v>537</v>
      </c>
      <c r="U48" s="368"/>
      <c r="V48" s="368"/>
      <c r="W48" s="368"/>
      <c r="X48" s="368"/>
      <c r="Y48" s="368"/>
      <c r="Z48" s="368"/>
      <c r="AA48" s="368"/>
      <c r="AB48" s="368"/>
      <c r="AC48" s="368"/>
      <c r="AD48" s="368"/>
      <c r="AE48" s="368"/>
      <c r="AF48" s="368"/>
      <c r="AG48" s="368"/>
      <c r="AH48" s="368"/>
      <c r="AI48" s="368"/>
      <c r="AJ48" s="368"/>
      <c r="AK48" s="1259" t="s">
        <v>538</v>
      </c>
      <c r="AM48" s="501"/>
      <c r="AN48" s="501" t="str">
        <f>IF(T48="","",T48)</f>
        <v>Добавить значение признака дифференциации</v>
      </c>
      <c r="AO48" s="501"/>
      <c r="AP48" s="501"/>
      <c r="AQ48" s="1156">
        <v>20</v>
      </c>
    </row>
    <row customHeight="1" ht="22.049999999999997">
      <c r="A49" s="1364" t="s">
        <v>283</v>
      </c>
      <c r="B49" s="1364" t="s">
        <v>284</v>
      </c>
      <c r="C49" s="1364" t="s">
        <v>285</v>
      </c>
      <c r="D49" s="1364" t="s">
        <v>547</v>
      </c>
      <c r="E49" s="2260"/>
      <c r="F49" s="2260"/>
      <c r="G49" s="2260"/>
      <c r="H49" s="2260"/>
      <c r="I49" s="2257"/>
      <c r="J49" s="1364"/>
      <c r="K49" s="1364"/>
      <c r="L49" s="1365"/>
      <c r="P49" s="2258"/>
      <c r="Q49" s="1451"/>
      <c r="R49" s="357"/>
      <c r="S49" s="1279"/>
      <c r="T49" s="366" t="s">
        <v>464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283</v>
      </c>
      <c r="B50" s="1364" t="s">
        <v>284</v>
      </c>
      <c r="C50" s="1364" t="s">
        <v>285</v>
      </c>
      <c r="D50" s="1364" t="s">
        <v>547</v>
      </c>
      <c r="E50" s="2260"/>
      <c r="F50" s="2260"/>
      <c r="G50" s="2260"/>
      <c r="H50" s="2259"/>
      <c r="I50" s="1364"/>
      <c r="J50" s="1364"/>
      <c r="K50" s="1364"/>
      <c r="L50" s="1365"/>
      <c r="M50" s="1366"/>
      <c r="N50" s="1366"/>
      <c r="O50" s="538"/>
      <c r="P50" s="361"/>
      <c r="Q50" s="376"/>
      <c r="R50" s="356"/>
      <c r="S50" s="1279"/>
      <c r="T50" s="373" t="s">
        <v>539</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283</v>
      </c>
      <c r="B51" s="1344" t="s">
        <v>284</v>
      </c>
      <c r="C51" s="1315"/>
      <c r="D51" s="1315"/>
      <c r="E51" s="2260"/>
      <c r="F51" s="2259"/>
      <c r="G51" s="1315"/>
      <c r="H51" s="1315"/>
      <c r="I51" s="1315"/>
      <c r="J51" s="1315"/>
      <c r="K51" s="1315"/>
      <c r="L51" s="1459"/>
      <c r="M51" s="1322"/>
      <c r="N51" s="1322"/>
      <c r="P51" s="1317"/>
      <c r="Q51" s="1318"/>
      <c r="R51" s="1317"/>
      <c r="S51" s="1323"/>
      <c r="T51" s="1326" t="s">
        <v>172</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283</v>
      </c>
      <c r="B52" s="1344"/>
      <c r="C52" s="1344"/>
      <c r="D52" s="1344"/>
      <c r="E52" s="2259"/>
      <c r="F52" s="1344"/>
      <c r="G52" s="1344"/>
      <c r="H52" s="1344"/>
      <c r="I52" s="1344"/>
      <c r="J52" s="1344"/>
      <c r="K52" s="1344"/>
      <c r="L52" s="1347"/>
      <c r="M52" s="1322"/>
      <c r="N52" s="1322"/>
      <c r="O52" s="519"/>
      <c r="P52" s="381"/>
      <c r="Q52" s="1345"/>
      <c r="R52" s="381"/>
      <c r="S52" s="1323"/>
      <c r="T52" s="1326" t="s">
        <v>173</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186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FC9B34-1871-8B49-B19C-0.2CE4C5A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131</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449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450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532</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533</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534</v>
      </c>
      <c r="U5" s="301"/>
      <c r="V5" s="2351"/>
      <c r="W5" s="2352"/>
      <c r="X5" s="2352"/>
      <c r="Y5" s="2352"/>
      <c r="Z5" s="2352"/>
      <c r="AA5" s="2352"/>
      <c r="AB5" s="2353"/>
      <c r="AC5" s="2354"/>
      <c r="AD5" s="2355"/>
      <c r="AE5" s="2355"/>
      <c r="AF5" s="2355"/>
      <c r="AG5" s="2355"/>
      <c r="AH5" s="2355"/>
      <c r="AI5" s="2355"/>
      <c r="AJ5" s="2356"/>
      <c r="AK5" s="1259" t="s">
        <v>535</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458</v>
      </c>
      <c r="P6" s="2258"/>
      <c r="Q6" s="2258">
        <v>1</v>
      </c>
      <c r="R6" s="358"/>
      <c r="S6" s="1458">
        <f>$J6</f>
      </c>
      <c r="T6" s="287" t="s">
        <v>459</v>
      </c>
      <c r="U6" s="301"/>
      <c r="V6" s="2246"/>
      <c r="W6" s="2247"/>
      <c r="X6" s="2247"/>
      <c r="Y6" s="2247"/>
      <c r="Z6" s="2247"/>
      <c r="AA6" s="2247"/>
      <c r="AB6" s="2248"/>
      <c r="AC6" s="2246"/>
      <c r="AD6" s="2247"/>
      <c r="AE6" s="2247"/>
      <c r="AF6" s="2247"/>
      <c r="AG6" s="2247"/>
      <c r="AH6" s="2247"/>
      <c r="AI6" s="2247"/>
      <c r="AJ6" s="2248"/>
      <c r="AK6" s="1308" t="s">
        <v>536</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67</v>
      </c>
      <c r="AA7" s="2266"/>
      <c r="AB7" s="2108" t="s">
        <v>67</v>
      </c>
      <c r="AC7" s="752"/>
      <c r="AD7" s="752"/>
      <c r="AE7" s="1258"/>
      <c r="AF7" s="2266"/>
      <c r="AG7" s="2108" t="s">
        <v>67</v>
      </c>
      <c r="AH7" s="2288"/>
      <c r="AI7" s="2108" t="s">
        <v>67</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537</v>
      </c>
      <c r="U9" s="368"/>
      <c r="V9" s="368"/>
      <c r="W9" s="368"/>
      <c r="X9" s="368"/>
      <c r="Y9" s="368"/>
      <c r="Z9" s="368"/>
      <c r="AA9" s="368"/>
      <c r="AB9" s="368"/>
      <c r="AC9" s="368"/>
      <c r="AD9" s="368"/>
      <c r="AE9" s="368"/>
      <c r="AF9" s="368"/>
      <c r="AG9" s="368"/>
      <c r="AH9" s="368"/>
      <c r="AI9" s="368"/>
      <c r="AJ9" s="368"/>
      <c r="AK9" s="1259" t="s">
        <v>538</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464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539</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172</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173</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67</v>
      </c>
      <c r="AH15" s="2268"/>
      <c r="AI15" s="2269" t="s">
        <v>67</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466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467</v>
      </c>
      <c r="P20" s="1363"/>
      <c r="Q20" s="1443"/>
      <c r="R20" s="1443"/>
      <c r="S20" s="730"/>
      <c r="T20" s="1161" t="s">
        <v>468</v>
      </c>
      <c r="Z20" s="187" t="s">
        <v>469</v>
      </c>
      <c r="AB20" s="187" t="s">
        <v>470</v>
      </c>
      <c r="AC20" s="1161" t="s">
        <v>468</v>
      </c>
      <c r="AG20" s="187" t="s">
        <v>471</v>
      </c>
      <c r="AI20" s="187" t="s">
        <v>470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472</v>
      </c>
      <c r="T28" s="2251"/>
      <c r="U28" s="1373"/>
      <c r="V28" s="2265" t="str">
        <f>IF(TITLE_DATE_PR_CHANGE="",IF(TITLE_DATE_PR="","",TITLE_DATE_PR),TITLE_DATE_PR_CHANGE)</f>
        <v>46262</v>
      </c>
      <c r="W28" s="2265"/>
      <c r="X28" s="2265"/>
      <c r="Y28" s="2265"/>
      <c r="Z28" s="2265"/>
      <c r="AA28" s="2265"/>
      <c r="AB28" s="327"/>
      <c r="AC28" s="2265" t="str">
        <f>IF(TITLE_DATE_PR_CHANGE="",IF(TITLE_DATE_PR="","",TITLE_DATE_PR),TITLE_DATE_PR_CHANGE)</f>
        <v>46262</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473</v>
      </c>
      <c r="T29" s="2251"/>
      <c r="U29" s="1373"/>
      <c r="V29" s="2252" t="str">
        <f>IF(TITLE_NUMBER_PR_CHANGE="",IF(TITLE_NUMBER_PR="","",TITLE_NUMBER_PR),TITLE_NUMBER_PR_CHANGE)</f>
        <v>Исх-ДГК/7081</v>
      </c>
      <c r="W29" s="2252"/>
      <c r="X29" s="2252"/>
      <c r="Y29" s="2252"/>
      <c r="Z29" s="2252"/>
      <c r="AA29" s="2252"/>
      <c r="AB29" s="327"/>
      <c r="AC29" s="2252" t="str">
        <f>IF(TITLE_NUMBER_PR_CHANGE="",IF(TITLE_NUMBER_PR="","",TITLE_NUMBER_PR),TITLE_NUMBER_PR_CHANGE)</f>
        <v>Исх-ДГК/7081</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474</v>
      </c>
      <c r="T32" s="2251"/>
      <c r="U32" s="1373"/>
      <c r="V32" s="2265" t="str">
        <f>IF(TITLE_DATE_PR_CHANGE="",IF(TITLE_DATE_PR="","",TITLE_DATE_PR),TITLE_DATE_PR_CHANGE)</f>
        <v>46262</v>
      </c>
      <c r="W32" s="2265"/>
      <c r="X32" s="2265"/>
      <c r="Y32" s="2265"/>
      <c r="Z32" s="2265"/>
      <c r="AA32" s="2265"/>
      <c r="AB32" s="327"/>
      <c r="AC32" s="2265" t="str">
        <f>IF(TITLE_DATE_PR_CHANGE="",IF(TITLE_DATE_PR="","",TITLE_DATE_PR),TITLE_DATE_PR_CHANGE)</f>
        <v>46262</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475</v>
      </c>
      <c r="T33" s="2251"/>
      <c r="U33" s="1373"/>
      <c r="V33" s="2252" t="str">
        <f>IF(TITLE_NUMBER_PR_CHANGE="",IF(TITLE_NUMBER_PR="","",TITLE_NUMBER_PR),TITLE_NUMBER_PR_CHANGE)</f>
        <v>Исх-ДГК/7081</v>
      </c>
      <c r="W33" s="2252"/>
      <c r="X33" s="2252"/>
      <c r="Y33" s="2252"/>
      <c r="Z33" s="2252"/>
      <c r="AA33" s="2252"/>
      <c r="AB33" s="327"/>
      <c r="AC33" s="2252" t="str">
        <f>IF(TITLE_NUMBER_PR_CHANGE="",IF(TITLE_NUMBER_PR="","",TITLE_NUMBER_PR),TITLE_NUMBER_PR_CHANGE)</f>
        <v>Исх-ДГК/7081</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476</v>
      </c>
      <c r="AC34" s="327"/>
      <c r="AD34" s="327"/>
      <c r="AE34" s="327"/>
      <c r="AF34" s="327"/>
      <c r="AG34" s="327"/>
      <c r="AH34" s="327"/>
      <c r="AI34" s="279" t="s">
        <v>476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352</v>
      </c>
      <c r="T36" s="2128"/>
      <c r="U36" s="2128"/>
      <c r="V36" s="2128"/>
      <c r="W36" s="2128"/>
      <c r="X36" s="2128"/>
      <c r="Y36" s="2128"/>
      <c r="Z36" s="2128"/>
      <c r="AA36" s="2128"/>
      <c r="AB36" s="2128"/>
      <c r="AC36" s="2128"/>
      <c r="AD36" s="2128"/>
      <c r="AE36" s="2128"/>
      <c r="AF36" s="2128"/>
      <c r="AG36" s="2128"/>
      <c r="AH36" s="2128"/>
      <c r="AI36" s="2128"/>
      <c r="AJ36" s="2128"/>
      <c r="AK36" s="2128" t="s">
        <v>353</v>
      </c>
      <c r="AQ36" s="1156">
        <v>14</v>
      </c>
    </row>
    <row customHeight="1" ht="14.699999999999998">
      <c r="Q37" s="377"/>
      <c r="R37" s="377"/>
      <c r="S37" s="2274" t="s">
        <v>89</v>
      </c>
      <c r="T37" s="2210" t="s">
        <v>477</v>
      </c>
      <c r="U37" s="302"/>
      <c r="V37" s="2275" t="s">
        <v>478</v>
      </c>
      <c r="W37" s="2276"/>
      <c r="X37" s="2276"/>
      <c r="Y37" s="2276"/>
      <c r="Z37" s="2276"/>
      <c r="AA37" s="2277"/>
      <c r="AB37" s="2278" t="s">
        <v>479</v>
      </c>
      <c r="AC37" s="2275" t="s">
        <v>478</v>
      </c>
      <c r="AD37" s="2276"/>
      <c r="AE37" s="2276"/>
      <c r="AF37" s="2276"/>
      <c r="AG37" s="2276"/>
      <c r="AH37" s="2277"/>
      <c r="AI37" s="2278" t="s">
        <v>480</v>
      </c>
      <c r="AJ37" s="2281" t="s">
        <v>481</v>
      </c>
      <c r="AK37" s="2128"/>
      <c r="AQ37" s="1156">
        <v>14</v>
      </c>
    </row>
    <row customHeight="1" ht="35.699999999999996">
      <c r="Q38" s="377"/>
      <c r="R38" s="377"/>
      <c r="S38" s="2274"/>
      <c r="T38" s="2210"/>
      <c r="U38" s="1032"/>
      <c r="V38" s="1453" t="s">
        <v>540</v>
      </c>
      <c r="W38" s="2263" t="s">
        <v>484</v>
      </c>
      <c r="X38" s="2264"/>
      <c r="Y38" s="2263" t="s">
        <v>485</v>
      </c>
      <c r="Z38" s="2270"/>
      <c r="AA38" s="2264"/>
      <c r="AB38" s="2279"/>
      <c r="AC38" s="1453" t="s">
        <v>540</v>
      </c>
      <c r="AD38" s="2263" t="s">
        <v>484</v>
      </c>
      <c r="AE38" s="2264"/>
      <c r="AF38" s="2263" t="s">
        <v>485</v>
      </c>
      <c r="AG38" s="2270"/>
      <c r="AH38" s="2264"/>
      <c r="AI38" s="2279"/>
      <c r="AJ38" s="2282"/>
      <c r="AK38" s="2128"/>
      <c r="AQ38" s="1156">
        <v>34</v>
      </c>
    </row>
    <row customHeight="1" ht="35.699999999999996">
      <c r="A39" s="1371"/>
      <c r="B39" s="1371" t="s">
        <v>143</v>
      </c>
      <c r="C39" s="1371" t="s">
        <v>144</v>
      </c>
      <c r="D39" s="1371" t="s">
        <v>145</v>
      </c>
      <c r="E39" s="1365" t="s">
        <v>486</v>
      </c>
      <c r="F39" s="1365" t="s">
        <v>487</v>
      </c>
      <c r="G39" s="1365" t="s">
        <v>488</v>
      </c>
      <c r="H39" s="1365"/>
      <c r="I39" s="1365" t="s">
        <v>541</v>
      </c>
      <c r="J39" s="1365" t="s">
        <v>491</v>
      </c>
      <c r="K39" s="1365" t="s">
        <v>542</v>
      </c>
      <c r="L39" s="1365" t="s">
        <v>467</v>
      </c>
      <c r="Q39" s="377"/>
      <c r="R39" s="377"/>
      <c r="S39" s="2274"/>
      <c r="T39" s="2210"/>
      <c r="U39" s="303"/>
      <c r="V39" s="1453" t="s">
        <v>543</v>
      </c>
      <c r="W39" s="1223" t="s">
        <v>544</v>
      </c>
      <c r="X39" s="1223" t="s">
        <v>545</v>
      </c>
      <c r="Y39" s="1456" t="s">
        <v>495</v>
      </c>
      <c r="Z39" s="2271" t="s">
        <v>496</v>
      </c>
      <c r="AA39" s="2272"/>
      <c r="AB39" s="2280"/>
      <c r="AC39" s="1453" t="s">
        <v>543</v>
      </c>
      <c r="AD39" s="1223" t="s">
        <v>544</v>
      </c>
      <c r="AE39" s="1223" t="s">
        <v>545</v>
      </c>
      <c r="AF39" s="1456" t="s">
        <v>495</v>
      </c>
      <c r="AG39" s="2271" t="s">
        <v>496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118</v>
      </c>
      <c r="T40" s="1256" t="s">
        <v>103</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288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131</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288</v>
      </c>
      <c r="B42" s="1364" t="s">
        <v>289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449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450</v>
      </c>
      <c r="AM42" s="501"/>
      <c r="AN42" s="501" t="str">
        <f>IF(T42="","",T42)</f>
        <v>Территория действия тарифа</v>
      </c>
      <c r="AO42" s="501"/>
      <c r="AP42" s="501"/>
      <c r="AQ42" s="1156">
        <v>23</v>
      </c>
    </row>
    <row customHeight="1" ht="24">
      <c r="A43" s="1364" t="s">
        <v>288</v>
      </c>
      <c r="B43" s="1364" t="s">
        <v>289</v>
      </c>
      <c r="C43" s="1364" t="s">
        <v>290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532</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533</v>
      </c>
      <c r="AM43" s="501"/>
      <c r="AN43" s="501" t="str">
        <f>IF(T43="","",T43)</f>
        <v>Наименование централизованной системы холодного водоснабжения</v>
      </c>
      <c r="AO43" s="501"/>
      <c r="AP43" s="501"/>
      <c r="AQ43" s="1156">
        <v>23</v>
      </c>
    </row>
    <row customHeight="1" ht="24">
      <c r="A44" s="1364" t="s">
        <v>288</v>
      </c>
      <c r="B44" s="1364" t="s">
        <v>289</v>
      </c>
      <c r="C44" s="1364" t="s">
        <v>290</v>
      </c>
      <c r="D44" s="1364" t="s">
        <v>548</v>
      </c>
      <c r="E44" s="2260"/>
      <c r="F44" s="2260"/>
      <c r="G44" s="2260"/>
      <c r="H44" s="2260"/>
      <c r="I44" s="2257" t="str">
        <f>S43&amp;".1"</f>
        <v>...1</v>
      </c>
      <c r="J44" s="1364"/>
      <c r="K44" s="1364"/>
      <c r="L44" s="1365"/>
      <c r="P44" s="2258">
        <v>1</v>
      </c>
      <c r="Q44" s="1451"/>
      <c r="R44" s="357"/>
      <c r="S44" s="1458" t="str">
        <f>$I44</f>
        <v>...1</v>
      </c>
      <c r="T44" s="286" t="s">
        <v>534</v>
      </c>
      <c r="U44" s="301"/>
      <c r="V44" s="2351"/>
      <c r="W44" s="2352"/>
      <c r="X44" s="2352"/>
      <c r="Y44" s="2352"/>
      <c r="Z44" s="2352"/>
      <c r="AA44" s="2352"/>
      <c r="AB44" s="2353"/>
      <c r="AC44" s="2354"/>
      <c r="AD44" s="2355"/>
      <c r="AE44" s="2355"/>
      <c r="AF44" s="2355"/>
      <c r="AG44" s="2355"/>
      <c r="AH44" s="2355"/>
      <c r="AI44" s="2355"/>
      <c r="AJ44" s="2356"/>
      <c r="AK44" s="1259" t="s">
        <v>535</v>
      </c>
      <c r="AM44" s="501"/>
      <c r="AN44" s="501" t="str">
        <f>IF(T44="","",T44)</f>
        <v>Наименование признака дифференциации</v>
      </c>
      <c r="AO44" s="501"/>
      <c r="AP44" s="501"/>
      <c r="AQ44" s="1156">
        <v>23</v>
      </c>
    </row>
    <row customHeight="1" ht="24">
      <c r="A45" s="1364" t="s">
        <v>288</v>
      </c>
      <c r="B45" s="1364" t="s">
        <v>289</v>
      </c>
      <c r="C45" s="1364" t="s">
        <v>290</v>
      </c>
      <c r="D45" s="1364" t="s">
        <v>548</v>
      </c>
      <c r="E45" s="2260"/>
      <c r="F45" s="2260"/>
      <c r="G45" s="2260"/>
      <c r="H45" s="2260"/>
      <c r="I45" s="2287"/>
      <c r="J45" s="2257" t="str">
        <f>I44&amp;".1"</f>
        <v>...1.1</v>
      </c>
      <c r="K45" s="1364"/>
      <c r="L45" s="1365" t="s">
        <v>458</v>
      </c>
      <c r="P45" s="2258"/>
      <c r="Q45" s="2258">
        <v>1</v>
      </c>
      <c r="R45" s="358"/>
      <c r="S45" s="1458" t="str">
        <f>$J45</f>
        <v>...1.1</v>
      </c>
      <c r="T45" s="287" t="s">
        <v>459</v>
      </c>
      <c r="U45" s="301"/>
      <c r="V45" s="2246"/>
      <c r="W45" s="2247"/>
      <c r="X45" s="2247"/>
      <c r="Y45" s="2247"/>
      <c r="Z45" s="2247"/>
      <c r="AA45" s="2247"/>
      <c r="AB45" s="2248"/>
      <c r="AC45" s="2246"/>
      <c r="AD45" s="2247"/>
      <c r="AE45" s="2247"/>
      <c r="AF45" s="2247"/>
      <c r="AG45" s="2247"/>
      <c r="AH45" s="2247"/>
      <c r="AI45" s="2247"/>
      <c r="AJ45" s="2248"/>
      <c r="AK45" s="1308" t="s">
        <v>536</v>
      </c>
      <c r="AM45" s="501"/>
      <c r="AN45" s="501" t="str">
        <f>IF(T45="","",T45)</f>
        <v>Группа потребителей</v>
      </c>
      <c r="AO45" s="501"/>
      <c r="AP45" s="501"/>
      <c r="AQ45" s="1156">
        <v>23</v>
      </c>
    </row>
    <row customHeight="1" ht="24">
      <c r="A46" s="1364" t="s">
        <v>288</v>
      </c>
      <c r="B46" s="1364" t="s">
        <v>289</v>
      </c>
      <c r="C46" s="1364" t="s">
        <v>290</v>
      </c>
      <c r="D46" s="1364" t="s">
        <v>548</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67</v>
      </c>
      <c r="AA46" s="2266"/>
      <c r="AB46" s="2108" t="s">
        <v>67</v>
      </c>
      <c r="AC46" s="752"/>
      <c r="AD46" s="752"/>
      <c r="AE46" s="1258"/>
      <c r="AF46" s="2266"/>
      <c r="AG46" s="2108" t="s">
        <v>67</v>
      </c>
      <c r="AH46" s="2288"/>
      <c r="AI46" s="2108" t="s">
        <v>67</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288</v>
      </c>
      <c r="B47" s="1364" t="s">
        <v>289</v>
      </c>
      <c r="C47" s="1364" t="s">
        <v>290</v>
      </c>
      <c r="D47" s="1364" t="s">
        <v>548</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288</v>
      </c>
      <c r="B48" s="1364" t="s">
        <v>289</v>
      </c>
      <c r="C48" s="1364" t="s">
        <v>290</v>
      </c>
      <c r="D48" s="1364" t="s">
        <v>548</v>
      </c>
      <c r="E48" s="2260"/>
      <c r="F48" s="2260"/>
      <c r="G48" s="2260"/>
      <c r="H48" s="2260"/>
      <c r="I48" s="2287"/>
      <c r="J48" s="2257"/>
      <c r="K48" s="1364"/>
      <c r="L48" s="1365"/>
      <c r="P48" s="2258"/>
      <c r="Q48" s="2258"/>
      <c r="R48" s="357"/>
      <c r="S48" s="1279"/>
      <c r="T48" s="288" t="s">
        <v>537</v>
      </c>
      <c r="U48" s="368"/>
      <c r="V48" s="368"/>
      <c r="W48" s="368"/>
      <c r="X48" s="368"/>
      <c r="Y48" s="368"/>
      <c r="Z48" s="368"/>
      <c r="AA48" s="368"/>
      <c r="AB48" s="368"/>
      <c r="AC48" s="368"/>
      <c r="AD48" s="368"/>
      <c r="AE48" s="368"/>
      <c r="AF48" s="368"/>
      <c r="AG48" s="368"/>
      <c r="AH48" s="368"/>
      <c r="AI48" s="368"/>
      <c r="AJ48" s="368"/>
      <c r="AK48" s="1259" t="s">
        <v>538</v>
      </c>
      <c r="AM48" s="501"/>
      <c r="AN48" s="501" t="str">
        <f>IF(T48="","",T48)</f>
        <v>Добавить значение признака дифференциации</v>
      </c>
      <c r="AO48" s="501"/>
      <c r="AP48" s="501"/>
      <c r="AQ48" s="1156">
        <v>20</v>
      </c>
    </row>
    <row customHeight="1" ht="22.049999999999997">
      <c r="A49" s="1364" t="s">
        <v>288</v>
      </c>
      <c r="B49" s="1364" t="s">
        <v>289</v>
      </c>
      <c r="C49" s="1364" t="s">
        <v>290</v>
      </c>
      <c r="D49" s="1364" t="s">
        <v>548</v>
      </c>
      <c r="E49" s="2260"/>
      <c r="F49" s="2260"/>
      <c r="G49" s="2260"/>
      <c r="H49" s="2260"/>
      <c r="I49" s="2257"/>
      <c r="J49" s="1364"/>
      <c r="K49" s="1364"/>
      <c r="L49" s="1365"/>
      <c r="P49" s="2258"/>
      <c r="Q49" s="1451"/>
      <c r="R49" s="357"/>
      <c r="S49" s="1279"/>
      <c r="T49" s="366" t="s">
        <v>464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288</v>
      </c>
      <c r="B50" s="1364" t="s">
        <v>289</v>
      </c>
      <c r="C50" s="1364" t="s">
        <v>290</v>
      </c>
      <c r="D50" s="1364" t="s">
        <v>548</v>
      </c>
      <c r="E50" s="2260"/>
      <c r="F50" s="2260"/>
      <c r="G50" s="2260"/>
      <c r="H50" s="2259"/>
      <c r="I50" s="1364"/>
      <c r="J50" s="1364"/>
      <c r="K50" s="1364"/>
      <c r="L50" s="1365"/>
      <c r="M50" s="1366"/>
      <c r="N50" s="1366"/>
      <c r="O50" s="538"/>
      <c r="P50" s="361"/>
      <c r="Q50" s="376"/>
      <c r="R50" s="356"/>
      <c r="S50" s="1279"/>
      <c r="T50" s="373" t="s">
        <v>539</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288</v>
      </c>
      <c r="B51" s="1344" t="s">
        <v>289</v>
      </c>
      <c r="C51" s="1315"/>
      <c r="D51" s="1315"/>
      <c r="E51" s="2260"/>
      <c r="F51" s="2259"/>
      <c r="G51" s="1315"/>
      <c r="H51" s="1315"/>
      <c r="I51" s="1315"/>
      <c r="J51" s="1315"/>
      <c r="K51" s="1315"/>
      <c r="L51" s="1459"/>
      <c r="M51" s="1322"/>
      <c r="N51" s="1322"/>
      <c r="P51" s="1317"/>
      <c r="Q51" s="1318"/>
      <c r="R51" s="1317"/>
      <c r="S51" s="1323"/>
      <c r="T51" s="1326" t="s">
        <v>172</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288</v>
      </c>
      <c r="B52" s="1344"/>
      <c r="C52" s="1344"/>
      <c r="D52" s="1344"/>
      <c r="E52" s="2259"/>
      <c r="F52" s="1344"/>
      <c r="G52" s="1344"/>
      <c r="H52" s="1344"/>
      <c r="I52" s="1344"/>
      <c r="J52" s="1344"/>
      <c r="K52" s="1344"/>
      <c r="L52" s="1347"/>
      <c r="M52" s="1322"/>
      <c r="N52" s="1322"/>
      <c r="O52" s="519"/>
      <c r="P52" s="381"/>
      <c r="Q52" s="1345"/>
      <c r="R52" s="381"/>
      <c r="S52" s="1323"/>
      <c r="T52" s="1326" t="s">
        <v>173</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186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E456E6-33D6-FC69-52A1-0.D025CA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131</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449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450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532</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533</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534</v>
      </c>
      <c r="U5" s="301"/>
      <c r="V5" s="2351"/>
      <c r="W5" s="2352"/>
      <c r="X5" s="2352"/>
      <c r="Y5" s="2352"/>
      <c r="Z5" s="2352"/>
      <c r="AA5" s="2352"/>
      <c r="AB5" s="2353"/>
      <c r="AC5" s="2354"/>
      <c r="AD5" s="2355"/>
      <c r="AE5" s="2355"/>
      <c r="AF5" s="2355"/>
      <c r="AG5" s="2355"/>
      <c r="AH5" s="2355"/>
      <c r="AI5" s="2355"/>
      <c r="AJ5" s="2356"/>
      <c r="AK5" s="1259" t="s">
        <v>535</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458</v>
      </c>
      <c r="P6" s="2258"/>
      <c r="Q6" s="2258">
        <v>1</v>
      </c>
      <c r="R6" s="358"/>
      <c r="S6" s="1458">
        <f>$J6</f>
      </c>
      <c r="T6" s="287" t="s">
        <v>459</v>
      </c>
      <c r="U6" s="301"/>
      <c r="V6" s="2246"/>
      <c r="W6" s="2247"/>
      <c r="X6" s="2247"/>
      <c r="Y6" s="2247"/>
      <c r="Z6" s="2247"/>
      <c r="AA6" s="2247"/>
      <c r="AB6" s="2248"/>
      <c r="AC6" s="2246"/>
      <c r="AD6" s="2247"/>
      <c r="AE6" s="2247"/>
      <c r="AF6" s="2247"/>
      <c r="AG6" s="2247"/>
      <c r="AH6" s="2247"/>
      <c r="AI6" s="2247"/>
      <c r="AJ6" s="2248"/>
      <c r="AK6" s="1308" t="s">
        <v>536</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67</v>
      </c>
      <c r="AA7" s="2266"/>
      <c r="AB7" s="2108" t="s">
        <v>67</v>
      </c>
      <c r="AC7" s="752"/>
      <c r="AD7" s="752"/>
      <c r="AE7" s="1258"/>
      <c r="AF7" s="2266"/>
      <c r="AG7" s="2108" t="s">
        <v>67</v>
      </c>
      <c r="AH7" s="2288"/>
      <c r="AI7" s="2108" t="s">
        <v>67</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537</v>
      </c>
      <c r="U9" s="368"/>
      <c r="V9" s="368"/>
      <c r="W9" s="368"/>
      <c r="X9" s="368"/>
      <c r="Y9" s="368"/>
      <c r="Z9" s="368"/>
      <c r="AA9" s="368"/>
      <c r="AB9" s="368"/>
      <c r="AC9" s="368"/>
      <c r="AD9" s="368"/>
      <c r="AE9" s="368"/>
      <c r="AF9" s="368"/>
      <c r="AG9" s="368"/>
      <c r="AH9" s="368"/>
      <c r="AI9" s="368"/>
      <c r="AJ9" s="368"/>
      <c r="AK9" s="1259" t="s">
        <v>538</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464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539</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172</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173</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67</v>
      </c>
      <c r="AH15" s="2268"/>
      <c r="AI15" s="2269" t="s">
        <v>67</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466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467</v>
      </c>
      <c r="P20" s="1363"/>
      <c r="Q20" s="1443"/>
      <c r="R20" s="1443"/>
      <c r="S20" s="730"/>
      <c r="T20" s="1161" t="s">
        <v>468</v>
      </c>
      <c r="Z20" s="187" t="s">
        <v>469</v>
      </c>
      <c r="AB20" s="187" t="s">
        <v>470</v>
      </c>
      <c r="AC20" s="1161" t="s">
        <v>468</v>
      </c>
      <c r="AG20" s="187" t="s">
        <v>471</v>
      </c>
      <c r="AI20" s="187" t="s">
        <v>470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472</v>
      </c>
      <c r="T28" s="2251"/>
      <c r="U28" s="1373"/>
      <c r="V28" s="2265" t="str">
        <f>IF(TITLE_DATE_PR_CHANGE="",IF(TITLE_DATE_PR="","",TITLE_DATE_PR),TITLE_DATE_PR_CHANGE)</f>
        <v>46262</v>
      </c>
      <c r="W28" s="2265"/>
      <c r="X28" s="2265"/>
      <c r="Y28" s="2265"/>
      <c r="Z28" s="2265"/>
      <c r="AA28" s="2265"/>
      <c r="AB28" s="327"/>
      <c r="AC28" s="2265" t="str">
        <f>IF(TITLE_DATE_PR_CHANGE="",IF(TITLE_DATE_PR="","",TITLE_DATE_PR),TITLE_DATE_PR_CHANGE)</f>
        <v>46262</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473</v>
      </c>
      <c r="T29" s="2251"/>
      <c r="U29" s="1373"/>
      <c r="V29" s="2252" t="str">
        <f>IF(TITLE_NUMBER_PR_CHANGE="",IF(TITLE_NUMBER_PR="","",TITLE_NUMBER_PR),TITLE_NUMBER_PR_CHANGE)</f>
        <v>Исх-ДГК/7081</v>
      </c>
      <c r="W29" s="2252"/>
      <c r="X29" s="2252"/>
      <c r="Y29" s="2252"/>
      <c r="Z29" s="2252"/>
      <c r="AA29" s="2252"/>
      <c r="AB29" s="327"/>
      <c r="AC29" s="2252" t="str">
        <f>IF(TITLE_NUMBER_PR_CHANGE="",IF(TITLE_NUMBER_PR="","",TITLE_NUMBER_PR),TITLE_NUMBER_PR_CHANGE)</f>
        <v>Исх-ДГК/7081</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474</v>
      </c>
      <c r="T32" s="2251"/>
      <c r="U32" s="1373"/>
      <c r="V32" s="2265" t="str">
        <f>IF(TITLE_DATE_PR_CHANGE="",IF(TITLE_DATE_PR="","",TITLE_DATE_PR),TITLE_DATE_PR_CHANGE)</f>
        <v>46262</v>
      </c>
      <c r="W32" s="2265"/>
      <c r="X32" s="2265"/>
      <c r="Y32" s="2265"/>
      <c r="Z32" s="2265"/>
      <c r="AA32" s="2265"/>
      <c r="AB32" s="327"/>
      <c r="AC32" s="2265" t="str">
        <f>IF(TITLE_DATE_PR_CHANGE="",IF(TITLE_DATE_PR="","",TITLE_DATE_PR),TITLE_DATE_PR_CHANGE)</f>
        <v>46262</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475</v>
      </c>
      <c r="T33" s="2251"/>
      <c r="U33" s="1373"/>
      <c r="V33" s="2252" t="str">
        <f>IF(TITLE_NUMBER_PR_CHANGE="",IF(TITLE_NUMBER_PR="","",TITLE_NUMBER_PR),TITLE_NUMBER_PR_CHANGE)</f>
        <v>Исх-ДГК/7081</v>
      </c>
      <c r="W33" s="2252"/>
      <c r="X33" s="2252"/>
      <c r="Y33" s="2252"/>
      <c r="Z33" s="2252"/>
      <c r="AA33" s="2252"/>
      <c r="AB33" s="327"/>
      <c r="AC33" s="2252" t="str">
        <f>IF(TITLE_NUMBER_PR_CHANGE="",IF(TITLE_NUMBER_PR="","",TITLE_NUMBER_PR),TITLE_NUMBER_PR_CHANGE)</f>
        <v>Исх-ДГК/7081</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476</v>
      </c>
      <c r="AC34" s="327"/>
      <c r="AD34" s="327"/>
      <c r="AE34" s="327"/>
      <c r="AF34" s="327"/>
      <c r="AG34" s="327"/>
      <c r="AH34" s="327"/>
      <c r="AI34" s="279" t="s">
        <v>476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352</v>
      </c>
      <c r="T36" s="2128"/>
      <c r="U36" s="2128"/>
      <c r="V36" s="2128"/>
      <c r="W36" s="2128"/>
      <c r="X36" s="2128"/>
      <c r="Y36" s="2128"/>
      <c r="Z36" s="2128"/>
      <c r="AA36" s="2128"/>
      <c r="AB36" s="2128"/>
      <c r="AC36" s="2128"/>
      <c r="AD36" s="2128"/>
      <c r="AE36" s="2128"/>
      <c r="AF36" s="2128"/>
      <c r="AG36" s="2128"/>
      <c r="AH36" s="2128"/>
      <c r="AI36" s="2128"/>
      <c r="AJ36" s="2128"/>
      <c r="AK36" s="2128" t="s">
        <v>353</v>
      </c>
      <c r="AQ36" s="1156">
        <v>14</v>
      </c>
    </row>
    <row customHeight="1" ht="14.699999999999998">
      <c r="Q37" s="377"/>
      <c r="R37" s="377"/>
      <c r="S37" s="2274" t="s">
        <v>89</v>
      </c>
      <c r="T37" s="2210" t="s">
        <v>477</v>
      </c>
      <c r="U37" s="302"/>
      <c r="V37" s="2275" t="s">
        <v>478</v>
      </c>
      <c r="W37" s="2276"/>
      <c r="X37" s="2276"/>
      <c r="Y37" s="2276"/>
      <c r="Z37" s="2276"/>
      <c r="AA37" s="2277"/>
      <c r="AB37" s="2278" t="s">
        <v>479</v>
      </c>
      <c r="AC37" s="2275" t="s">
        <v>478</v>
      </c>
      <c r="AD37" s="2276"/>
      <c r="AE37" s="2276"/>
      <c r="AF37" s="2276"/>
      <c r="AG37" s="2276"/>
      <c r="AH37" s="2277"/>
      <c r="AI37" s="2278" t="s">
        <v>480</v>
      </c>
      <c r="AJ37" s="2281" t="s">
        <v>481</v>
      </c>
      <c r="AK37" s="2128"/>
      <c r="AQ37" s="1156">
        <v>14</v>
      </c>
    </row>
    <row customHeight="1" ht="35.699999999999996">
      <c r="Q38" s="377"/>
      <c r="R38" s="377"/>
      <c r="S38" s="2274"/>
      <c r="T38" s="2210"/>
      <c r="U38" s="1032"/>
      <c r="V38" s="1453" t="s">
        <v>540</v>
      </c>
      <c r="W38" s="2263" t="s">
        <v>484</v>
      </c>
      <c r="X38" s="2264"/>
      <c r="Y38" s="2263" t="s">
        <v>485</v>
      </c>
      <c r="Z38" s="2270"/>
      <c r="AA38" s="2264"/>
      <c r="AB38" s="2279"/>
      <c r="AC38" s="1453" t="s">
        <v>540</v>
      </c>
      <c r="AD38" s="2263" t="s">
        <v>484</v>
      </c>
      <c r="AE38" s="2264"/>
      <c r="AF38" s="2263" t="s">
        <v>485</v>
      </c>
      <c r="AG38" s="2270"/>
      <c r="AH38" s="2264"/>
      <c r="AI38" s="2279"/>
      <c r="AJ38" s="2282"/>
      <c r="AK38" s="2128"/>
      <c r="AQ38" s="1156">
        <v>34</v>
      </c>
    </row>
    <row customHeight="1" ht="35.699999999999996">
      <c r="A39" s="1371"/>
      <c r="B39" s="1371" t="s">
        <v>143</v>
      </c>
      <c r="C39" s="1371" t="s">
        <v>144</v>
      </c>
      <c r="D39" s="1371" t="s">
        <v>145</v>
      </c>
      <c r="E39" s="1365" t="s">
        <v>486</v>
      </c>
      <c r="F39" s="1365" t="s">
        <v>487</v>
      </c>
      <c r="G39" s="1365" t="s">
        <v>488</v>
      </c>
      <c r="H39" s="1365"/>
      <c r="I39" s="1365" t="s">
        <v>541</v>
      </c>
      <c r="J39" s="1365" t="s">
        <v>491</v>
      </c>
      <c r="K39" s="1365" t="s">
        <v>542</v>
      </c>
      <c r="L39" s="1365" t="s">
        <v>467</v>
      </c>
      <c r="Q39" s="377"/>
      <c r="R39" s="377"/>
      <c r="S39" s="2274"/>
      <c r="T39" s="2210"/>
      <c r="U39" s="303"/>
      <c r="V39" s="1453" t="s">
        <v>543</v>
      </c>
      <c r="W39" s="1223" t="s">
        <v>544</v>
      </c>
      <c r="X39" s="1223" t="s">
        <v>545</v>
      </c>
      <c r="Y39" s="1456" t="s">
        <v>495</v>
      </c>
      <c r="Z39" s="2271" t="s">
        <v>496</v>
      </c>
      <c r="AA39" s="2272"/>
      <c r="AB39" s="2280"/>
      <c r="AC39" s="1453" t="s">
        <v>543</v>
      </c>
      <c r="AD39" s="1223" t="s">
        <v>544</v>
      </c>
      <c r="AE39" s="1223" t="s">
        <v>545</v>
      </c>
      <c r="AF39" s="1456" t="s">
        <v>495</v>
      </c>
      <c r="AG39" s="2271" t="s">
        <v>496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118</v>
      </c>
      <c r="T40" s="1256" t="s">
        <v>103</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293</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131</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293</v>
      </c>
      <c r="B42" s="1364" t="s">
        <v>294</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449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450</v>
      </c>
      <c r="AM42" s="501"/>
      <c r="AN42" s="501" t="str">
        <f>IF(T42="","",T42)</f>
        <v>Территория действия тарифа</v>
      </c>
      <c r="AO42" s="501"/>
      <c r="AP42" s="501"/>
      <c r="AQ42" s="1156">
        <v>23</v>
      </c>
    </row>
    <row customHeight="1" ht="24">
      <c r="A43" s="1364" t="s">
        <v>293</v>
      </c>
      <c r="B43" s="1364" t="s">
        <v>294</v>
      </c>
      <c r="C43" s="1364" t="s">
        <v>295</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532</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533</v>
      </c>
      <c r="AM43" s="501"/>
      <c r="AN43" s="501" t="str">
        <f>IF(T43="","",T43)</f>
        <v>Наименование централизованной системы холодного водоснабжения</v>
      </c>
      <c r="AO43" s="501"/>
      <c r="AP43" s="501"/>
      <c r="AQ43" s="1156">
        <v>23</v>
      </c>
    </row>
    <row customHeight="1" ht="24">
      <c r="A44" s="1364" t="s">
        <v>293</v>
      </c>
      <c r="B44" s="1364" t="s">
        <v>294</v>
      </c>
      <c r="C44" s="1364" t="s">
        <v>295</v>
      </c>
      <c r="D44" s="1364" t="s">
        <v>549</v>
      </c>
      <c r="E44" s="2260"/>
      <c r="F44" s="2260"/>
      <c r="G44" s="2260"/>
      <c r="H44" s="2260"/>
      <c r="I44" s="2257" t="str">
        <f>S43&amp;".1"</f>
        <v>...1</v>
      </c>
      <c r="J44" s="1364"/>
      <c r="K44" s="1364"/>
      <c r="L44" s="1365"/>
      <c r="P44" s="2258">
        <v>1</v>
      </c>
      <c r="Q44" s="1451"/>
      <c r="R44" s="357"/>
      <c r="S44" s="1458" t="str">
        <f>$I44</f>
        <v>...1</v>
      </c>
      <c r="T44" s="286" t="s">
        <v>534</v>
      </c>
      <c r="U44" s="301"/>
      <c r="V44" s="2351"/>
      <c r="W44" s="2352"/>
      <c r="X44" s="2352"/>
      <c r="Y44" s="2352"/>
      <c r="Z44" s="2352"/>
      <c r="AA44" s="2352"/>
      <c r="AB44" s="2353"/>
      <c r="AC44" s="2354"/>
      <c r="AD44" s="2355"/>
      <c r="AE44" s="2355"/>
      <c r="AF44" s="2355"/>
      <c r="AG44" s="2355"/>
      <c r="AH44" s="2355"/>
      <c r="AI44" s="2355"/>
      <c r="AJ44" s="2356"/>
      <c r="AK44" s="1259" t="s">
        <v>535</v>
      </c>
      <c r="AM44" s="501"/>
      <c r="AN44" s="501" t="str">
        <f>IF(T44="","",T44)</f>
        <v>Наименование признака дифференциации</v>
      </c>
      <c r="AO44" s="501"/>
      <c r="AP44" s="501"/>
      <c r="AQ44" s="1156">
        <v>23</v>
      </c>
    </row>
    <row customHeight="1" ht="24">
      <c r="A45" s="1364" t="s">
        <v>293</v>
      </c>
      <c r="B45" s="1364" t="s">
        <v>294</v>
      </c>
      <c r="C45" s="1364" t="s">
        <v>295</v>
      </c>
      <c r="D45" s="1364" t="s">
        <v>549</v>
      </c>
      <c r="E45" s="2260"/>
      <c r="F45" s="2260"/>
      <c r="G45" s="2260"/>
      <c r="H45" s="2260"/>
      <c r="I45" s="2287"/>
      <c r="J45" s="2257" t="str">
        <f>I44&amp;".1"</f>
        <v>...1.1</v>
      </c>
      <c r="K45" s="1364"/>
      <c r="L45" s="1365" t="s">
        <v>458</v>
      </c>
      <c r="P45" s="2258"/>
      <c r="Q45" s="2258">
        <v>1</v>
      </c>
      <c r="R45" s="358"/>
      <c r="S45" s="1458" t="str">
        <f>$J45</f>
        <v>...1.1</v>
      </c>
      <c r="T45" s="287" t="s">
        <v>459</v>
      </c>
      <c r="U45" s="301"/>
      <c r="V45" s="2246"/>
      <c r="W45" s="2247"/>
      <c r="X45" s="2247"/>
      <c r="Y45" s="2247"/>
      <c r="Z45" s="2247"/>
      <c r="AA45" s="2247"/>
      <c r="AB45" s="2248"/>
      <c r="AC45" s="2246"/>
      <c r="AD45" s="2247"/>
      <c r="AE45" s="2247"/>
      <c r="AF45" s="2247"/>
      <c r="AG45" s="2247"/>
      <c r="AH45" s="2247"/>
      <c r="AI45" s="2247"/>
      <c r="AJ45" s="2248"/>
      <c r="AK45" s="1308" t="s">
        <v>536</v>
      </c>
      <c r="AM45" s="501"/>
      <c r="AN45" s="501" t="str">
        <f>IF(T45="","",T45)</f>
        <v>Группа потребителей</v>
      </c>
      <c r="AO45" s="501"/>
      <c r="AP45" s="501"/>
      <c r="AQ45" s="1156">
        <v>23</v>
      </c>
    </row>
    <row customHeight="1" ht="24">
      <c r="A46" s="1364" t="s">
        <v>293</v>
      </c>
      <c r="B46" s="1364" t="s">
        <v>294</v>
      </c>
      <c r="C46" s="1364" t="s">
        <v>295</v>
      </c>
      <c r="D46" s="1364" t="s">
        <v>549</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67</v>
      </c>
      <c r="AA46" s="2266"/>
      <c r="AB46" s="2108" t="s">
        <v>67</v>
      </c>
      <c r="AC46" s="752"/>
      <c r="AD46" s="752"/>
      <c r="AE46" s="1258"/>
      <c r="AF46" s="2266"/>
      <c r="AG46" s="2108" t="s">
        <v>67</v>
      </c>
      <c r="AH46" s="2288"/>
      <c r="AI46" s="2108" t="s">
        <v>67</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293</v>
      </c>
      <c r="B47" s="1364" t="s">
        <v>294</v>
      </c>
      <c r="C47" s="1364" t="s">
        <v>295</v>
      </c>
      <c r="D47" s="1364" t="s">
        <v>549</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293</v>
      </c>
      <c r="B48" s="1364" t="s">
        <v>294</v>
      </c>
      <c r="C48" s="1364" t="s">
        <v>295</v>
      </c>
      <c r="D48" s="1364" t="s">
        <v>549</v>
      </c>
      <c r="E48" s="2260"/>
      <c r="F48" s="2260"/>
      <c r="G48" s="2260"/>
      <c r="H48" s="2260"/>
      <c r="I48" s="2287"/>
      <c r="J48" s="2257"/>
      <c r="K48" s="1364"/>
      <c r="L48" s="1365"/>
      <c r="P48" s="2258"/>
      <c r="Q48" s="2258"/>
      <c r="R48" s="357"/>
      <c r="S48" s="1279"/>
      <c r="T48" s="288" t="s">
        <v>537</v>
      </c>
      <c r="U48" s="368"/>
      <c r="V48" s="368"/>
      <c r="W48" s="368"/>
      <c r="X48" s="368"/>
      <c r="Y48" s="368"/>
      <c r="Z48" s="368"/>
      <c r="AA48" s="368"/>
      <c r="AB48" s="368"/>
      <c r="AC48" s="368"/>
      <c r="AD48" s="368"/>
      <c r="AE48" s="368"/>
      <c r="AF48" s="368"/>
      <c r="AG48" s="368"/>
      <c r="AH48" s="368"/>
      <c r="AI48" s="368"/>
      <c r="AJ48" s="368"/>
      <c r="AK48" s="1259" t="s">
        <v>538</v>
      </c>
      <c r="AM48" s="501"/>
      <c r="AN48" s="501" t="str">
        <f>IF(T48="","",T48)</f>
        <v>Добавить значение признака дифференциации</v>
      </c>
      <c r="AO48" s="501"/>
      <c r="AP48" s="501"/>
      <c r="AQ48" s="1156">
        <v>20</v>
      </c>
    </row>
    <row customHeight="1" ht="22.049999999999997">
      <c r="A49" s="1364" t="s">
        <v>293</v>
      </c>
      <c r="B49" s="1364" t="s">
        <v>294</v>
      </c>
      <c r="C49" s="1364" t="s">
        <v>295</v>
      </c>
      <c r="D49" s="1364" t="s">
        <v>549</v>
      </c>
      <c r="E49" s="2260"/>
      <c r="F49" s="2260"/>
      <c r="G49" s="2260"/>
      <c r="H49" s="2260"/>
      <c r="I49" s="2257"/>
      <c r="J49" s="1364"/>
      <c r="K49" s="1364"/>
      <c r="L49" s="1365"/>
      <c r="P49" s="2258"/>
      <c r="Q49" s="1451"/>
      <c r="R49" s="357"/>
      <c r="S49" s="1279"/>
      <c r="T49" s="366" t="s">
        <v>464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293</v>
      </c>
      <c r="B50" s="1364" t="s">
        <v>294</v>
      </c>
      <c r="C50" s="1364" t="s">
        <v>295</v>
      </c>
      <c r="D50" s="1364" t="s">
        <v>549</v>
      </c>
      <c r="E50" s="2260"/>
      <c r="F50" s="2260"/>
      <c r="G50" s="2260"/>
      <c r="H50" s="2259"/>
      <c r="I50" s="1364"/>
      <c r="J50" s="1364"/>
      <c r="K50" s="1364"/>
      <c r="L50" s="1365"/>
      <c r="M50" s="1366"/>
      <c r="N50" s="1366"/>
      <c r="O50" s="538"/>
      <c r="P50" s="361"/>
      <c r="Q50" s="376"/>
      <c r="R50" s="356"/>
      <c r="S50" s="1279"/>
      <c r="T50" s="373" t="s">
        <v>539</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293</v>
      </c>
      <c r="B51" s="1344" t="s">
        <v>294</v>
      </c>
      <c r="C51" s="1315"/>
      <c r="D51" s="1315"/>
      <c r="E51" s="2260"/>
      <c r="F51" s="2259"/>
      <c r="G51" s="1315"/>
      <c r="H51" s="1315"/>
      <c r="I51" s="1315"/>
      <c r="J51" s="1315"/>
      <c r="K51" s="1315"/>
      <c r="L51" s="1459"/>
      <c r="M51" s="1322"/>
      <c r="N51" s="1322"/>
      <c r="P51" s="1317"/>
      <c r="Q51" s="1318"/>
      <c r="R51" s="1317"/>
      <c r="S51" s="1323"/>
      <c r="T51" s="1326" t="s">
        <v>172</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293</v>
      </c>
      <c r="B52" s="1344"/>
      <c r="C52" s="1344"/>
      <c r="D52" s="1344"/>
      <c r="E52" s="2259"/>
      <c r="F52" s="1344"/>
      <c r="G52" s="1344"/>
      <c r="H52" s="1344"/>
      <c r="I52" s="1344"/>
      <c r="J52" s="1344"/>
      <c r="K52" s="1344"/>
      <c r="L52" s="1347"/>
      <c r="M52" s="1322"/>
      <c r="N52" s="1322"/>
      <c r="O52" s="519"/>
      <c r="P52" s="381"/>
      <c r="Q52" s="1345"/>
      <c r="R52" s="381"/>
      <c r="S52" s="1323"/>
      <c r="T52" s="1326" t="s">
        <v>173</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186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8A8632-AFC3-369F-D01B-0.6D66A64E}"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131</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448</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449</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450</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451</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452</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453</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454</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455</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67</v>
      </c>
      <c r="Z8" s="1993"/>
      <c r="AA8" s="1991" t="s">
        <v>67</v>
      </c>
      <c r="AB8" s="1997"/>
      <c r="AC8" s="1998" t="s">
        <v>28</v>
      </c>
      <c r="AD8" s="752"/>
      <c r="AE8" s="1258"/>
      <c r="AF8" s="1956"/>
      <c r="AG8" s="1943" t="s">
        <v>67</v>
      </c>
      <c r="AH8" s="1956"/>
      <c r="AI8" s="1943" t="s">
        <v>67</v>
      </c>
      <c r="AJ8" s="1349"/>
      <c r="AK8" s="2254" t="s">
        <v>515</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519</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171</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172</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173</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67</v>
      </c>
      <c r="AH16" s="1737"/>
      <c r="AI16" s="1967" t="s">
        <v>67</v>
      </c>
      <c r="AQ16" s="1632">
        <v>0</v>
      </c>
    </row>
    <row customHeight="1" ht="14.25" hidden="1">
      <c r="AL17" s="1642"/>
      <c r="AM17" s="1642"/>
      <c r="AN17" s="1642"/>
      <c r="AO17" s="1642"/>
      <c r="AP17" s="1642"/>
      <c r="AQ17" s="1632">
        <v>0</v>
      </c>
    </row>
    <row customHeight="1" ht="14.25" hidden="1">
      <c r="O18" s="1346" t="s">
        <v>466</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467</v>
      </c>
      <c r="P20" s="1509"/>
      <c r="Q20" s="1511"/>
      <c r="R20" s="1511"/>
      <c r="Y20" s="1508" t="s">
        <v>469</v>
      </c>
      <c r="AA20" s="1508" t="s">
        <v>470</v>
      </c>
      <c r="AC20" s="1508" t="s">
        <v>521</v>
      </c>
      <c r="AG20" s="1508" t="s">
        <v>469</v>
      </c>
      <c r="AI20" s="1508" t="s">
        <v>470</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472</v>
      </c>
      <c r="T28" s="2251"/>
      <c r="U28" s="1373"/>
      <c r="V28" s="2265" t="str">
        <f>IF(TITLE_DATE_PR_CHANGE="",IF(TITLE_DATE_PR="","",TITLE_DATE_PR),TITLE_DATE_PR_CHANGE)</f>
        <v>46262</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473</v>
      </c>
      <c r="T29" s="2251"/>
      <c r="U29" s="1373"/>
      <c r="V29" s="2252" t="str">
        <f>IF(TITLE_NUMBER_PR_CHANGE="",IF(TITLE_NUMBER_PR="","",TITLE_NUMBER_PR),TITLE_NUMBER_PR_CHANGE)</f>
        <v>Исх-ДГК/7081</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472</v>
      </c>
      <c r="T32" s="2251"/>
      <c r="U32" s="1373"/>
      <c r="V32" s="2265" t="str">
        <f>IF(TITLE_DATE_PR_CHANGE="",IF(TITLE_DATE_PR="","",TITLE_DATE_PR),TITLE_DATE_PR_CHANGE)</f>
        <v>46262</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473</v>
      </c>
      <c r="T33" s="2251"/>
      <c r="U33" s="1373"/>
      <c r="V33" s="2252" t="str">
        <f>IF(TITLE_NUMBER_PR_CHANGE="",IF(TITLE_NUMBER_PR="","",TITLE_NUMBER_PR),TITLE_NUMBER_PR_CHANGE)</f>
        <v>Исх-ДГК/7081</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476</v>
      </c>
      <c r="AB34" s="1643"/>
      <c r="AC34" s="1636"/>
      <c r="AD34" s="1636"/>
      <c r="AE34" s="1636"/>
      <c r="AF34" s="1636"/>
      <c r="AG34" s="1636"/>
      <c r="AH34" s="1636"/>
      <c r="AI34" s="1643" t="s">
        <v>476</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352</v>
      </c>
      <c r="T36" s="2128"/>
      <c r="U36" s="2128"/>
      <c r="V36" s="2128"/>
      <c r="W36" s="2128"/>
      <c r="X36" s="2128"/>
      <c r="Y36" s="2128"/>
      <c r="Z36" s="2128"/>
      <c r="AA36" s="2176"/>
      <c r="AB36" s="2176"/>
      <c r="AC36" s="2176"/>
      <c r="AD36" s="2128"/>
      <c r="AE36" s="2128"/>
      <c r="AF36" s="2128"/>
      <c r="AG36" s="2128"/>
      <c r="AH36" s="2128"/>
      <c r="AI36" s="2128"/>
      <c r="AJ36" s="2128"/>
      <c r="AK36" s="2128" t="s">
        <v>353</v>
      </c>
      <c r="AQ36" s="1632">
        <v>14</v>
      </c>
    </row>
    <row customHeight="1" ht="14.699999999999998">
      <c r="Q37" s="292"/>
      <c r="R37" s="377"/>
      <c r="S37" s="2274" t="s">
        <v>89</v>
      </c>
      <c r="T37" s="2210" t="s">
        <v>550</v>
      </c>
      <c r="U37" s="338"/>
      <c r="V37" s="2276"/>
      <c r="W37" s="2276"/>
      <c r="X37" s="2276"/>
      <c r="Y37" s="2276"/>
      <c r="Z37" s="2276"/>
      <c r="AA37" s="2210" t="s">
        <v>479</v>
      </c>
      <c r="AB37" s="2209" t="s">
        <v>551</v>
      </c>
      <c r="AC37" s="2209" t="s">
        <v>525</v>
      </c>
      <c r="AD37" s="2292" t="s">
        <v>478</v>
      </c>
      <c r="AE37" s="2292"/>
      <c r="AF37" s="2276"/>
      <c r="AG37" s="2276"/>
      <c r="AH37" s="2277"/>
      <c r="AI37" s="2278" t="s">
        <v>479</v>
      </c>
      <c r="AJ37" s="2281" t="s">
        <v>481</v>
      </c>
      <c r="AK37" s="2128"/>
      <c r="AQ37" s="1632">
        <v>14</v>
      </c>
    </row>
    <row customHeight="1" ht="35.699999999999996">
      <c r="Q38" s="292"/>
      <c r="R38" s="377"/>
      <c r="S38" s="2274"/>
      <c r="T38" s="2210"/>
      <c r="U38" s="1032"/>
      <c r="V38" s="2104" t="s">
        <v>528</v>
      </c>
      <c r="W38" s="2128"/>
      <c r="X38" s="2295" t="s">
        <v>485</v>
      </c>
      <c r="Y38" s="2314"/>
      <c r="Z38" s="2314"/>
      <c r="AA38" s="2210"/>
      <c r="AB38" s="2209"/>
      <c r="AC38" s="2209"/>
      <c r="AD38" s="2104" t="s">
        <v>528</v>
      </c>
      <c r="AE38" s="2128"/>
      <c r="AF38" s="2314" t="s">
        <v>485</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143</v>
      </c>
      <c r="C40" s="1267" t="s">
        <v>144</v>
      </c>
      <c r="D40" s="1267" t="s">
        <v>145</v>
      </c>
      <c r="E40" s="1311" t="s">
        <v>486</v>
      </c>
      <c r="F40" s="1311" t="s">
        <v>487</v>
      </c>
      <c r="G40" s="1311" t="s">
        <v>488</v>
      </c>
      <c r="H40" s="1311" t="s">
        <v>489</v>
      </c>
      <c r="I40" s="1311" t="s">
        <v>490</v>
      </c>
      <c r="J40" s="1311" t="s">
        <v>491</v>
      </c>
      <c r="K40" s="1311" t="s">
        <v>492</v>
      </c>
      <c r="L40" s="1311" t="s">
        <v>467</v>
      </c>
      <c r="Q40" s="292"/>
      <c r="R40" s="377"/>
      <c r="S40" s="2274"/>
      <c r="T40" s="2210"/>
      <c r="U40" s="303"/>
      <c r="V40" s="1951" t="s">
        <v>529</v>
      </c>
      <c r="W40" s="1951" t="s">
        <v>530</v>
      </c>
      <c r="X40" s="1939" t="s">
        <v>495</v>
      </c>
      <c r="Y40" s="2271" t="s">
        <v>496</v>
      </c>
      <c r="Z40" s="2321"/>
      <c r="AA40" s="2210"/>
      <c r="AB40" s="2209"/>
      <c r="AC40" s="2209"/>
      <c r="AD40" s="1969" t="s">
        <v>529</v>
      </c>
      <c r="AE40" s="1960" t="s">
        <v>530</v>
      </c>
      <c r="AF40" s="1939" t="s">
        <v>495</v>
      </c>
      <c r="AG40" s="2271" t="s">
        <v>496</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118</v>
      </c>
      <c r="T41" s="1256" t="s">
        <v>103</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258</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131</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258</v>
      </c>
      <c r="B43" s="1268" t="s">
        <v>259</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449</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450</v>
      </c>
      <c r="AM43" s="1625"/>
      <c r="AN43" s="1625" t="str">
        <f>IF(T43="","",T43)</f>
        <v>Территория действия тарифа</v>
      </c>
      <c r="AO43" s="1625"/>
      <c r="AP43" s="1625"/>
      <c r="AQ43" s="1632">
        <v>21</v>
      </c>
    </row>
    <row customHeight="1" ht="24">
      <c r="A44" s="1268" t="s">
        <v>258</v>
      </c>
      <c r="B44" s="1268" t="s">
        <v>259</v>
      </c>
      <c r="C44" s="1268" t="s">
        <v>260</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451</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452</v>
      </c>
      <c r="AM44" s="1625"/>
      <c r="AN44" s="1625" t="str">
        <f>IF(T44="","",T44)</f>
        <v>Наименование системы теплоснабжения </v>
      </c>
      <c r="AO44" s="1625"/>
      <c r="AP44" s="1625"/>
      <c r="AQ44" s="1632">
        <v>23</v>
      </c>
    </row>
    <row customHeight="1" ht="22.049999999999997">
      <c r="A45" s="1268" t="s">
        <v>258</v>
      </c>
      <c r="B45" s="1268" t="s">
        <v>259</v>
      </c>
      <c r="C45" s="1268" t="s">
        <v>260</v>
      </c>
      <c r="D45" s="1268" t="s">
        <v>261</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453</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454</v>
      </c>
      <c r="AM45" s="1625"/>
      <c r="AN45" s="1625" t="str">
        <f>IF(T45="","",T45)</f>
        <v>Источник тепловой энергии  </v>
      </c>
      <c r="AO45" s="1625"/>
      <c r="AP45" s="1625"/>
      <c r="AQ45" s="1632">
        <v>21</v>
      </c>
    </row>
    <row s="1643" customFormat="1" customHeight="1" ht="0">
      <c r="A46" s="1376" t="s">
        <v>258</v>
      </c>
      <c r="B46" s="1376" t="s">
        <v>259</v>
      </c>
      <c r="C46" s="1376" t="s">
        <v>260</v>
      </c>
      <c r="D46" s="1376" t="s">
        <v>261</v>
      </c>
      <c r="E46" s="2291"/>
      <c r="F46" s="2291"/>
      <c r="G46" s="2291"/>
      <c r="H46" s="2291"/>
      <c r="I46" s="2128" t="str">
        <f>S45&amp;".1"</f>
        <v>....1</v>
      </c>
      <c r="J46" s="1376"/>
      <c r="K46" s="1376"/>
      <c r="L46" s="1382" t="s">
        <v>455</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258</v>
      </c>
      <c r="B47" s="1376" t="s">
        <v>259</v>
      </c>
      <c r="C47" s="1376" t="s">
        <v>260</v>
      </c>
      <c r="D47" s="1376" t="s">
        <v>261</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258</v>
      </c>
      <c r="B48" s="1268" t="s">
        <v>259</v>
      </c>
      <c r="C48" s="1268" t="s">
        <v>260</v>
      </c>
      <c r="D48" s="1268" t="s">
        <v>261</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67</v>
      </c>
      <c r="Z48" s="1956"/>
      <c r="AA48" s="1943" t="s">
        <v>67</v>
      </c>
      <c r="AB48" s="1965"/>
      <c r="AC48" s="1964" t="s">
        <v>28</v>
      </c>
      <c r="AD48" s="752"/>
      <c r="AE48" s="1258"/>
      <c r="AF48" s="1956"/>
      <c r="AG48" s="1943" t="s">
        <v>67</v>
      </c>
      <c r="AH48" s="1956"/>
      <c r="AI48" s="1943" t="s">
        <v>67</v>
      </c>
      <c r="AJ48" s="1349"/>
      <c r="AK48" s="2254" t="s">
        <v>531</v>
      </c>
      <c r="AL48" s="1637">
        <f>STRCHECKDATE(#REF!)</f>
      </c>
      <c r="AM48" s="1625"/>
      <c r="AN48" s="1625" t="str">
        <f>IF(T48="","",T48)</f>
        <v/>
      </c>
      <c r="AO48" s="1625"/>
      <c r="AP48" s="1625"/>
      <c r="AQ48" s="1632">
        <v>21</v>
      </c>
    </row>
    <row customHeight="1" ht="11.549999999999999">
      <c r="A49" s="1268" t="s">
        <v>258</v>
      </c>
      <c r="B49" s="1268" t="s">
        <v>259</v>
      </c>
      <c r="C49" s="1268" t="s">
        <v>260</v>
      </c>
      <c r="D49" s="1268" t="s">
        <v>261</v>
      </c>
      <c r="E49" s="2291"/>
      <c r="F49" s="2291"/>
      <c r="G49" s="2291"/>
      <c r="H49" s="2291"/>
      <c r="I49" s="2102"/>
      <c r="J49" s="2128"/>
      <c r="K49" s="1268"/>
      <c r="L49" s="1311"/>
      <c r="P49" s="2258"/>
      <c r="Q49" s="2258"/>
      <c r="R49" s="357"/>
      <c r="S49" s="1279"/>
      <c r="T49" s="288" t="s">
        <v>519</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258</v>
      </c>
      <c r="B50" s="1376" t="s">
        <v>259</v>
      </c>
      <c r="C50" s="1376" t="s">
        <v>260</v>
      </c>
      <c r="D50" s="1376" t="s">
        <v>261</v>
      </c>
      <c r="E50" s="2291"/>
      <c r="F50" s="2291"/>
      <c r="G50" s="2291"/>
      <c r="H50" s="2291"/>
      <c r="I50" s="2128"/>
      <c r="J50" s="1376"/>
      <c r="K50" s="1376"/>
      <c r="L50" s="1382"/>
      <c r="M50" s="1247"/>
      <c r="N50" s="1247"/>
      <c r="O50" s="1247"/>
      <c r="P50" s="2258"/>
      <c r="Q50" s="1955"/>
      <c r="R50" s="357"/>
      <c r="S50" s="1387"/>
      <c r="T50" s="1388" t="s">
        <v>464</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258</v>
      </c>
      <c r="B51" s="1376" t="s">
        <v>259</v>
      </c>
      <c r="C51" s="1376" t="s">
        <v>260</v>
      </c>
      <c r="D51" s="1376" t="s">
        <v>261</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258</v>
      </c>
      <c r="B52" s="1376" t="s">
        <v>259</v>
      </c>
      <c r="C52" s="1376" t="s">
        <v>260</v>
      </c>
      <c r="D52" s="1375"/>
      <c r="E52" s="2291"/>
      <c r="F52" s="2291"/>
      <c r="G52" s="2290"/>
      <c r="H52" s="1375"/>
      <c r="I52" s="1375"/>
      <c r="J52" s="1375"/>
      <c r="K52" s="1375"/>
      <c r="L52" s="1378"/>
      <c r="M52" s="1379"/>
      <c r="N52" s="1379"/>
      <c r="O52" s="352"/>
      <c r="P52" s="1317"/>
      <c r="Q52" s="1318"/>
      <c r="R52" s="1317"/>
      <c r="S52" s="1323"/>
      <c r="T52" s="1326" t="s">
        <v>171</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258</v>
      </c>
      <c r="B53" s="1376" t="s">
        <v>259</v>
      </c>
      <c r="C53" s="1375"/>
      <c r="D53" s="1375"/>
      <c r="E53" s="2291"/>
      <c r="F53" s="2290"/>
      <c r="G53" s="1375"/>
      <c r="H53" s="1375"/>
      <c r="I53" s="1375"/>
      <c r="J53" s="1375"/>
      <c r="K53" s="1375"/>
      <c r="L53" s="1378"/>
      <c r="M53" s="1380"/>
      <c r="N53" s="1380"/>
      <c r="O53" s="352"/>
      <c r="P53" s="1317"/>
      <c r="Q53" s="1318"/>
      <c r="R53" s="1317"/>
      <c r="S53" s="1323"/>
      <c r="T53" s="1326" t="s">
        <v>172</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258</v>
      </c>
      <c r="B54" s="1376"/>
      <c r="C54" s="1376"/>
      <c r="D54" s="1376"/>
      <c r="E54" s="2291"/>
      <c r="F54" s="1376"/>
      <c r="G54" s="1376"/>
      <c r="H54" s="1376"/>
      <c r="I54" s="1376"/>
      <c r="J54" s="1376"/>
      <c r="K54" s="1376"/>
      <c r="L54" s="1382"/>
      <c r="M54" s="1380"/>
      <c r="N54" s="1380"/>
      <c r="O54" s="352"/>
      <c r="P54" s="381"/>
      <c r="Q54" s="1345"/>
      <c r="R54" s="381"/>
      <c r="S54" s="1323"/>
      <c r="T54" s="1326" t="s">
        <v>173</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258</v>
      </c>
      <c r="B55" s="1376"/>
      <c r="C55" s="1376"/>
      <c r="D55" s="1376"/>
      <c r="E55" s="2290"/>
      <c r="F55" s="1376"/>
      <c r="G55" s="1376"/>
      <c r="H55" s="1376"/>
      <c r="I55" s="1376"/>
      <c r="J55" s="1376"/>
      <c r="K55" s="1376"/>
      <c r="L55" s="1382"/>
      <c r="M55" s="1380"/>
      <c r="N55" s="1380"/>
      <c r="O55" s="352"/>
      <c r="P55" s="381"/>
      <c r="Q55" s="1345"/>
      <c r="R55" s="381"/>
      <c r="S55" s="1323"/>
      <c r="T55" s="1326" t="s">
        <v>173</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186</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83</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87978A-D5A4-1D5A-6EE9-0.01D92802}"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131</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449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450</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532</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533</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454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455</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67</v>
      </c>
      <c r="AB8" s="1735"/>
      <c r="AC8" s="1460" t="s">
        <v>67</v>
      </c>
      <c r="AD8" s="2186" t="s">
        <v>67</v>
      </c>
      <c r="AE8" s="2327"/>
      <c r="AF8" s="2206">
        <v>1</v>
      </c>
      <c r="AG8" s="2364"/>
      <c r="AH8" s="2108" t="s">
        <v>67</v>
      </c>
      <c r="AI8" s="2327"/>
      <c r="AJ8" s="2206">
        <v>1</v>
      </c>
      <c r="AK8" s="2328" t="s">
        <v>28</v>
      </c>
      <c r="AL8" s="2108" t="s">
        <v>67</v>
      </c>
      <c r="AM8" s="2193"/>
      <c r="AN8" s="2206">
        <v>1</v>
      </c>
      <c r="AO8" s="2358"/>
      <c r="AP8" s="2359" t="s">
        <v>67</v>
      </c>
      <c r="AQ8" s="312"/>
      <c r="AR8" s="1464">
        <v>1</v>
      </c>
      <c r="AS8" s="1467" t="s">
        <v>28</v>
      </c>
      <c r="AT8" s="752"/>
      <c r="AU8" s="1258"/>
      <c r="AV8" s="752"/>
      <c r="AW8" s="1258"/>
      <c r="AX8" s="1735"/>
      <c r="AY8" s="1460" t="s">
        <v>67</v>
      </c>
      <c r="AZ8" s="1735"/>
      <c r="BA8" s="1460" t="s">
        <v>67</v>
      </c>
      <c r="BB8" s="1349"/>
      <c r="BC8" s="2254" t="s">
        <v>552</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553</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554</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555</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556</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519</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172</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173</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67</v>
      </c>
      <c r="AZ20" s="1737"/>
      <c r="BA20" s="1461" t="s">
        <v>67</v>
      </c>
      <c r="BI20" s="1156">
        <v>0</v>
      </c>
    </row>
    <row customHeight="1" ht="14.25" hidden="1">
      <c r="BD21" s="497"/>
      <c r="BE21" s="497"/>
      <c r="BF21" s="497"/>
      <c r="BG21" s="497"/>
      <c r="BH21" s="497"/>
      <c r="BI21" s="1156">
        <v>0</v>
      </c>
    </row>
    <row customHeight="1" ht="14.25" hidden="1">
      <c r="O22" s="1368" t="s">
        <v>466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467</v>
      </c>
      <c r="P24" s="1509"/>
      <c r="Q24" s="1511"/>
      <c r="R24" s="1511"/>
      <c r="AA24" s="1508" t="s">
        <v>469</v>
      </c>
      <c r="AC24" s="1508" t="s">
        <v>470</v>
      </c>
      <c r="AD24" s="1508" t="s">
        <v>520</v>
      </c>
      <c r="AH24" s="1508" t="s">
        <v>520</v>
      </c>
      <c r="AK24" s="1508" t="s">
        <v>557</v>
      </c>
      <c r="AL24" s="1508" t="s">
        <v>520</v>
      </c>
      <c r="AP24" s="1508" t="s">
        <v>520</v>
      </c>
      <c r="AY24" s="1508" t="s">
        <v>469</v>
      </c>
      <c r="BA24" s="1508" t="s">
        <v>470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"ДГК"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472</v>
      </c>
      <c r="T32" s="2251"/>
      <c r="U32" s="1373"/>
      <c r="V32" s="2265" t="str">
        <f>IF(TITLE_DATE_PR_CHANGE="",IF(TITLE_DATE_PR="","",TITLE_DATE_PR),TITLE_DATE_PR_CHANGE)</f>
        <v>46262</v>
      </c>
      <c r="W32" s="2265"/>
      <c r="X32" s="2265"/>
      <c r="Y32" s="2265"/>
      <c r="Z32" s="2265"/>
      <c r="AA32" s="2265"/>
      <c r="AB32" s="2265"/>
      <c r="AC32" s="327"/>
      <c r="AD32" s="2265" t="str">
        <f>IF(TITLE_DATE_PR_CHANGE="",IF(TITLE_DATE_PR="","",TITLE_DATE_PR),TITLE_DATE_PR_CHANGE)</f>
        <v>46262</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473</v>
      </c>
      <c r="T33" s="2251"/>
      <c r="U33" s="1373"/>
      <c r="V33" s="2252" t="str">
        <f>IF(TITLE_NUMBER_PR_CHANGE="",IF(TITLE_NUMBER_PR="","",TITLE_NUMBER_PR),TITLE_NUMBER_PR_CHANGE)</f>
        <v>Исх-ДГК/7081</v>
      </c>
      <c r="W33" s="2252"/>
      <c r="X33" s="2252"/>
      <c r="Y33" s="2252"/>
      <c r="Z33" s="2252"/>
      <c r="AA33" s="2252"/>
      <c r="AB33" s="2252"/>
      <c r="AC33" s="327"/>
      <c r="AD33" s="2252" t="str">
        <f>IF(TITLE_NUMBER_PR_CHANGE="",IF(TITLE_NUMBER_PR="","",TITLE_NUMBER_PR),TITLE_NUMBER_PR_CHANGE)</f>
        <v>Исх-ДГК/7081</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472</v>
      </c>
      <c r="T36" s="2251"/>
      <c r="U36" s="1373"/>
      <c r="V36" s="2265" t="str">
        <f>IF(TITLE_DATE_PR_CHANGE="",IF(TITLE_DATE_PR="","",TITLE_DATE_PR),TITLE_DATE_PR_CHANGE)</f>
        <v>46262</v>
      </c>
      <c r="W36" s="2265"/>
      <c r="X36" s="2265"/>
      <c r="Y36" s="2265"/>
      <c r="Z36" s="2265"/>
      <c r="AA36" s="2265"/>
      <c r="AB36" s="2265"/>
      <c r="AC36" s="327"/>
      <c r="AD36" s="2265" t="str">
        <f>IF(TITLE_DATE_PR_CHANGE="",IF(TITLE_DATE_PR="","",TITLE_DATE_PR),TITLE_DATE_PR_CHANGE)</f>
        <v>46262</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473</v>
      </c>
      <c r="T37" s="2251"/>
      <c r="U37" s="1373"/>
      <c r="V37" s="2252" t="str">
        <f>IF(TITLE_NUMBER_PR_CHANGE="",IF(TITLE_NUMBER_PR="","",TITLE_NUMBER_PR),TITLE_NUMBER_PR_CHANGE)</f>
        <v>Исх-ДГК/7081</v>
      </c>
      <c r="W37" s="2252"/>
      <c r="X37" s="2252"/>
      <c r="Y37" s="2252"/>
      <c r="Z37" s="2252"/>
      <c r="AA37" s="2252"/>
      <c r="AB37" s="2252"/>
      <c r="AC37" s="327"/>
      <c r="AD37" s="2252" t="str">
        <f>IF(TITLE_NUMBER_PR_CHANGE="",IF(TITLE_NUMBER_PR="","",TITLE_NUMBER_PR),TITLE_NUMBER_PR_CHANGE)</f>
        <v>Исх-ДГК/7081</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476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476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352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353</v>
      </c>
      <c r="BI40" s="1156">
        <v>14</v>
      </c>
    </row>
    <row customHeight="1" ht="14.699999999999998">
      <c r="Q41" s="292"/>
      <c r="R41" s="377"/>
      <c r="S41" s="2274" t="s">
        <v>89</v>
      </c>
      <c r="T41" s="2210" t="s">
        <v>558</v>
      </c>
      <c r="U41" s="302"/>
      <c r="V41" s="2275" t="s">
        <v>478</v>
      </c>
      <c r="W41" s="2276"/>
      <c r="X41" s="2276"/>
      <c r="Y41" s="2276"/>
      <c r="Z41" s="2276"/>
      <c r="AA41" s="2276"/>
      <c r="AB41" s="2277"/>
      <c r="AC41" s="2278" t="s">
        <v>479</v>
      </c>
      <c r="AD41" s="2329" t="s">
        <v>559</v>
      </c>
      <c r="AE41" s="2292"/>
      <c r="AF41" s="2292"/>
      <c r="AG41" s="2330"/>
      <c r="AH41" s="2329" t="s">
        <v>560</v>
      </c>
      <c r="AI41" s="2292"/>
      <c r="AJ41" s="2292"/>
      <c r="AK41" s="2330"/>
      <c r="AL41" s="2329" t="s">
        <v>561</v>
      </c>
      <c r="AM41" s="2292"/>
      <c r="AN41" s="2292"/>
      <c r="AO41" s="2330"/>
      <c r="AP41" s="2329" t="s">
        <v>562</v>
      </c>
      <c r="AQ41" s="2292"/>
      <c r="AR41" s="2292"/>
      <c r="AS41" s="2330"/>
      <c r="AT41" s="2275" t="s">
        <v>478</v>
      </c>
      <c r="AU41" s="2276"/>
      <c r="AV41" s="2276"/>
      <c r="AW41" s="2276"/>
      <c r="AX41" s="2276"/>
      <c r="AY41" s="2276"/>
      <c r="AZ41" s="2277"/>
      <c r="BA41" s="2278" t="s">
        <v>479</v>
      </c>
      <c r="BB41" s="2281" t="s">
        <v>481</v>
      </c>
      <c r="BC41" s="2128"/>
      <c r="BI41" s="1156">
        <v>14</v>
      </c>
    </row>
    <row customHeight="1" ht="35.699999999999996">
      <c r="Q42" s="292"/>
      <c r="R42" s="377"/>
      <c r="S42" s="2274"/>
      <c r="T42" s="2210"/>
      <c r="U42" s="1032"/>
      <c r="V42" s="2193" t="s">
        <v>563</v>
      </c>
      <c r="W42" s="2194"/>
      <c r="X42" s="2193" t="s">
        <v>564</v>
      </c>
      <c r="Y42" s="2194"/>
      <c r="Z42" s="2295" t="s">
        <v>565</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563</v>
      </c>
      <c r="AU42" s="2194"/>
      <c r="AV42" s="2193" t="s">
        <v>564</v>
      </c>
      <c r="AW42" s="2194"/>
      <c r="AX42" s="2295" t="s">
        <v>565</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143</v>
      </c>
      <c r="C44" s="1371" t="s">
        <v>144</v>
      </c>
      <c r="D44" s="1371" t="s">
        <v>145</v>
      </c>
      <c r="E44" s="1365" t="s">
        <v>486</v>
      </c>
      <c r="F44" s="1365" t="s">
        <v>487</v>
      </c>
      <c r="G44" s="1365" t="s">
        <v>488</v>
      </c>
      <c r="H44" s="1365" t="s">
        <v>489</v>
      </c>
      <c r="I44" s="1365" t="s">
        <v>490</v>
      </c>
      <c r="J44" s="1365" t="s">
        <v>491</v>
      </c>
      <c r="K44" s="1365" t="s">
        <v>492</v>
      </c>
      <c r="L44" s="1365" t="s">
        <v>467</v>
      </c>
      <c r="Q44" s="292"/>
      <c r="R44" s="377"/>
      <c r="S44" s="2274"/>
      <c r="T44" s="2210"/>
      <c r="U44" s="303"/>
      <c r="V44" s="1449" t="s">
        <v>529</v>
      </c>
      <c r="W44" s="1449" t="s">
        <v>530</v>
      </c>
      <c r="X44" s="1449" t="s">
        <v>529</v>
      </c>
      <c r="Y44" s="1449" t="s">
        <v>530</v>
      </c>
      <c r="Z44" s="1456" t="s">
        <v>495</v>
      </c>
      <c r="AA44" s="2271" t="s">
        <v>496</v>
      </c>
      <c r="AB44" s="2272"/>
      <c r="AC44" s="2280"/>
      <c r="AD44" s="2334"/>
      <c r="AE44" s="2335"/>
      <c r="AF44" s="2335"/>
      <c r="AG44" s="2336"/>
      <c r="AH44" s="2334"/>
      <c r="AI44" s="2335"/>
      <c r="AJ44" s="2335"/>
      <c r="AK44" s="2336"/>
      <c r="AL44" s="2334"/>
      <c r="AM44" s="2335"/>
      <c r="AN44" s="2335"/>
      <c r="AO44" s="2336"/>
      <c r="AP44" s="2334"/>
      <c r="AQ44" s="2335"/>
      <c r="AR44" s="2335"/>
      <c r="AS44" s="2336"/>
      <c r="AT44" s="1449" t="s">
        <v>529</v>
      </c>
      <c r="AU44" s="1449" t="s">
        <v>530</v>
      </c>
      <c r="AV44" s="1449" t="s">
        <v>529</v>
      </c>
      <c r="AW44" s="1449" t="s">
        <v>530</v>
      </c>
      <c r="AX44" s="1456" t="s">
        <v>495</v>
      </c>
      <c r="AY44" s="2271" t="s">
        <v>496</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118</v>
      </c>
      <c r="T45" s="1256" t="s">
        <v>103</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298</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131</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298</v>
      </c>
      <c r="B47" s="1364" t="s">
        <v>299</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449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450</v>
      </c>
      <c r="BE47" s="501"/>
      <c r="BF47" s="501" t="str">
        <f>IF(T47="","",T47)</f>
        <v>Территория действия тарифа</v>
      </c>
      <c r="BG47" s="501"/>
      <c r="BH47" s="501"/>
      <c r="BI47" s="1156">
        <v>21</v>
      </c>
    </row>
    <row customHeight="1" ht="43.050000000000004">
      <c r="A48" s="1364" t="s">
        <v>298</v>
      </c>
      <c r="B48" s="1364" t="s">
        <v>299</v>
      </c>
      <c r="C48" s="1364" t="s">
        <v>300</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532</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533</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298</v>
      </c>
      <c r="B49" s="1344" t="s">
        <v>299</v>
      </c>
      <c r="C49" s="1344" t="s">
        <v>300</v>
      </c>
      <c r="D49" s="1344" t="s">
        <v>566</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454</v>
      </c>
      <c r="BE49" s="501"/>
      <c r="BF49" s="501" t="str">
        <f>IF(T49="","",T49)</f>
        <v/>
      </c>
      <c r="BG49" s="501"/>
      <c r="BH49" s="501"/>
      <c r="BI49" s="512">
        <v>0</v>
      </c>
    </row>
    <row s="1643" customFormat="1" customHeight="1" ht="0">
      <c r="A50" s="1344" t="s">
        <v>298</v>
      </c>
      <c r="B50" s="1344" t="s">
        <v>299</v>
      </c>
      <c r="C50" s="1344" t="s">
        <v>300</v>
      </c>
      <c r="D50" s="1344" t="s">
        <v>566</v>
      </c>
      <c r="E50" s="2260"/>
      <c r="F50" s="2260"/>
      <c r="G50" s="2260"/>
      <c r="H50" s="2260"/>
      <c r="I50" s="2257" t="str">
        <f>S49&amp;".1"</f>
        <v>.1</v>
      </c>
      <c r="J50" s="1344"/>
      <c r="K50" s="1344"/>
      <c r="L50" s="1347" t="s">
        <v>455</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298</v>
      </c>
      <c r="B51" s="1344" t="s">
        <v>299</v>
      </c>
      <c r="C51" s="1344" t="s">
        <v>300</v>
      </c>
      <c r="D51" s="1344" t="s">
        <v>566</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298</v>
      </c>
      <c r="B52" s="1364" t="s">
        <v>299</v>
      </c>
      <c r="C52" s="1364" t="s">
        <v>300</v>
      </c>
      <c r="D52" s="1364" t="s">
        <v>566</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67</v>
      </c>
      <c r="AB52" s="1735"/>
      <c r="AC52" s="1460" t="s">
        <v>67</v>
      </c>
      <c r="AD52" s="2186" t="s">
        <v>67</v>
      </c>
      <c r="AE52" s="2327"/>
      <c r="AF52" s="2206">
        <v>1</v>
      </c>
      <c r="AG52" s="2364"/>
      <c r="AH52" s="2108" t="s">
        <v>67</v>
      </c>
      <c r="AI52" s="2327"/>
      <c r="AJ52" s="2206">
        <v>1</v>
      </c>
      <c r="AK52" s="2328" t="s">
        <v>28</v>
      </c>
      <c r="AL52" s="2108" t="s">
        <v>67</v>
      </c>
      <c r="AM52" s="2193"/>
      <c r="AN52" s="2206">
        <v>1</v>
      </c>
      <c r="AO52" s="2358"/>
      <c r="AP52" s="2359" t="s">
        <v>67</v>
      </c>
      <c r="AQ52" s="312"/>
      <c r="AR52" s="1464">
        <v>1</v>
      </c>
      <c r="AS52" s="1467" t="s">
        <v>28</v>
      </c>
      <c r="AT52" s="752"/>
      <c r="AU52" s="1258"/>
      <c r="AV52" s="752"/>
      <c r="AW52" s="1258"/>
      <c r="AX52" s="1735"/>
      <c r="AY52" s="1460" t="s">
        <v>67</v>
      </c>
      <c r="AZ52" s="1735"/>
      <c r="BA52" s="1460" t="s">
        <v>67</v>
      </c>
      <c r="BB52" s="1349"/>
      <c r="BC52" s="2254" t="s">
        <v>552</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553</v>
      </c>
      <c r="AT53" s="1394"/>
      <c r="AU53" s="1497"/>
      <c r="AV53" s="1394"/>
      <c r="AW53" s="1497"/>
      <c r="AX53" s="1394"/>
      <c r="AY53" s="1394"/>
      <c r="AZ53" s="1394"/>
      <c r="BA53" s="1394"/>
      <c r="BB53" s="1398"/>
      <c r="BC53" s="2255"/>
      <c r="BE53" s="501"/>
      <c r="BF53" s="501"/>
      <c r="BG53" s="501"/>
      <c r="BH53" s="501"/>
      <c r="BI53" s="1156">
        <v>11</v>
      </c>
    </row>
    <row customHeight="1" ht="11.549999999999999">
      <c r="A54" s="1364" t="s">
        <v>298</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554</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298</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555</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298</v>
      </c>
      <c r="B56" s="1364" t="s">
        <v>299</v>
      </c>
      <c r="C56" s="1364" t="s">
        <v>300</v>
      </c>
      <c r="D56" s="1364" t="s">
        <v>566</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556</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298</v>
      </c>
      <c r="B57" s="1364" t="s">
        <v>299</v>
      </c>
      <c r="C57" s="1364" t="s">
        <v>300</v>
      </c>
      <c r="D57" s="1364" t="s">
        <v>566</v>
      </c>
      <c r="E57" s="2260"/>
      <c r="F57" s="2260"/>
      <c r="G57" s="2260"/>
      <c r="H57" s="2260"/>
      <c r="I57" s="2287"/>
      <c r="J57" s="2257"/>
      <c r="K57" s="1364"/>
      <c r="L57" s="1365"/>
      <c r="P57" s="2258"/>
      <c r="Q57" s="2258"/>
      <c r="R57" s="357"/>
      <c r="S57" s="1279"/>
      <c r="T57" s="288" t="s">
        <v>519</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298</v>
      </c>
      <c r="B58" s="1344" t="s">
        <v>299</v>
      </c>
      <c r="C58" s="1344" t="s">
        <v>300</v>
      </c>
      <c r="D58" s="1344" t="s">
        <v>566</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298</v>
      </c>
      <c r="B59" s="1344" t="s">
        <v>299</v>
      </c>
      <c r="C59" s="1344" t="s">
        <v>300</v>
      </c>
      <c r="D59" s="1344" t="s">
        <v>566</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298</v>
      </c>
      <c r="B60" s="1344" t="s">
        <v>299</v>
      </c>
      <c r="C60" s="1344" t="s">
        <v>300</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298</v>
      </c>
      <c r="B61" s="1344" t="s">
        <v>299</v>
      </c>
      <c r="C61" s="1315"/>
      <c r="D61" s="1315"/>
      <c r="E61" s="2260"/>
      <c r="F61" s="2259"/>
      <c r="G61" s="1315"/>
      <c r="H61" s="1315"/>
      <c r="I61" s="1315"/>
      <c r="J61" s="1315"/>
      <c r="K61" s="1315"/>
      <c r="L61" s="1465"/>
      <c r="M61" s="1322"/>
      <c r="N61" s="1322"/>
      <c r="P61" s="1317"/>
      <c r="Q61" s="1318"/>
      <c r="R61" s="1317"/>
      <c r="S61" s="1323"/>
      <c r="T61" s="1326" t="s">
        <v>172</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298</v>
      </c>
      <c r="B62" s="1344"/>
      <c r="C62" s="1344"/>
      <c r="D62" s="1344"/>
      <c r="E62" s="2259"/>
      <c r="F62" s="1344"/>
      <c r="G62" s="1344"/>
      <c r="H62" s="1344"/>
      <c r="I62" s="1344"/>
      <c r="J62" s="1344"/>
      <c r="K62" s="1344"/>
      <c r="L62" s="1347"/>
      <c r="M62" s="1322"/>
      <c r="N62" s="1322"/>
      <c r="O62" s="519"/>
      <c r="P62" s="381"/>
      <c r="Q62" s="1345"/>
      <c r="R62" s="381"/>
      <c r="S62" s="1323"/>
      <c r="T62" s="1326" t="s">
        <v>173</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186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83</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8E12B2-9DF7-A71B-AB3C-0.F92DAFF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131</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449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450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567</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568</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534</v>
      </c>
      <c r="U5" s="301"/>
      <c r="V5" s="2351"/>
      <c r="W5" s="2352"/>
      <c r="X5" s="2352"/>
      <c r="Y5" s="2352"/>
      <c r="Z5" s="2352"/>
      <c r="AA5" s="2352"/>
      <c r="AB5" s="2353"/>
      <c r="AC5" s="2354"/>
      <c r="AD5" s="2355"/>
      <c r="AE5" s="2355"/>
      <c r="AF5" s="2355"/>
      <c r="AG5" s="2355"/>
      <c r="AH5" s="2355"/>
      <c r="AI5" s="2355"/>
      <c r="AJ5" s="2356"/>
      <c r="AK5" s="1259" t="s">
        <v>535</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458</v>
      </c>
      <c r="P6" s="2258"/>
      <c r="Q6" s="2258">
        <v>1</v>
      </c>
      <c r="R6" s="358"/>
      <c r="S6" s="1494">
        <f>$J6</f>
      </c>
      <c r="T6" s="287" t="s">
        <v>459</v>
      </c>
      <c r="U6" s="301"/>
      <c r="V6" s="2246"/>
      <c r="W6" s="2247"/>
      <c r="X6" s="2247"/>
      <c r="Y6" s="2247"/>
      <c r="Z6" s="2247"/>
      <c r="AA6" s="2247"/>
      <c r="AB6" s="2248"/>
      <c r="AC6" s="2246"/>
      <c r="AD6" s="2247"/>
      <c r="AE6" s="2247"/>
      <c r="AF6" s="2247"/>
      <c r="AG6" s="2247"/>
      <c r="AH6" s="2247"/>
      <c r="AI6" s="2247"/>
      <c r="AJ6" s="2248"/>
      <c r="AK6" s="1308" t="s">
        <v>536</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67</v>
      </c>
      <c r="AA7" s="2266"/>
      <c r="AB7" s="2108" t="s">
        <v>67</v>
      </c>
      <c r="AC7" s="752"/>
      <c r="AD7" s="752"/>
      <c r="AE7" s="1258"/>
      <c r="AF7" s="2266"/>
      <c r="AG7" s="2108" t="s">
        <v>67</v>
      </c>
      <c r="AH7" s="2288"/>
      <c r="AI7" s="2108" t="s">
        <v>67</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537</v>
      </c>
      <c r="U9" s="368"/>
      <c r="V9" s="368"/>
      <c r="W9" s="368"/>
      <c r="X9" s="368"/>
      <c r="Y9" s="368"/>
      <c r="Z9" s="368"/>
      <c r="AA9" s="368"/>
      <c r="AB9" s="368"/>
      <c r="AC9" s="368"/>
      <c r="AD9" s="368"/>
      <c r="AE9" s="368"/>
      <c r="AF9" s="368"/>
      <c r="AG9" s="368"/>
      <c r="AH9" s="368"/>
      <c r="AI9" s="368"/>
      <c r="AJ9" s="368"/>
      <c r="AK9" s="1259" t="s">
        <v>538</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464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539</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172</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173</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67</v>
      </c>
      <c r="AH15" s="2268"/>
      <c r="AI15" s="2269" t="s">
        <v>67</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466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467</v>
      </c>
      <c r="P20" s="1363"/>
      <c r="Q20" s="1443"/>
      <c r="R20" s="1443"/>
      <c r="S20" s="730"/>
      <c r="T20" s="1161" t="s">
        <v>468</v>
      </c>
      <c r="Z20" s="187" t="s">
        <v>469</v>
      </c>
      <c r="AB20" s="187" t="s">
        <v>470</v>
      </c>
      <c r="AC20" s="1161" t="s">
        <v>468</v>
      </c>
      <c r="AG20" s="187" t="s">
        <v>471</v>
      </c>
      <c r="AI20" s="187" t="s">
        <v>470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472</v>
      </c>
      <c r="T28" s="2251"/>
      <c r="U28" s="1373"/>
      <c r="V28" s="2265" t="str">
        <f>IF(TITLE_DATE_PR_CHANGE="",IF(TITLE_DATE_PR="","",TITLE_DATE_PR),TITLE_DATE_PR_CHANGE)</f>
        <v>46262</v>
      </c>
      <c r="W28" s="2265"/>
      <c r="X28" s="2265"/>
      <c r="Y28" s="2265"/>
      <c r="Z28" s="2265"/>
      <c r="AA28" s="2265"/>
      <c r="AB28" s="327"/>
      <c r="AC28" s="2265" t="str">
        <f>IF(TITLE_DATE_PR_CHANGE="",IF(TITLE_DATE_PR="","",TITLE_DATE_PR),TITLE_DATE_PR_CHANGE)</f>
        <v>46262</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473</v>
      </c>
      <c r="T29" s="2251"/>
      <c r="U29" s="1373"/>
      <c r="V29" s="2252" t="str">
        <f>IF(TITLE_NUMBER_PR_CHANGE="",IF(TITLE_NUMBER_PR="","",TITLE_NUMBER_PR),TITLE_NUMBER_PR_CHANGE)</f>
        <v>Исх-ДГК/7081</v>
      </c>
      <c r="W29" s="2252"/>
      <c r="X29" s="2252"/>
      <c r="Y29" s="2252"/>
      <c r="Z29" s="2252"/>
      <c r="AA29" s="2252"/>
      <c r="AB29" s="327"/>
      <c r="AC29" s="2252" t="str">
        <f>IF(TITLE_NUMBER_PR_CHANGE="",IF(TITLE_NUMBER_PR="","",TITLE_NUMBER_PR),TITLE_NUMBER_PR_CHANGE)</f>
        <v>Исх-ДГК/7081</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474</v>
      </c>
      <c r="T32" s="2251"/>
      <c r="U32" s="1373"/>
      <c r="V32" s="2265" t="str">
        <f>IF(TITLE_DATE_PR_CHANGE="",IF(TITLE_DATE_PR="","",TITLE_DATE_PR),TITLE_DATE_PR_CHANGE)</f>
        <v>46262</v>
      </c>
      <c r="W32" s="2265"/>
      <c r="X32" s="2265"/>
      <c r="Y32" s="2265"/>
      <c r="Z32" s="2265"/>
      <c r="AA32" s="2265"/>
      <c r="AB32" s="327"/>
      <c r="AC32" s="2265" t="str">
        <f>IF(TITLE_DATE_PR_CHANGE="",IF(TITLE_DATE_PR="","",TITLE_DATE_PR),TITLE_DATE_PR_CHANGE)</f>
        <v>46262</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475</v>
      </c>
      <c r="T33" s="2251"/>
      <c r="U33" s="1373"/>
      <c r="V33" s="2252" t="str">
        <f>IF(TITLE_NUMBER_PR_CHANGE="",IF(TITLE_NUMBER_PR="","",TITLE_NUMBER_PR),TITLE_NUMBER_PR_CHANGE)</f>
        <v>Исх-ДГК/7081</v>
      </c>
      <c r="W33" s="2252"/>
      <c r="X33" s="2252"/>
      <c r="Y33" s="2252"/>
      <c r="Z33" s="2252"/>
      <c r="AA33" s="2252"/>
      <c r="AB33" s="327"/>
      <c r="AC33" s="2252" t="str">
        <f>IF(TITLE_NUMBER_PR_CHANGE="",IF(TITLE_NUMBER_PR="","",TITLE_NUMBER_PR),TITLE_NUMBER_PR_CHANGE)</f>
        <v>Исх-ДГК/7081</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476</v>
      </c>
      <c r="AC34" s="327"/>
      <c r="AD34" s="327"/>
      <c r="AE34" s="327"/>
      <c r="AF34" s="327"/>
      <c r="AG34" s="327"/>
      <c r="AH34" s="327"/>
      <c r="AI34" s="279" t="s">
        <v>476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352</v>
      </c>
      <c r="T36" s="2128"/>
      <c r="U36" s="2128"/>
      <c r="V36" s="2128"/>
      <c r="W36" s="2128"/>
      <c r="X36" s="2128"/>
      <c r="Y36" s="2128"/>
      <c r="Z36" s="2128"/>
      <c r="AA36" s="2128"/>
      <c r="AB36" s="2128"/>
      <c r="AC36" s="2128"/>
      <c r="AD36" s="2128"/>
      <c r="AE36" s="2128"/>
      <c r="AF36" s="2128"/>
      <c r="AG36" s="2128"/>
      <c r="AH36" s="2128"/>
      <c r="AI36" s="2128"/>
      <c r="AJ36" s="2128"/>
      <c r="AK36" s="2128" t="s">
        <v>353</v>
      </c>
      <c r="AQ36" s="1156">
        <v>14</v>
      </c>
    </row>
    <row customHeight="1" ht="14.699999999999998">
      <c r="Q37" s="377"/>
      <c r="R37" s="377"/>
      <c r="S37" s="2274" t="s">
        <v>89</v>
      </c>
      <c r="T37" s="2210" t="s">
        <v>477</v>
      </c>
      <c r="U37" s="302"/>
      <c r="V37" s="2275" t="s">
        <v>478</v>
      </c>
      <c r="W37" s="2276"/>
      <c r="X37" s="2276"/>
      <c r="Y37" s="2276"/>
      <c r="Z37" s="2276"/>
      <c r="AA37" s="2277"/>
      <c r="AB37" s="2278" t="s">
        <v>479</v>
      </c>
      <c r="AC37" s="2275" t="s">
        <v>478</v>
      </c>
      <c r="AD37" s="2276"/>
      <c r="AE37" s="2276"/>
      <c r="AF37" s="2276"/>
      <c r="AG37" s="2276"/>
      <c r="AH37" s="2277"/>
      <c r="AI37" s="2278" t="s">
        <v>480</v>
      </c>
      <c r="AJ37" s="2281" t="s">
        <v>481</v>
      </c>
      <c r="AK37" s="2128"/>
      <c r="AQ37" s="1156">
        <v>14</v>
      </c>
    </row>
    <row customHeight="1" ht="35.699999999999996">
      <c r="Q38" s="377"/>
      <c r="R38" s="377"/>
      <c r="S38" s="2274"/>
      <c r="T38" s="2210"/>
      <c r="U38" s="1032"/>
      <c r="V38" s="1484" t="s">
        <v>540</v>
      </c>
      <c r="W38" s="2263" t="s">
        <v>484</v>
      </c>
      <c r="X38" s="2264"/>
      <c r="Y38" s="2263" t="s">
        <v>485</v>
      </c>
      <c r="Z38" s="2270"/>
      <c r="AA38" s="2264"/>
      <c r="AB38" s="2279"/>
      <c r="AC38" s="1484" t="s">
        <v>540</v>
      </c>
      <c r="AD38" s="2263" t="s">
        <v>484</v>
      </c>
      <c r="AE38" s="2264"/>
      <c r="AF38" s="2263" t="s">
        <v>485</v>
      </c>
      <c r="AG38" s="2270"/>
      <c r="AH38" s="2264"/>
      <c r="AI38" s="2279"/>
      <c r="AJ38" s="2282"/>
      <c r="AK38" s="2128"/>
      <c r="AQ38" s="1156">
        <v>34</v>
      </c>
    </row>
    <row customHeight="1" ht="90.3">
      <c r="A39" s="1371"/>
      <c r="B39" s="1371" t="s">
        <v>143</v>
      </c>
      <c r="C39" s="1371" t="s">
        <v>144</v>
      </c>
      <c r="D39" s="1371" t="s">
        <v>145</v>
      </c>
      <c r="E39" s="1365" t="s">
        <v>486</v>
      </c>
      <c r="F39" s="1365" t="s">
        <v>487</v>
      </c>
      <c r="G39" s="1365" t="s">
        <v>488</v>
      </c>
      <c r="H39" s="1365"/>
      <c r="I39" s="1365" t="s">
        <v>541</v>
      </c>
      <c r="J39" s="1365" t="s">
        <v>491</v>
      </c>
      <c r="K39" s="1365" t="s">
        <v>542</v>
      </c>
      <c r="L39" s="1365" t="s">
        <v>467</v>
      </c>
      <c r="Q39" s="377"/>
      <c r="R39" s="377"/>
      <c r="S39" s="2274"/>
      <c r="T39" s="2210"/>
      <c r="U39" s="303"/>
      <c r="V39" s="1484" t="s">
        <v>569</v>
      </c>
      <c r="W39" s="1223" t="s">
        <v>570</v>
      </c>
      <c r="X39" s="1223" t="s">
        <v>545</v>
      </c>
      <c r="Y39" s="1490" t="s">
        <v>495</v>
      </c>
      <c r="Z39" s="2271" t="s">
        <v>496</v>
      </c>
      <c r="AA39" s="2272"/>
      <c r="AB39" s="2280"/>
      <c r="AC39" s="1484" t="s">
        <v>569</v>
      </c>
      <c r="AD39" s="1223" t="s">
        <v>570</v>
      </c>
      <c r="AE39" s="1223" t="s">
        <v>545</v>
      </c>
      <c r="AF39" s="1490" t="s">
        <v>495</v>
      </c>
      <c r="AG39" s="2271" t="s">
        <v>496</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118</v>
      </c>
      <c r="T40" s="1256" t="s">
        <v>103</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318</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131</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318</v>
      </c>
      <c r="B42" s="1364" t="s">
        <v>319</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449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450</v>
      </c>
      <c r="AM42" s="501"/>
      <c r="AN42" s="501" t="str">
        <f>IF(T42="","",T42)</f>
        <v>Территория действия тарифа</v>
      </c>
      <c r="AO42" s="501"/>
      <c r="AP42" s="501"/>
      <c r="AQ42" s="1156">
        <v>23</v>
      </c>
    </row>
    <row customHeight="1" ht="24">
      <c r="A43" s="1364" t="s">
        <v>318</v>
      </c>
      <c r="B43" s="1364" t="s">
        <v>319</v>
      </c>
      <c r="C43" s="1364" t="s">
        <v>320</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567</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568</v>
      </c>
      <c r="AM43" s="501"/>
      <c r="AN43" s="501" t="str">
        <f>IF(T43="","",T43)</f>
        <v>Наименование централизованной системы водоотведения</v>
      </c>
      <c r="AO43" s="501"/>
      <c r="AP43" s="501"/>
      <c r="AQ43" s="1156">
        <v>23</v>
      </c>
    </row>
    <row customHeight="1" ht="24">
      <c r="A44" s="1364" t="s">
        <v>318</v>
      </c>
      <c r="B44" s="1364" t="s">
        <v>319</v>
      </c>
      <c r="C44" s="1364" t="s">
        <v>320</v>
      </c>
      <c r="D44" s="1364" t="s">
        <v>571</v>
      </c>
      <c r="E44" s="2260"/>
      <c r="F44" s="2260"/>
      <c r="G44" s="2260"/>
      <c r="H44" s="2260"/>
      <c r="I44" s="2257" t="str">
        <f>S43&amp;".1"</f>
        <v>...1</v>
      </c>
      <c r="J44" s="1364"/>
      <c r="K44" s="1364"/>
      <c r="L44" s="1365"/>
      <c r="P44" s="2258">
        <v>1</v>
      </c>
      <c r="Q44" s="1482"/>
      <c r="R44" s="357"/>
      <c r="S44" s="1494" t="str">
        <f>$I44</f>
        <v>...1</v>
      </c>
      <c r="T44" s="286" t="s">
        <v>534</v>
      </c>
      <c r="U44" s="301"/>
      <c r="V44" s="2351"/>
      <c r="W44" s="2352"/>
      <c r="X44" s="2352"/>
      <c r="Y44" s="2352"/>
      <c r="Z44" s="2352"/>
      <c r="AA44" s="2352"/>
      <c r="AB44" s="2353"/>
      <c r="AC44" s="2354"/>
      <c r="AD44" s="2355"/>
      <c r="AE44" s="2355"/>
      <c r="AF44" s="2355"/>
      <c r="AG44" s="2355"/>
      <c r="AH44" s="2355"/>
      <c r="AI44" s="2355"/>
      <c r="AJ44" s="2356"/>
      <c r="AK44" s="1259" t="s">
        <v>535</v>
      </c>
      <c r="AM44" s="501"/>
      <c r="AN44" s="501" t="str">
        <f>IF(T44="","",T44)</f>
        <v>Наименование признака дифференциации</v>
      </c>
      <c r="AO44" s="501"/>
      <c r="AP44" s="501"/>
      <c r="AQ44" s="1156">
        <v>23</v>
      </c>
    </row>
    <row customHeight="1" ht="24">
      <c r="A45" s="1364" t="s">
        <v>318</v>
      </c>
      <c r="B45" s="1364" t="s">
        <v>319</v>
      </c>
      <c r="C45" s="1364" t="s">
        <v>320</v>
      </c>
      <c r="D45" s="1364" t="s">
        <v>571</v>
      </c>
      <c r="E45" s="2260"/>
      <c r="F45" s="2260"/>
      <c r="G45" s="2260"/>
      <c r="H45" s="2260"/>
      <c r="I45" s="2287"/>
      <c r="J45" s="2257" t="str">
        <f>I44&amp;".1"</f>
        <v>...1.1</v>
      </c>
      <c r="K45" s="1364"/>
      <c r="L45" s="1365" t="s">
        <v>458</v>
      </c>
      <c r="P45" s="2258"/>
      <c r="Q45" s="2258">
        <v>1</v>
      </c>
      <c r="R45" s="358"/>
      <c r="S45" s="1494" t="str">
        <f>$J45</f>
        <v>...1.1</v>
      </c>
      <c r="T45" s="287" t="s">
        <v>459</v>
      </c>
      <c r="U45" s="301"/>
      <c r="V45" s="2246"/>
      <c r="W45" s="2247"/>
      <c r="X45" s="2247"/>
      <c r="Y45" s="2247"/>
      <c r="Z45" s="2247"/>
      <c r="AA45" s="2247"/>
      <c r="AB45" s="2248"/>
      <c r="AC45" s="2246"/>
      <c r="AD45" s="2247"/>
      <c r="AE45" s="2247"/>
      <c r="AF45" s="2247"/>
      <c r="AG45" s="2247"/>
      <c r="AH45" s="2247"/>
      <c r="AI45" s="2247"/>
      <c r="AJ45" s="2248"/>
      <c r="AK45" s="1308" t="s">
        <v>536</v>
      </c>
      <c r="AM45" s="501"/>
      <c r="AN45" s="501" t="str">
        <f>IF(T45="","",T45)</f>
        <v>Группа потребителей</v>
      </c>
      <c r="AO45" s="501"/>
      <c r="AP45" s="501"/>
      <c r="AQ45" s="1156">
        <v>23</v>
      </c>
    </row>
    <row customHeight="1" ht="24">
      <c r="A46" s="1364" t="s">
        <v>318</v>
      </c>
      <c r="B46" s="1364" t="s">
        <v>319</v>
      </c>
      <c r="C46" s="1364" t="s">
        <v>320</v>
      </c>
      <c r="D46" s="1364" t="s">
        <v>571</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67</v>
      </c>
      <c r="AA46" s="2268"/>
      <c r="AB46" s="2269" t="s">
        <v>67</v>
      </c>
      <c r="AC46" s="752"/>
      <c r="AD46" s="752"/>
      <c r="AE46" s="1258"/>
      <c r="AF46" s="2266"/>
      <c r="AG46" s="2108" t="s">
        <v>67</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318</v>
      </c>
      <c r="B47" s="1364" t="s">
        <v>319</v>
      </c>
      <c r="C47" s="1364" t="s">
        <v>320</v>
      </c>
      <c r="D47" s="1364" t="s">
        <v>571</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318</v>
      </c>
      <c r="B48" s="1364" t="s">
        <v>319</v>
      </c>
      <c r="C48" s="1364" t="s">
        <v>320</v>
      </c>
      <c r="D48" s="1364" t="s">
        <v>571</v>
      </c>
      <c r="E48" s="2260"/>
      <c r="F48" s="2260"/>
      <c r="G48" s="2260"/>
      <c r="H48" s="2260"/>
      <c r="I48" s="2287"/>
      <c r="J48" s="2257"/>
      <c r="K48" s="1364"/>
      <c r="L48" s="1365"/>
      <c r="P48" s="2258"/>
      <c r="Q48" s="2258"/>
      <c r="R48" s="357"/>
      <c r="S48" s="1279"/>
      <c r="T48" s="288" t="s">
        <v>537</v>
      </c>
      <c r="U48" s="368"/>
      <c r="V48" s="368"/>
      <c r="W48" s="368"/>
      <c r="X48" s="368"/>
      <c r="Y48" s="368"/>
      <c r="Z48" s="368"/>
      <c r="AA48" s="368"/>
      <c r="AB48" s="368"/>
      <c r="AC48" s="368"/>
      <c r="AD48" s="368"/>
      <c r="AE48" s="368"/>
      <c r="AF48" s="368"/>
      <c r="AG48" s="368"/>
      <c r="AH48" s="368"/>
      <c r="AI48" s="368"/>
      <c r="AJ48" s="368"/>
      <c r="AK48" s="1259" t="s">
        <v>538</v>
      </c>
      <c r="AM48" s="501"/>
      <c r="AN48" s="501" t="str">
        <f>IF(T48="","",T48)</f>
        <v>Добавить значение признака дифференциации</v>
      </c>
      <c r="AO48" s="501"/>
      <c r="AP48" s="501"/>
      <c r="AQ48" s="1156">
        <v>20</v>
      </c>
    </row>
    <row customHeight="1" ht="22.049999999999997">
      <c r="A49" s="1364" t="s">
        <v>318</v>
      </c>
      <c r="B49" s="1364" t="s">
        <v>319</v>
      </c>
      <c r="C49" s="1364" t="s">
        <v>320</v>
      </c>
      <c r="D49" s="1364" t="s">
        <v>571</v>
      </c>
      <c r="E49" s="2260"/>
      <c r="F49" s="2260"/>
      <c r="G49" s="2260"/>
      <c r="H49" s="2260"/>
      <c r="I49" s="2257"/>
      <c r="J49" s="1364"/>
      <c r="K49" s="1364"/>
      <c r="L49" s="1365"/>
      <c r="P49" s="2258"/>
      <c r="Q49" s="1482"/>
      <c r="R49" s="357"/>
      <c r="S49" s="1279"/>
      <c r="T49" s="366" t="s">
        <v>464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318</v>
      </c>
      <c r="B50" s="1364" t="s">
        <v>319</v>
      </c>
      <c r="C50" s="1364" t="s">
        <v>320</v>
      </c>
      <c r="D50" s="1364" t="s">
        <v>571</v>
      </c>
      <c r="E50" s="2260"/>
      <c r="F50" s="2260"/>
      <c r="G50" s="2260"/>
      <c r="H50" s="2259"/>
      <c r="I50" s="1364"/>
      <c r="J50" s="1364"/>
      <c r="K50" s="1364"/>
      <c r="L50" s="1365"/>
      <c r="M50" s="1366"/>
      <c r="N50" s="1366"/>
      <c r="O50" s="538"/>
      <c r="P50" s="361"/>
      <c r="Q50" s="376"/>
      <c r="R50" s="356"/>
      <c r="S50" s="1279"/>
      <c r="T50" s="373" t="s">
        <v>539</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318</v>
      </c>
      <c r="B51" s="1344" t="s">
        <v>319</v>
      </c>
      <c r="C51" s="1315"/>
      <c r="D51" s="1315"/>
      <c r="E51" s="2260"/>
      <c r="F51" s="2259"/>
      <c r="G51" s="1315"/>
      <c r="H51" s="1315"/>
      <c r="I51" s="1315"/>
      <c r="J51" s="1315"/>
      <c r="K51" s="1315"/>
      <c r="L51" s="1495"/>
      <c r="M51" s="1322"/>
      <c r="N51" s="1322"/>
      <c r="P51" s="1317"/>
      <c r="Q51" s="1318"/>
      <c r="R51" s="1317"/>
      <c r="S51" s="1323"/>
      <c r="T51" s="1326" t="s">
        <v>172</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318</v>
      </c>
      <c r="B52" s="1344"/>
      <c r="C52" s="1344"/>
      <c r="D52" s="1344"/>
      <c r="E52" s="2259"/>
      <c r="F52" s="1344"/>
      <c r="G52" s="1344"/>
      <c r="H52" s="1344"/>
      <c r="I52" s="1344"/>
      <c r="J52" s="1344"/>
      <c r="K52" s="1344"/>
      <c r="L52" s="1347"/>
      <c r="M52" s="1322"/>
      <c r="N52" s="1322"/>
      <c r="O52" s="519"/>
      <c r="P52" s="381"/>
      <c r="Q52" s="1345"/>
      <c r="R52" s="381"/>
      <c r="S52" s="1323"/>
      <c r="T52" s="1326" t="s">
        <v>173</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186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D33FC-8D89-65BC-D619-0.6E0187B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131</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449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450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567</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568</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534</v>
      </c>
      <c r="U5" s="301"/>
      <c r="V5" s="2351"/>
      <c r="W5" s="2352"/>
      <c r="X5" s="2352"/>
      <c r="Y5" s="2352"/>
      <c r="Z5" s="2352"/>
      <c r="AA5" s="2352"/>
      <c r="AB5" s="2353"/>
      <c r="AC5" s="2354"/>
      <c r="AD5" s="2355"/>
      <c r="AE5" s="2355"/>
      <c r="AF5" s="2355"/>
      <c r="AG5" s="2355"/>
      <c r="AH5" s="2355"/>
      <c r="AI5" s="2355"/>
      <c r="AJ5" s="2356"/>
      <c r="AK5" s="1259" t="s">
        <v>535</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458</v>
      </c>
      <c r="P6" s="2258"/>
      <c r="Q6" s="2258">
        <v>1</v>
      </c>
      <c r="R6" s="358"/>
      <c r="S6" s="1494">
        <f>$J6</f>
      </c>
      <c r="T6" s="287" t="s">
        <v>459</v>
      </c>
      <c r="U6" s="301"/>
      <c r="V6" s="2246"/>
      <c r="W6" s="2247"/>
      <c r="X6" s="2247"/>
      <c r="Y6" s="2247"/>
      <c r="Z6" s="2247"/>
      <c r="AA6" s="2247"/>
      <c r="AB6" s="2248"/>
      <c r="AC6" s="2246"/>
      <c r="AD6" s="2247"/>
      <c r="AE6" s="2247"/>
      <c r="AF6" s="2247"/>
      <c r="AG6" s="2247"/>
      <c r="AH6" s="2247"/>
      <c r="AI6" s="2247"/>
      <c r="AJ6" s="2248"/>
      <c r="AK6" s="1308" t="s">
        <v>536</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67</v>
      </c>
      <c r="AA7" s="2266"/>
      <c r="AB7" s="2108" t="s">
        <v>67</v>
      </c>
      <c r="AC7" s="752"/>
      <c r="AD7" s="752"/>
      <c r="AE7" s="1258"/>
      <c r="AF7" s="2266"/>
      <c r="AG7" s="2108" t="s">
        <v>67</v>
      </c>
      <c r="AH7" s="2288"/>
      <c r="AI7" s="2108" t="s">
        <v>67</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537</v>
      </c>
      <c r="U9" s="368"/>
      <c r="V9" s="368"/>
      <c r="W9" s="368"/>
      <c r="X9" s="368"/>
      <c r="Y9" s="368"/>
      <c r="Z9" s="368"/>
      <c r="AA9" s="368"/>
      <c r="AB9" s="368"/>
      <c r="AC9" s="368"/>
      <c r="AD9" s="368"/>
      <c r="AE9" s="368"/>
      <c r="AF9" s="368"/>
      <c r="AG9" s="368"/>
      <c r="AH9" s="368"/>
      <c r="AI9" s="368"/>
      <c r="AJ9" s="368"/>
      <c r="AK9" s="1259" t="s">
        <v>538</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464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539</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172</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173</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67</v>
      </c>
      <c r="AH15" s="2268"/>
      <c r="AI15" s="2269" t="s">
        <v>67</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466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467</v>
      </c>
      <c r="P20" s="1363"/>
      <c r="Q20" s="1443"/>
      <c r="R20" s="1443"/>
      <c r="S20" s="730"/>
      <c r="T20" s="1161" t="s">
        <v>468</v>
      </c>
      <c r="Z20" s="187" t="s">
        <v>469</v>
      </c>
      <c r="AB20" s="187" t="s">
        <v>470</v>
      </c>
      <c r="AC20" s="1161" t="s">
        <v>468</v>
      </c>
      <c r="AG20" s="187" t="s">
        <v>471</v>
      </c>
      <c r="AI20" s="187" t="s">
        <v>470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472</v>
      </c>
      <c r="T28" s="2251"/>
      <c r="U28" s="1373"/>
      <c r="V28" s="2265" t="str">
        <f>IF(TITLE_DATE_PR_CHANGE="",IF(TITLE_DATE_PR="","",TITLE_DATE_PR),TITLE_DATE_PR_CHANGE)</f>
        <v>46262</v>
      </c>
      <c r="W28" s="2265"/>
      <c r="X28" s="2265"/>
      <c r="Y28" s="2265"/>
      <c r="Z28" s="2265"/>
      <c r="AA28" s="2265"/>
      <c r="AB28" s="327"/>
      <c r="AC28" s="2265" t="str">
        <f>IF(TITLE_DATE_PR_CHANGE="",IF(TITLE_DATE_PR="","",TITLE_DATE_PR),TITLE_DATE_PR_CHANGE)</f>
        <v>46262</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473</v>
      </c>
      <c r="T29" s="2251"/>
      <c r="U29" s="1373"/>
      <c r="V29" s="2252" t="str">
        <f>IF(TITLE_NUMBER_PR_CHANGE="",IF(TITLE_NUMBER_PR="","",TITLE_NUMBER_PR),TITLE_NUMBER_PR_CHANGE)</f>
        <v>Исх-ДГК/7081</v>
      </c>
      <c r="W29" s="2252"/>
      <c r="X29" s="2252"/>
      <c r="Y29" s="2252"/>
      <c r="Z29" s="2252"/>
      <c r="AA29" s="2252"/>
      <c r="AB29" s="327"/>
      <c r="AC29" s="2252" t="str">
        <f>IF(TITLE_NUMBER_PR_CHANGE="",IF(TITLE_NUMBER_PR="","",TITLE_NUMBER_PR),TITLE_NUMBER_PR_CHANGE)</f>
        <v>Исх-ДГК/7081</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474</v>
      </c>
      <c r="T32" s="2251"/>
      <c r="U32" s="1373"/>
      <c r="V32" s="2265" t="str">
        <f>IF(TITLE_DATE_PR_CHANGE="",IF(TITLE_DATE_PR="","",TITLE_DATE_PR),TITLE_DATE_PR_CHANGE)</f>
        <v>46262</v>
      </c>
      <c r="W32" s="2265"/>
      <c r="X32" s="2265"/>
      <c r="Y32" s="2265"/>
      <c r="Z32" s="2265"/>
      <c r="AA32" s="2265"/>
      <c r="AB32" s="327"/>
      <c r="AC32" s="2265" t="str">
        <f>IF(TITLE_DATE_PR_CHANGE="",IF(TITLE_DATE_PR="","",TITLE_DATE_PR),TITLE_DATE_PR_CHANGE)</f>
        <v>46262</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475</v>
      </c>
      <c r="T33" s="2251"/>
      <c r="U33" s="1373"/>
      <c r="V33" s="2252" t="str">
        <f>IF(TITLE_NUMBER_PR_CHANGE="",IF(TITLE_NUMBER_PR="","",TITLE_NUMBER_PR),TITLE_NUMBER_PR_CHANGE)</f>
        <v>Исх-ДГК/7081</v>
      </c>
      <c r="W33" s="2252"/>
      <c r="X33" s="2252"/>
      <c r="Y33" s="2252"/>
      <c r="Z33" s="2252"/>
      <c r="AA33" s="2252"/>
      <c r="AB33" s="327"/>
      <c r="AC33" s="2252" t="str">
        <f>IF(TITLE_NUMBER_PR_CHANGE="",IF(TITLE_NUMBER_PR="","",TITLE_NUMBER_PR),TITLE_NUMBER_PR_CHANGE)</f>
        <v>Исх-ДГК/7081</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476</v>
      </c>
      <c r="AC34" s="327"/>
      <c r="AD34" s="327"/>
      <c r="AE34" s="327"/>
      <c r="AF34" s="327"/>
      <c r="AG34" s="327"/>
      <c r="AH34" s="327"/>
      <c r="AI34" s="279" t="s">
        <v>476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352</v>
      </c>
      <c r="T36" s="2128"/>
      <c r="U36" s="2128"/>
      <c r="V36" s="2128"/>
      <c r="W36" s="2128"/>
      <c r="X36" s="2128"/>
      <c r="Y36" s="2128"/>
      <c r="Z36" s="2128"/>
      <c r="AA36" s="2128"/>
      <c r="AB36" s="2128"/>
      <c r="AC36" s="2128"/>
      <c r="AD36" s="2128"/>
      <c r="AE36" s="2128"/>
      <c r="AF36" s="2128"/>
      <c r="AG36" s="2128"/>
      <c r="AH36" s="2128"/>
      <c r="AI36" s="2128"/>
      <c r="AJ36" s="2128"/>
      <c r="AK36" s="2128" t="s">
        <v>353</v>
      </c>
      <c r="AQ36" s="1156">
        <v>14</v>
      </c>
    </row>
    <row customHeight="1" ht="14.699999999999998">
      <c r="Q37" s="377"/>
      <c r="R37" s="377"/>
      <c r="S37" s="2274" t="s">
        <v>89</v>
      </c>
      <c r="T37" s="2210" t="s">
        <v>477</v>
      </c>
      <c r="U37" s="302"/>
      <c r="V37" s="2275" t="s">
        <v>478</v>
      </c>
      <c r="W37" s="2276"/>
      <c r="X37" s="2276"/>
      <c r="Y37" s="2276"/>
      <c r="Z37" s="2276"/>
      <c r="AA37" s="2277"/>
      <c r="AB37" s="2278" t="s">
        <v>479</v>
      </c>
      <c r="AC37" s="2275" t="s">
        <v>478</v>
      </c>
      <c r="AD37" s="2276"/>
      <c r="AE37" s="2276"/>
      <c r="AF37" s="2276"/>
      <c r="AG37" s="2276"/>
      <c r="AH37" s="2277"/>
      <c r="AI37" s="2278" t="s">
        <v>480</v>
      </c>
      <c r="AJ37" s="2281" t="s">
        <v>481</v>
      </c>
      <c r="AK37" s="2128"/>
      <c r="AQ37" s="1156">
        <v>14</v>
      </c>
    </row>
    <row customHeight="1" ht="35.699999999999996">
      <c r="Q38" s="377"/>
      <c r="R38" s="377"/>
      <c r="S38" s="2274"/>
      <c r="T38" s="2210"/>
      <c r="U38" s="1032"/>
      <c r="V38" s="1484" t="s">
        <v>540</v>
      </c>
      <c r="W38" s="2263" t="s">
        <v>484</v>
      </c>
      <c r="X38" s="2264"/>
      <c r="Y38" s="2263" t="s">
        <v>485</v>
      </c>
      <c r="Z38" s="2270"/>
      <c r="AA38" s="2264"/>
      <c r="AB38" s="2279"/>
      <c r="AC38" s="1484" t="s">
        <v>540</v>
      </c>
      <c r="AD38" s="2263" t="s">
        <v>484</v>
      </c>
      <c r="AE38" s="2264"/>
      <c r="AF38" s="2263" t="s">
        <v>485</v>
      </c>
      <c r="AG38" s="2270"/>
      <c r="AH38" s="2264"/>
      <c r="AI38" s="2279"/>
      <c r="AJ38" s="2282"/>
      <c r="AK38" s="2128"/>
      <c r="AQ38" s="1156">
        <v>34</v>
      </c>
    </row>
    <row customHeight="1" ht="90.3">
      <c r="A39" s="1371"/>
      <c r="B39" s="1371" t="s">
        <v>143</v>
      </c>
      <c r="C39" s="1371" t="s">
        <v>144</v>
      </c>
      <c r="D39" s="1371" t="s">
        <v>145</v>
      </c>
      <c r="E39" s="1365" t="s">
        <v>486</v>
      </c>
      <c r="F39" s="1365" t="s">
        <v>487</v>
      </c>
      <c r="G39" s="1365" t="s">
        <v>488</v>
      </c>
      <c r="H39" s="1365"/>
      <c r="I39" s="1365" t="s">
        <v>541</v>
      </c>
      <c r="J39" s="1365" t="s">
        <v>491</v>
      </c>
      <c r="K39" s="1365" t="s">
        <v>542</v>
      </c>
      <c r="L39" s="1365" t="s">
        <v>467</v>
      </c>
      <c r="Q39" s="377"/>
      <c r="R39" s="377"/>
      <c r="S39" s="2274"/>
      <c r="T39" s="2210"/>
      <c r="U39" s="303"/>
      <c r="V39" s="1484" t="s">
        <v>569</v>
      </c>
      <c r="W39" s="1223" t="s">
        <v>570</v>
      </c>
      <c r="X39" s="1223" t="s">
        <v>545</v>
      </c>
      <c r="Y39" s="1490" t="s">
        <v>495</v>
      </c>
      <c r="Z39" s="2271" t="s">
        <v>496</v>
      </c>
      <c r="AA39" s="2272"/>
      <c r="AB39" s="2280"/>
      <c r="AC39" s="1484" t="s">
        <v>569</v>
      </c>
      <c r="AD39" s="1223" t="s">
        <v>570</v>
      </c>
      <c r="AE39" s="1223" t="s">
        <v>545</v>
      </c>
      <c r="AF39" s="1490" t="s">
        <v>495</v>
      </c>
      <c r="AG39" s="2271" t="s">
        <v>496</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118</v>
      </c>
      <c r="T40" s="1256" t="s">
        <v>103</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323</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131</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323</v>
      </c>
      <c r="B42" s="1364" t="s">
        <v>324</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449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450</v>
      </c>
      <c r="AM42" s="501"/>
      <c r="AN42" s="501" t="str">
        <f>IF(T42="","",T42)</f>
        <v>Территория действия тарифа</v>
      </c>
      <c r="AO42" s="501"/>
      <c r="AP42" s="501"/>
      <c r="AQ42" s="1156">
        <v>23</v>
      </c>
    </row>
    <row customHeight="1" ht="24">
      <c r="A43" s="1364" t="s">
        <v>323</v>
      </c>
      <c r="B43" s="1364" t="s">
        <v>324</v>
      </c>
      <c r="C43" s="1364" t="s">
        <v>325</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567</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568</v>
      </c>
      <c r="AM43" s="501"/>
      <c r="AN43" s="501" t="str">
        <f>IF(T43="","",T43)</f>
        <v>Наименование централизованной системы водоотведения</v>
      </c>
      <c r="AO43" s="501"/>
      <c r="AP43" s="501"/>
      <c r="AQ43" s="1156">
        <v>23</v>
      </c>
    </row>
    <row customHeight="1" ht="24">
      <c r="A44" s="1364" t="s">
        <v>323</v>
      </c>
      <c r="B44" s="1364" t="s">
        <v>324</v>
      </c>
      <c r="C44" s="1364" t="s">
        <v>325</v>
      </c>
      <c r="D44" s="1364" t="s">
        <v>572</v>
      </c>
      <c r="E44" s="2260"/>
      <c r="F44" s="2260"/>
      <c r="G44" s="2260"/>
      <c r="H44" s="2260"/>
      <c r="I44" s="2257" t="str">
        <f>S43&amp;".1"</f>
        <v>...1</v>
      </c>
      <c r="J44" s="1364"/>
      <c r="K44" s="1364"/>
      <c r="L44" s="1365"/>
      <c r="P44" s="2258">
        <v>1</v>
      </c>
      <c r="Q44" s="1482"/>
      <c r="R44" s="357"/>
      <c r="S44" s="1494" t="str">
        <f>$I44</f>
        <v>...1</v>
      </c>
      <c r="T44" s="286" t="s">
        <v>534</v>
      </c>
      <c r="U44" s="301"/>
      <c r="V44" s="2351"/>
      <c r="W44" s="2352"/>
      <c r="X44" s="2352"/>
      <c r="Y44" s="2352"/>
      <c r="Z44" s="2352"/>
      <c r="AA44" s="2352"/>
      <c r="AB44" s="2353"/>
      <c r="AC44" s="2354"/>
      <c r="AD44" s="2355"/>
      <c r="AE44" s="2355"/>
      <c r="AF44" s="2355"/>
      <c r="AG44" s="2355"/>
      <c r="AH44" s="2355"/>
      <c r="AI44" s="2355"/>
      <c r="AJ44" s="2356"/>
      <c r="AK44" s="1259" t="s">
        <v>535</v>
      </c>
      <c r="AM44" s="501"/>
      <c r="AN44" s="501" t="str">
        <f>IF(T44="","",T44)</f>
        <v>Наименование признака дифференциации</v>
      </c>
      <c r="AO44" s="501"/>
      <c r="AP44" s="501"/>
      <c r="AQ44" s="1156">
        <v>23</v>
      </c>
    </row>
    <row customHeight="1" ht="24">
      <c r="A45" s="1364" t="s">
        <v>323</v>
      </c>
      <c r="B45" s="1364" t="s">
        <v>324</v>
      </c>
      <c r="C45" s="1364" t="s">
        <v>325</v>
      </c>
      <c r="D45" s="1364" t="s">
        <v>572</v>
      </c>
      <c r="E45" s="2260"/>
      <c r="F45" s="2260"/>
      <c r="G45" s="2260"/>
      <c r="H45" s="2260"/>
      <c r="I45" s="2287"/>
      <c r="J45" s="2257" t="str">
        <f>I44&amp;".1"</f>
        <v>...1.1</v>
      </c>
      <c r="K45" s="1364"/>
      <c r="L45" s="1365" t="s">
        <v>458</v>
      </c>
      <c r="P45" s="2258"/>
      <c r="Q45" s="2258">
        <v>1</v>
      </c>
      <c r="R45" s="358"/>
      <c r="S45" s="1494" t="str">
        <f>$J45</f>
        <v>...1.1</v>
      </c>
      <c r="T45" s="287" t="s">
        <v>459</v>
      </c>
      <c r="U45" s="301"/>
      <c r="V45" s="2246"/>
      <c r="W45" s="2247"/>
      <c r="X45" s="2247"/>
      <c r="Y45" s="2247"/>
      <c r="Z45" s="2247"/>
      <c r="AA45" s="2247"/>
      <c r="AB45" s="2248"/>
      <c r="AC45" s="2246"/>
      <c r="AD45" s="2247"/>
      <c r="AE45" s="2247"/>
      <c r="AF45" s="2247"/>
      <c r="AG45" s="2247"/>
      <c r="AH45" s="2247"/>
      <c r="AI45" s="2247"/>
      <c r="AJ45" s="2248"/>
      <c r="AK45" s="1308" t="s">
        <v>536</v>
      </c>
      <c r="AM45" s="501"/>
      <c r="AN45" s="501" t="str">
        <f>IF(T45="","",T45)</f>
        <v>Группа потребителей</v>
      </c>
      <c r="AO45" s="501"/>
      <c r="AP45" s="501"/>
      <c r="AQ45" s="1156">
        <v>23</v>
      </c>
    </row>
    <row customHeight="1" ht="24">
      <c r="A46" s="1364" t="s">
        <v>323</v>
      </c>
      <c r="B46" s="1364" t="s">
        <v>324</v>
      </c>
      <c r="C46" s="1364" t="s">
        <v>325</v>
      </c>
      <c r="D46" s="1364" t="s">
        <v>572</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67</v>
      </c>
      <c r="AA46" s="2268"/>
      <c r="AB46" s="2269" t="s">
        <v>67</v>
      </c>
      <c r="AC46" s="752"/>
      <c r="AD46" s="752"/>
      <c r="AE46" s="1258"/>
      <c r="AF46" s="2266"/>
      <c r="AG46" s="2108" t="s">
        <v>67</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323</v>
      </c>
      <c r="B47" s="1364" t="s">
        <v>324</v>
      </c>
      <c r="C47" s="1364" t="s">
        <v>325</v>
      </c>
      <c r="D47" s="1364" t="s">
        <v>572</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323</v>
      </c>
      <c r="B48" s="1364" t="s">
        <v>324</v>
      </c>
      <c r="C48" s="1364" t="s">
        <v>325</v>
      </c>
      <c r="D48" s="1364" t="s">
        <v>572</v>
      </c>
      <c r="E48" s="2260"/>
      <c r="F48" s="2260"/>
      <c r="G48" s="2260"/>
      <c r="H48" s="2260"/>
      <c r="I48" s="2287"/>
      <c r="J48" s="2257"/>
      <c r="K48" s="1364"/>
      <c r="L48" s="1365"/>
      <c r="P48" s="2258"/>
      <c r="Q48" s="2258"/>
      <c r="R48" s="357"/>
      <c r="S48" s="1279"/>
      <c r="T48" s="288" t="s">
        <v>537</v>
      </c>
      <c r="U48" s="368"/>
      <c r="V48" s="368"/>
      <c r="W48" s="368"/>
      <c r="X48" s="368"/>
      <c r="Y48" s="368"/>
      <c r="Z48" s="368"/>
      <c r="AA48" s="368"/>
      <c r="AB48" s="368"/>
      <c r="AC48" s="368"/>
      <c r="AD48" s="368"/>
      <c r="AE48" s="368"/>
      <c r="AF48" s="368"/>
      <c r="AG48" s="368"/>
      <c r="AH48" s="368"/>
      <c r="AI48" s="368"/>
      <c r="AJ48" s="368"/>
      <c r="AK48" s="1259" t="s">
        <v>538</v>
      </c>
      <c r="AM48" s="501"/>
      <c r="AN48" s="501" t="str">
        <f>IF(T48="","",T48)</f>
        <v>Добавить значение признака дифференциации</v>
      </c>
      <c r="AO48" s="501"/>
      <c r="AP48" s="501"/>
      <c r="AQ48" s="1156">
        <v>20</v>
      </c>
    </row>
    <row customHeight="1" ht="22.049999999999997">
      <c r="A49" s="1364" t="s">
        <v>323</v>
      </c>
      <c r="B49" s="1364" t="s">
        <v>324</v>
      </c>
      <c r="C49" s="1364" t="s">
        <v>325</v>
      </c>
      <c r="D49" s="1364" t="s">
        <v>572</v>
      </c>
      <c r="E49" s="2260"/>
      <c r="F49" s="2260"/>
      <c r="G49" s="2260"/>
      <c r="H49" s="2260"/>
      <c r="I49" s="2257"/>
      <c r="J49" s="1364"/>
      <c r="K49" s="1364"/>
      <c r="L49" s="1365"/>
      <c r="P49" s="2258"/>
      <c r="Q49" s="1482"/>
      <c r="R49" s="357"/>
      <c r="S49" s="1279"/>
      <c r="T49" s="366" t="s">
        <v>464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323</v>
      </c>
      <c r="B50" s="1364" t="s">
        <v>324</v>
      </c>
      <c r="C50" s="1364" t="s">
        <v>325</v>
      </c>
      <c r="D50" s="1364" t="s">
        <v>572</v>
      </c>
      <c r="E50" s="2260"/>
      <c r="F50" s="2260"/>
      <c r="G50" s="2260"/>
      <c r="H50" s="2259"/>
      <c r="I50" s="1364"/>
      <c r="J50" s="1364"/>
      <c r="K50" s="1364"/>
      <c r="L50" s="1365"/>
      <c r="M50" s="1366"/>
      <c r="N50" s="1366"/>
      <c r="O50" s="538"/>
      <c r="P50" s="361"/>
      <c r="Q50" s="376"/>
      <c r="R50" s="356"/>
      <c r="S50" s="1279"/>
      <c r="T50" s="373" t="s">
        <v>539</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323</v>
      </c>
      <c r="B51" s="1344" t="s">
        <v>324</v>
      </c>
      <c r="C51" s="1315"/>
      <c r="D51" s="1315"/>
      <c r="E51" s="2260"/>
      <c r="F51" s="2259"/>
      <c r="G51" s="1315"/>
      <c r="H51" s="1315"/>
      <c r="I51" s="1315"/>
      <c r="J51" s="1315"/>
      <c r="K51" s="1315"/>
      <c r="L51" s="1495"/>
      <c r="M51" s="1322"/>
      <c r="N51" s="1322"/>
      <c r="P51" s="1317"/>
      <c r="Q51" s="1318"/>
      <c r="R51" s="1317"/>
      <c r="S51" s="1323"/>
      <c r="T51" s="1326" t="s">
        <v>172</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323</v>
      </c>
      <c r="B52" s="1344"/>
      <c r="C52" s="1344"/>
      <c r="D52" s="1344"/>
      <c r="E52" s="2259"/>
      <c r="F52" s="1344"/>
      <c r="G52" s="1344"/>
      <c r="H52" s="1344"/>
      <c r="I52" s="1344"/>
      <c r="J52" s="1344"/>
      <c r="K52" s="1344"/>
      <c r="L52" s="1347"/>
      <c r="M52" s="1322"/>
      <c r="N52" s="1322"/>
      <c r="O52" s="519"/>
      <c r="P52" s="381"/>
      <c r="Q52" s="1345"/>
      <c r="R52" s="381"/>
      <c r="S52" s="1323"/>
      <c r="T52" s="1326" t="s">
        <v>173</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186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D291A5-9345-66FD-F3CF-0.9DCF800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131</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449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450</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567</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568</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454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455</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67</v>
      </c>
      <c r="AB8" s="1735"/>
      <c r="AC8" s="1470" t="s">
        <v>67</v>
      </c>
      <c r="AD8" s="2186" t="s">
        <v>67</v>
      </c>
      <c r="AE8" s="2327"/>
      <c r="AF8" s="2206">
        <v>1</v>
      </c>
      <c r="AG8" s="2364"/>
      <c r="AH8" s="2108" t="s">
        <v>67</v>
      </c>
      <c r="AI8" s="2327"/>
      <c r="AJ8" s="2206">
        <v>1</v>
      </c>
      <c r="AK8" s="2328" t="s">
        <v>28</v>
      </c>
      <c r="AL8" s="2108" t="s">
        <v>67</v>
      </c>
      <c r="AM8" s="2193"/>
      <c r="AN8" s="2206">
        <v>1</v>
      </c>
      <c r="AO8" s="2358"/>
      <c r="AP8" s="2359" t="s">
        <v>67</v>
      </c>
      <c r="AQ8" s="312"/>
      <c r="AR8" s="1487">
        <v>1</v>
      </c>
      <c r="AS8" s="1493" t="s">
        <v>28</v>
      </c>
      <c r="AT8" s="752"/>
      <c r="AU8" s="1258"/>
      <c r="AV8" s="752"/>
      <c r="AW8" s="1258"/>
      <c r="AX8" s="1735"/>
      <c r="AY8" s="1470" t="s">
        <v>67</v>
      </c>
      <c r="AZ8" s="1735"/>
      <c r="BA8" s="1470" t="s">
        <v>67</v>
      </c>
      <c r="BB8" s="1349"/>
      <c r="BC8" s="2254" t="s">
        <v>552</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553</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573</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574</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556</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519</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172</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173</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67</v>
      </c>
      <c r="AZ20" s="1737"/>
      <c r="BA20" s="1486" t="s">
        <v>67</v>
      </c>
      <c r="BI20" s="1156">
        <v>0</v>
      </c>
    </row>
    <row customHeight="1" ht="14.25" hidden="1">
      <c r="BD21" s="497"/>
      <c r="BE21" s="497"/>
      <c r="BF21" s="497"/>
      <c r="BG21" s="497"/>
      <c r="BH21" s="497"/>
      <c r="BI21" s="1156">
        <v>0</v>
      </c>
    </row>
    <row customHeight="1" ht="14.25" hidden="1">
      <c r="O22" s="1368" t="s">
        <v>466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467</v>
      </c>
      <c r="P24" s="1509"/>
      <c r="Q24" s="1511"/>
      <c r="R24" s="1511"/>
      <c r="AA24" s="1508" t="s">
        <v>469</v>
      </c>
      <c r="AC24" s="1508" t="s">
        <v>470</v>
      </c>
      <c r="AD24" s="1508" t="s">
        <v>520</v>
      </c>
      <c r="AH24" s="1508" t="s">
        <v>520</v>
      </c>
      <c r="AK24" s="1508" t="s">
        <v>557</v>
      </c>
      <c r="AL24" s="1508" t="s">
        <v>520</v>
      </c>
      <c r="AP24" s="1508" t="s">
        <v>520</v>
      </c>
      <c r="AY24" s="1508" t="s">
        <v>469</v>
      </c>
      <c r="BA24" s="1508" t="s">
        <v>470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"ДГК"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472</v>
      </c>
      <c r="T32" s="2251"/>
      <c r="U32" s="1373"/>
      <c r="V32" s="2265" t="str">
        <f>IF(TITLE_DATE_PR_CHANGE="",IF(TITLE_DATE_PR="","",TITLE_DATE_PR),TITLE_DATE_PR_CHANGE)</f>
        <v>46262</v>
      </c>
      <c r="W32" s="2265"/>
      <c r="X32" s="2265"/>
      <c r="Y32" s="2265"/>
      <c r="Z32" s="2265"/>
      <c r="AA32" s="2265"/>
      <c r="AB32" s="2265"/>
      <c r="AC32" s="327"/>
      <c r="AD32" s="2265" t="str">
        <f>IF(TITLE_DATE_PR_CHANGE="",IF(TITLE_DATE_PR="","",TITLE_DATE_PR),TITLE_DATE_PR_CHANGE)</f>
        <v>46262</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473</v>
      </c>
      <c r="T33" s="2251"/>
      <c r="U33" s="1373"/>
      <c r="V33" s="2252" t="str">
        <f>IF(TITLE_NUMBER_PR_CHANGE="",IF(TITLE_NUMBER_PR="","",TITLE_NUMBER_PR),TITLE_NUMBER_PR_CHANGE)</f>
        <v>Исх-ДГК/7081</v>
      </c>
      <c r="W33" s="2252"/>
      <c r="X33" s="2252"/>
      <c r="Y33" s="2252"/>
      <c r="Z33" s="2252"/>
      <c r="AA33" s="2252"/>
      <c r="AB33" s="2252"/>
      <c r="AC33" s="327"/>
      <c r="AD33" s="2252" t="str">
        <f>IF(TITLE_NUMBER_PR_CHANGE="",IF(TITLE_NUMBER_PR="","",TITLE_NUMBER_PR),TITLE_NUMBER_PR_CHANGE)</f>
        <v>Исх-ДГК/7081</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472</v>
      </c>
      <c r="T36" s="2251"/>
      <c r="U36" s="1373"/>
      <c r="V36" s="2265" t="str">
        <f>IF(TITLE_DATE_PR_CHANGE="",IF(TITLE_DATE_PR="","",TITLE_DATE_PR),TITLE_DATE_PR_CHANGE)</f>
        <v>46262</v>
      </c>
      <c r="W36" s="2265"/>
      <c r="X36" s="2265"/>
      <c r="Y36" s="2265"/>
      <c r="Z36" s="2265"/>
      <c r="AA36" s="2265"/>
      <c r="AB36" s="2265"/>
      <c r="AC36" s="327"/>
      <c r="AD36" s="2265" t="str">
        <f>IF(TITLE_DATE_PR_CHANGE="",IF(TITLE_DATE_PR="","",TITLE_DATE_PR),TITLE_DATE_PR_CHANGE)</f>
        <v>46262</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473</v>
      </c>
      <c r="T37" s="2251"/>
      <c r="U37" s="1373"/>
      <c r="V37" s="2252" t="str">
        <f>IF(TITLE_NUMBER_PR_CHANGE="",IF(TITLE_NUMBER_PR="","",TITLE_NUMBER_PR),TITLE_NUMBER_PR_CHANGE)</f>
        <v>Исх-ДГК/7081</v>
      </c>
      <c r="W37" s="2252"/>
      <c r="X37" s="2252"/>
      <c r="Y37" s="2252"/>
      <c r="Z37" s="2252"/>
      <c r="AA37" s="2252"/>
      <c r="AB37" s="2252"/>
      <c r="AC37" s="327"/>
      <c r="AD37" s="2252" t="str">
        <f>IF(TITLE_NUMBER_PR_CHANGE="",IF(TITLE_NUMBER_PR="","",TITLE_NUMBER_PR),TITLE_NUMBER_PR_CHANGE)</f>
        <v>Исх-ДГК/7081</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476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476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352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353</v>
      </c>
      <c r="BI40" s="1156">
        <v>14</v>
      </c>
    </row>
    <row customHeight="1" ht="14.699999999999998">
      <c r="Q41" s="292"/>
      <c r="R41" s="377"/>
      <c r="S41" s="2274" t="s">
        <v>89</v>
      </c>
      <c r="T41" s="2210" t="s">
        <v>558</v>
      </c>
      <c r="U41" s="302"/>
      <c r="V41" s="2275" t="s">
        <v>478</v>
      </c>
      <c r="W41" s="2276"/>
      <c r="X41" s="2276"/>
      <c r="Y41" s="2276"/>
      <c r="Z41" s="2276"/>
      <c r="AA41" s="2276"/>
      <c r="AB41" s="2277"/>
      <c r="AC41" s="2278" t="s">
        <v>479</v>
      </c>
      <c r="AD41" s="2329" t="s">
        <v>575</v>
      </c>
      <c r="AE41" s="2292"/>
      <c r="AF41" s="2292"/>
      <c r="AG41" s="2330"/>
      <c r="AH41" s="2329" t="s">
        <v>576</v>
      </c>
      <c r="AI41" s="2292"/>
      <c r="AJ41" s="2292"/>
      <c r="AK41" s="2330"/>
      <c r="AL41" s="2329" t="s">
        <v>577</v>
      </c>
      <c r="AM41" s="2292"/>
      <c r="AN41" s="2292"/>
      <c r="AO41" s="2330"/>
      <c r="AP41" s="2329" t="s">
        <v>562</v>
      </c>
      <c r="AQ41" s="2292"/>
      <c r="AR41" s="2292"/>
      <c r="AS41" s="2330"/>
      <c r="AT41" s="2275" t="s">
        <v>478</v>
      </c>
      <c r="AU41" s="2276"/>
      <c r="AV41" s="2276"/>
      <c r="AW41" s="2276"/>
      <c r="AX41" s="2276"/>
      <c r="AY41" s="2276"/>
      <c r="AZ41" s="2277"/>
      <c r="BA41" s="2278" t="s">
        <v>479</v>
      </c>
      <c r="BB41" s="2281" t="s">
        <v>481</v>
      </c>
      <c r="BC41" s="2128"/>
      <c r="BI41" s="1156">
        <v>14</v>
      </c>
    </row>
    <row customHeight="1" ht="35.699999999999996">
      <c r="Q42" s="292"/>
      <c r="R42" s="377"/>
      <c r="S42" s="2274"/>
      <c r="T42" s="2210"/>
      <c r="U42" s="1032"/>
      <c r="V42" s="2193" t="s">
        <v>563</v>
      </c>
      <c r="W42" s="2194"/>
      <c r="X42" s="2193" t="s">
        <v>564</v>
      </c>
      <c r="Y42" s="2194"/>
      <c r="Z42" s="2295" t="s">
        <v>565</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578</v>
      </c>
      <c r="AU42" s="2194"/>
      <c r="AV42" s="2193" t="s">
        <v>579</v>
      </c>
      <c r="AW42" s="2194"/>
      <c r="AX42" s="2295" t="s">
        <v>565</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143</v>
      </c>
      <c r="C44" s="1371" t="s">
        <v>144</v>
      </c>
      <c r="D44" s="1371" t="s">
        <v>145</v>
      </c>
      <c r="E44" s="1365" t="s">
        <v>486</v>
      </c>
      <c r="F44" s="1365" t="s">
        <v>487</v>
      </c>
      <c r="G44" s="1365" t="s">
        <v>488</v>
      </c>
      <c r="H44" s="1365" t="s">
        <v>489</v>
      </c>
      <c r="I44" s="1365" t="s">
        <v>490</v>
      </c>
      <c r="J44" s="1365" t="s">
        <v>491</v>
      </c>
      <c r="K44" s="1365" t="s">
        <v>492</v>
      </c>
      <c r="L44" s="1365" t="s">
        <v>467</v>
      </c>
      <c r="Q44" s="292"/>
      <c r="R44" s="377"/>
      <c r="S44" s="2274"/>
      <c r="T44" s="2210"/>
      <c r="U44" s="303"/>
      <c r="V44" s="1480" t="s">
        <v>529</v>
      </c>
      <c r="W44" s="1480" t="s">
        <v>530</v>
      </c>
      <c r="X44" s="1480" t="s">
        <v>529</v>
      </c>
      <c r="Y44" s="1480" t="s">
        <v>530</v>
      </c>
      <c r="Z44" s="1490" t="s">
        <v>495</v>
      </c>
      <c r="AA44" s="2271" t="s">
        <v>496</v>
      </c>
      <c r="AB44" s="2272"/>
      <c r="AC44" s="2280"/>
      <c r="AD44" s="2334"/>
      <c r="AE44" s="2335"/>
      <c r="AF44" s="2335"/>
      <c r="AG44" s="2336"/>
      <c r="AH44" s="2334"/>
      <c r="AI44" s="2335"/>
      <c r="AJ44" s="2335"/>
      <c r="AK44" s="2336"/>
      <c r="AL44" s="2334"/>
      <c r="AM44" s="2335"/>
      <c r="AN44" s="2335"/>
      <c r="AO44" s="2336"/>
      <c r="AP44" s="2334"/>
      <c r="AQ44" s="2335"/>
      <c r="AR44" s="2335"/>
      <c r="AS44" s="2336"/>
      <c r="AT44" s="1480" t="s">
        <v>529</v>
      </c>
      <c r="AU44" s="1480" t="s">
        <v>530</v>
      </c>
      <c r="AV44" s="1480" t="s">
        <v>529</v>
      </c>
      <c r="AW44" s="1480" t="s">
        <v>530</v>
      </c>
      <c r="AX44" s="1490" t="s">
        <v>495</v>
      </c>
      <c r="AY44" s="2271" t="s">
        <v>496</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118</v>
      </c>
      <c r="T45" s="1256" t="s">
        <v>103</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328</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131</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328</v>
      </c>
      <c r="B47" s="1364" t="s">
        <v>329</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449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450</v>
      </c>
      <c r="BE47" s="501"/>
      <c r="BF47" s="501" t="str">
        <f>IF(T47="","",T47)</f>
        <v>Территория действия тарифа</v>
      </c>
      <c r="BG47" s="501"/>
      <c r="BH47" s="501"/>
      <c r="BI47" s="1156">
        <v>21</v>
      </c>
    </row>
    <row customHeight="1" ht="35.699999999999996">
      <c r="A48" s="1364" t="s">
        <v>328</v>
      </c>
      <c r="B48" s="1364" t="s">
        <v>329</v>
      </c>
      <c r="C48" s="1364" t="s">
        <v>330</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567</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568</v>
      </c>
      <c r="BE48" s="501"/>
      <c r="BF48" s="501" t="str">
        <f>IF(T48="","",T48)</f>
        <v>Наименование централизованной системы водоотведения</v>
      </c>
      <c r="BG48" s="501"/>
      <c r="BH48" s="501"/>
      <c r="BI48" s="1156">
        <v>34</v>
      </c>
    </row>
    <row s="1643" customFormat="1" customHeight="1" ht="0">
      <c r="A49" s="1344" t="s">
        <v>328</v>
      </c>
      <c r="B49" s="1344" t="s">
        <v>329</v>
      </c>
      <c r="C49" s="1344" t="s">
        <v>330</v>
      </c>
      <c r="D49" s="1344" t="s">
        <v>580</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454</v>
      </c>
      <c r="BE49" s="501"/>
      <c r="BF49" s="501" t="str">
        <f>IF(T49="","",T49)</f>
        <v/>
      </c>
      <c r="BG49" s="501"/>
      <c r="BH49" s="501"/>
      <c r="BI49" s="512">
        <v>0</v>
      </c>
    </row>
    <row s="1643" customFormat="1" customHeight="1" ht="0">
      <c r="A50" s="1344" t="s">
        <v>328</v>
      </c>
      <c r="B50" s="1344" t="s">
        <v>329</v>
      </c>
      <c r="C50" s="1344" t="s">
        <v>330</v>
      </c>
      <c r="D50" s="1344" t="s">
        <v>580</v>
      </c>
      <c r="E50" s="2260"/>
      <c r="F50" s="2260"/>
      <c r="G50" s="2260"/>
      <c r="H50" s="2260"/>
      <c r="I50" s="2257" t="str">
        <f>S49&amp;".1"</f>
        <v>.1</v>
      </c>
      <c r="J50" s="1344"/>
      <c r="K50" s="1344"/>
      <c r="L50" s="1347" t="s">
        <v>455</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328</v>
      </c>
      <c r="B51" s="1344" t="s">
        <v>329</v>
      </c>
      <c r="C51" s="1344" t="s">
        <v>330</v>
      </c>
      <c r="D51" s="1344" t="s">
        <v>580</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328</v>
      </c>
      <c r="B52" s="1364" t="s">
        <v>329</v>
      </c>
      <c r="C52" s="1364" t="s">
        <v>330</v>
      </c>
      <c r="D52" s="1364" t="s">
        <v>580</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67</v>
      </c>
      <c r="AB52" s="1735"/>
      <c r="AC52" s="1470" t="s">
        <v>67</v>
      </c>
      <c r="AD52" s="2186" t="s">
        <v>67</v>
      </c>
      <c r="AE52" s="2327"/>
      <c r="AF52" s="2206">
        <v>1</v>
      </c>
      <c r="AG52" s="2364"/>
      <c r="AH52" s="2108" t="s">
        <v>67</v>
      </c>
      <c r="AI52" s="2327"/>
      <c r="AJ52" s="2206">
        <v>1</v>
      </c>
      <c r="AK52" s="2328" t="s">
        <v>28</v>
      </c>
      <c r="AL52" s="2108" t="s">
        <v>67</v>
      </c>
      <c r="AM52" s="2193"/>
      <c r="AN52" s="2206">
        <v>1</v>
      </c>
      <c r="AO52" s="2358"/>
      <c r="AP52" s="2359" t="s">
        <v>67</v>
      </c>
      <c r="AQ52" s="312"/>
      <c r="AR52" s="1487">
        <v>1</v>
      </c>
      <c r="AS52" s="1493" t="s">
        <v>28</v>
      </c>
      <c r="AT52" s="752"/>
      <c r="AU52" s="1258"/>
      <c r="AV52" s="752"/>
      <c r="AW52" s="1258"/>
      <c r="AX52" s="1735"/>
      <c r="AY52" s="1470" t="s">
        <v>67</v>
      </c>
      <c r="AZ52" s="1735"/>
      <c r="BA52" s="1470" t="s">
        <v>67</v>
      </c>
      <c r="BB52" s="1349"/>
      <c r="BC52" s="2254" t="s">
        <v>552</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553</v>
      </c>
      <c r="AT53" s="1394"/>
      <c r="AU53" s="1497"/>
      <c r="AV53" s="1394"/>
      <c r="AW53" s="1497"/>
      <c r="AX53" s="1394"/>
      <c r="AY53" s="1394"/>
      <c r="AZ53" s="1394"/>
      <c r="BA53" s="1394"/>
      <c r="BB53" s="1398"/>
      <c r="BC53" s="2255"/>
      <c r="BE53" s="501"/>
      <c r="BF53" s="501"/>
      <c r="BG53" s="501"/>
      <c r="BH53" s="501"/>
      <c r="BI53" s="1156">
        <v>11</v>
      </c>
    </row>
    <row customHeight="1" ht="11.549999999999999">
      <c r="A54" s="1364" t="s">
        <v>328</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573</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328</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574</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328</v>
      </c>
      <c r="B56" s="1364" t="s">
        <v>329</v>
      </c>
      <c r="C56" s="1364" t="s">
        <v>330</v>
      </c>
      <c r="D56" s="1364" t="s">
        <v>580</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556</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328</v>
      </c>
      <c r="B57" s="1364" t="s">
        <v>329</v>
      </c>
      <c r="C57" s="1364" t="s">
        <v>330</v>
      </c>
      <c r="D57" s="1364" t="s">
        <v>580</v>
      </c>
      <c r="E57" s="2260"/>
      <c r="F57" s="2260"/>
      <c r="G57" s="2260"/>
      <c r="H57" s="2260"/>
      <c r="I57" s="2287"/>
      <c r="J57" s="2257"/>
      <c r="K57" s="1364"/>
      <c r="L57" s="1365"/>
      <c r="P57" s="2258"/>
      <c r="Q57" s="2258"/>
      <c r="R57" s="357"/>
      <c r="S57" s="1279"/>
      <c r="T57" s="288" t="s">
        <v>519</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328</v>
      </c>
      <c r="B58" s="1344" t="s">
        <v>329</v>
      </c>
      <c r="C58" s="1344" t="s">
        <v>330</v>
      </c>
      <c r="D58" s="1344" t="s">
        <v>580</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328</v>
      </c>
      <c r="B59" s="1344" t="s">
        <v>329</v>
      </c>
      <c r="C59" s="1344" t="s">
        <v>330</v>
      </c>
      <c r="D59" s="1344" t="s">
        <v>580</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328</v>
      </c>
      <c r="B60" s="1344" t="s">
        <v>329</v>
      </c>
      <c r="C60" s="1344" t="s">
        <v>330</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328</v>
      </c>
      <c r="B61" s="1344" t="s">
        <v>329</v>
      </c>
      <c r="C61" s="1315"/>
      <c r="D61" s="1315"/>
      <c r="E61" s="2260"/>
      <c r="F61" s="2259"/>
      <c r="G61" s="1315"/>
      <c r="H61" s="1315"/>
      <c r="I61" s="1315"/>
      <c r="J61" s="1315"/>
      <c r="K61" s="1315"/>
      <c r="L61" s="1495"/>
      <c r="M61" s="1322"/>
      <c r="N61" s="1322"/>
      <c r="P61" s="1317"/>
      <c r="Q61" s="1318"/>
      <c r="R61" s="1317"/>
      <c r="S61" s="1323"/>
      <c r="T61" s="1326" t="s">
        <v>172</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328</v>
      </c>
      <c r="B62" s="1344"/>
      <c r="C62" s="1344"/>
      <c r="D62" s="1344"/>
      <c r="E62" s="2259"/>
      <c r="F62" s="1344"/>
      <c r="G62" s="1344"/>
      <c r="H62" s="1344"/>
      <c r="I62" s="1344"/>
      <c r="J62" s="1344"/>
      <c r="K62" s="1344"/>
      <c r="L62" s="1347"/>
      <c r="M62" s="1322"/>
      <c r="N62" s="1322"/>
      <c r="O62" s="519"/>
      <c r="P62" s="381"/>
      <c r="Q62" s="1345"/>
      <c r="R62" s="381"/>
      <c r="S62" s="1323"/>
      <c r="T62" s="1326" t="s">
        <v>173</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186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83</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5D03F5-A343-9569-E5E4-0.A546CD7D}"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131</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449</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450</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581</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582</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534</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535</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458</v>
      </c>
      <c r="P6" s="2258"/>
      <c r="Q6" s="2258">
        <v>1</v>
      </c>
      <c r="R6" s="358"/>
      <c r="S6" s="1494">
        <f>$J6</f>
      </c>
      <c r="T6" s="287" t="s">
        <v>459</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536</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67</v>
      </c>
      <c r="AE7" s="2266"/>
      <c r="AF7" s="2108" t="s">
        <v>67</v>
      </c>
      <c r="AG7" s="752"/>
      <c r="AH7" s="752"/>
      <c r="AI7" s="752"/>
      <c r="AJ7" s="752"/>
      <c r="AK7" s="752"/>
      <c r="AL7" s="752"/>
      <c r="AM7" s="752"/>
      <c r="AN7" s="2266"/>
      <c r="AO7" s="2108" t="s">
        <v>67</v>
      </c>
      <c r="AP7" s="2288"/>
      <c r="AQ7" s="2108" t="s">
        <v>67</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537</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538</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464</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539</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172</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173</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67</v>
      </c>
      <c r="AP15" s="2268"/>
      <c r="AQ15" s="2269" t="s">
        <v>67</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466</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467</v>
      </c>
      <c r="P20" s="1363"/>
      <c r="Q20" s="1443"/>
      <c r="R20" s="1443"/>
      <c r="S20" s="730"/>
      <c r="T20" s="1161" t="s">
        <v>468</v>
      </c>
      <c r="W20" s="1367"/>
      <c r="X20" s="1367"/>
      <c r="Y20" s="1367"/>
      <c r="Z20" s="1367"/>
      <c r="AA20" s="1367"/>
      <c r="AB20" s="1367"/>
      <c r="AD20" s="187" t="s">
        <v>469</v>
      </c>
      <c r="AF20" s="187" t="s">
        <v>470</v>
      </c>
      <c r="AG20" s="1161" t="s">
        <v>468</v>
      </c>
      <c r="AH20" s="1367"/>
      <c r="AI20" s="1367"/>
      <c r="AJ20" s="1367"/>
      <c r="AK20" s="1367"/>
      <c r="AL20" s="1367"/>
      <c r="AO20" s="187" t="s">
        <v>471</v>
      </c>
      <c r="AQ20" s="187" t="s">
        <v>470</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472</v>
      </c>
      <c r="T28" s="2251"/>
      <c r="U28" s="1373"/>
      <c r="V28" s="2265" t="str">
        <f>IF(TITLE_DATE_PR_CHANGE="",IF(TITLE_DATE_PR="","",TITLE_DATE_PR),TITLE_DATE_PR_CHANGE)</f>
        <v>46262</v>
      </c>
      <c r="W28" s="2265"/>
      <c r="X28" s="2265"/>
      <c r="Y28" s="2265"/>
      <c r="Z28" s="2265"/>
      <c r="AA28" s="2265"/>
      <c r="AB28" s="2265"/>
      <c r="AC28" s="2265"/>
      <c r="AD28" s="2265"/>
      <c r="AE28" s="2265"/>
      <c r="AF28" s="327"/>
      <c r="AG28" s="2265" t="str">
        <f>IF(TITLE_DATE_PR_CHANGE="",IF(TITLE_DATE_PR="","",TITLE_DATE_PR),TITLE_DATE_PR_CHANGE)</f>
        <v>46262</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473</v>
      </c>
      <c r="T29" s="2251"/>
      <c r="U29" s="1373"/>
      <c r="V29" s="2252" t="str">
        <f>IF(TITLE_NUMBER_PR_CHANGE="",IF(TITLE_NUMBER_PR="","",TITLE_NUMBER_PR),TITLE_NUMBER_PR_CHANGE)</f>
        <v>Исх-ДГК/7081</v>
      </c>
      <c r="W29" s="2252"/>
      <c r="X29" s="2252"/>
      <c r="Y29" s="2252"/>
      <c r="Z29" s="2252"/>
      <c r="AA29" s="2252"/>
      <c r="AB29" s="2252"/>
      <c r="AC29" s="2252"/>
      <c r="AD29" s="2252"/>
      <c r="AE29" s="2252"/>
      <c r="AF29" s="327"/>
      <c r="AG29" s="2252" t="str">
        <f>IF(TITLE_NUMBER_PR_CHANGE="",IF(TITLE_NUMBER_PR="","",TITLE_NUMBER_PR),TITLE_NUMBER_PR_CHANGE)</f>
        <v>Исх-ДГК/7081</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474</v>
      </c>
      <c r="T32" s="2251"/>
      <c r="U32" s="1373"/>
      <c r="V32" s="2265" t="str">
        <f>IF(TITLE_DATE_PR_CHANGE="",IF(TITLE_DATE_PR="","",TITLE_DATE_PR),TITLE_DATE_PR_CHANGE)</f>
        <v>46262</v>
      </c>
      <c r="W32" s="2265"/>
      <c r="X32" s="2265"/>
      <c r="Y32" s="2265"/>
      <c r="Z32" s="2265"/>
      <c r="AA32" s="2265"/>
      <c r="AB32" s="2265"/>
      <c r="AC32" s="2265"/>
      <c r="AD32" s="2265"/>
      <c r="AE32" s="2265"/>
      <c r="AF32" s="327"/>
      <c r="AG32" s="2265" t="str">
        <f>IF(TITLE_DATE_PR_CHANGE="",IF(TITLE_DATE_PR="","",TITLE_DATE_PR),TITLE_DATE_PR_CHANGE)</f>
        <v>46262</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475</v>
      </c>
      <c r="T33" s="2251"/>
      <c r="U33" s="1373"/>
      <c r="V33" s="2252" t="str">
        <f>IF(TITLE_NUMBER_PR_CHANGE="",IF(TITLE_NUMBER_PR="","",TITLE_NUMBER_PR),TITLE_NUMBER_PR_CHANGE)</f>
        <v>Исх-ДГК/7081</v>
      </c>
      <c r="W33" s="2252"/>
      <c r="X33" s="2252"/>
      <c r="Y33" s="2252"/>
      <c r="Z33" s="2252"/>
      <c r="AA33" s="2252"/>
      <c r="AB33" s="2252"/>
      <c r="AC33" s="2252"/>
      <c r="AD33" s="2252"/>
      <c r="AE33" s="2252"/>
      <c r="AF33" s="327"/>
      <c r="AG33" s="2252" t="str">
        <f>IF(TITLE_NUMBER_PR_CHANGE="",IF(TITLE_NUMBER_PR="","",TITLE_NUMBER_PR),TITLE_NUMBER_PR_CHANGE)</f>
        <v>Исх-ДГК/7081</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476</v>
      </c>
      <c r="AG34" s="327"/>
      <c r="AH34" s="1636"/>
      <c r="AI34" s="1636"/>
      <c r="AJ34" s="1636"/>
      <c r="AK34" s="1636"/>
      <c r="AL34" s="1636"/>
      <c r="AM34" s="327"/>
      <c r="AN34" s="327"/>
      <c r="AO34" s="327"/>
      <c r="AP34" s="327"/>
      <c r="AQ34" s="279" t="s">
        <v>476</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352</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353</v>
      </c>
      <c r="AY36" s="1156">
        <v>14</v>
      </c>
    </row>
    <row customHeight="1" ht="14.699999999999998">
      <c r="Q37" s="377"/>
      <c r="R37" s="377"/>
      <c r="S37" s="2274" t="s">
        <v>89</v>
      </c>
      <c r="T37" s="2210" t="s">
        <v>477</v>
      </c>
      <c r="U37" s="302"/>
      <c r="V37" s="2275" t="s">
        <v>478</v>
      </c>
      <c r="W37" s="2292"/>
      <c r="X37" s="2292"/>
      <c r="Y37" s="2292"/>
      <c r="Z37" s="2292"/>
      <c r="AA37" s="2292"/>
      <c r="AB37" s="2292"/>
      <c r="AC37" s="2276"/>
      <c r="AD37" s="2276"/>
      <c r="AE37" s="2277"/>
      <c r="AF37" s="2278" t="s">
        <v>479</v>
      </c>
      <c r="AG37" s="2275" t="s">
        <v>478</v>
      </c>
      <c r="AH37" s="2276"/>
      <c r="AI37" s="2276"/>
      <c r="AJ37" s="2276"/>
      <c r="AK37" s="2276"/>
      <c r="AL37" s="2276"/>
      <c r="AM37" s="2276"/>
      <c r="AN37" s="2276"/>
      <c r="AO37" s="2276"/>
      <c r="AP37" s="2277"/>
      <c r="AQ37" s="2278" t="s">
        <v>480</v>
      </c>
      <c r="AR37" s="2281" t="s">
        <v>481</v>
      </c>
      <c r="AS37" s="2128"/>
      <c r="AY37" s="1156">
        <v>14</v>
      </c>
    </row>
    <row customHeight="1" ht="19.95">
      <c r="Q38" s="377"/>
      <c r="R38" s="377"/>
      <c r="S38" s="2274"/>
      <c r="T38" s="2210"/>
      <c r="U38" s="1032"/>
      <c r="V38" s="2367" t="s">
        <v>583</v>
      </c>
      <c r="W38" s="2366" t="s">
        <v>584</v>
      </c>
      <c r="X38" s="2366"/>
      <c r="Y38" s="2366"/>
      <c r="Z38" s="2366" t="s">
        <v>585</v>
      </c>
      <c r="AA38" s="2366"/>
      <c r="AB38" s="2366"/>
      <c r="AC38" s="2295" t="s">
        <v>485</v>
      </c>
      <c r="AD38" s="2314"/>
      <c r="AE38" s="2315"/>
      <c r="AF38" s="2279"/>
      <c r="AG38" s="2367" t="s">
        <v>583</v>
      </c>
      <c r="AH38" s="2366" t="s">
        <v>584</v>
      </c>
      <c r="AI38" s="2366"/>
      <c r="AJ38" s="2366"/>
      <c r="AK38" s="2366" t="s">
        <v>585</v>
      </c>
      <c r="AL38" s="2366"/>
      <c r="AM38" s="2366"/>
      <c r="AN38" s="2295" t="s">
        <v>485</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586</v>
      </c>
      <c r="X39" s="2366" t="s">
        <v>587</v>
      </c>
      <c r="Y39" s="2366"/>
      <c r="Z39" s="2366" t="s">
        <v>588</v>
      </c>
      <c r="AA39" s="2366" t="s">
        <v>587</v>
      </c>
      <c r="AB39" s="2366"/>
      <c r="AC39" s="2296"/>
      <c r="AD39" s="2316"/>
      <c r="AE39" s="2317"/>
      <c r="AF39" s="2279"/>
      <c r="AG39" s="2367"/>
      <c r="AH39" s="2366" t="s">
        <v>586</v>
      </c>
      <c r="AI39" s="2366" t="s">
        <v>587</v>
      </c>
      <c r="AJ39" s="2366"/>
      <c r="AK39" s="2366" t="s">
        <v>588</v>
      </c>
      <c r="AL39" s="2366" t="s">
        <v>587</v>
      </c>
      <c r="AM39" s="2366"/>
      <c r="AN39" s="2296"/>
      <c r="AO39" s="2316"/>
      <c r="AP39" s="2317"/>
      <c r="AQ39" s="2279"/>
      <c r="AR39" s="2282"/>
      <c r="AS39" s="2128"/>
      <c r="AT39" s="1637"/>
      <c r="AU39" s="1637"/>
      <c r="AV39" s="1637"/>
      <c r="AW39" s="1637"/>
      <c r="AX39" s="1637"/>
      <c r="AY39" s="1632">
        <v>19</v>
      </c>
    </row>
    <row customHeight="1" ht="61.949999999999996">
      <c r="A40" s="1371"/>
      <c r="B40" s="1371" t="s">
        <v>143</v>
      </c>
      <c r="C40" s="1371" t="s">
        <v>144</v>
      </c>
      <c r="D40" s="1371" t="s">
        <v>145</v>
      </c>
      <c r="E40" s="1365" t="s">
        <v>486</v>
      </c>
      <c r="F40" s="1365" t="s">
        <v>487</v>
      </c>
      <c r="G40" s="1365" t="s">
        <v>488</v>
      </c>
      <c r="H40" s="1365"/>
      <c r="I40" s="1365" t="s">
        <v>541</v>
      </c>
      <c r="J40" s="1365" t="s">
        <v>491</v>
      </c>
      <c r="K40" s="1365" t="s">
        <v>542</v>
      </c>
      <c r="L40" s="1365" t="s">
        <v>467</v>
      </c>
      <c r="Q40" s="377"/>
      <c r="R40" s="377"/>
      <c r="S40" s="2274"/>
      <c r="T40" s="2210"/>
      <c r="U40" s="303"/>
      <c r="V40" s="2367"/>
      <c r="W40" s="2366"/>
      <c r="X40" s="1984" t="s">
        <v>589</v>
      </c>
      <c r="Y40" s="1984" t="s">
        <v>590</v>
      </c>
      <c r="Z40" s="2366"/>
      <c r="AA40" s="1984" t="s">
        <v>591</v>
      </c>
      <c r="AB40" s="1984" t="s">
        <v>592</v>
      </c>
      <c r="AC40" s="1490" t="s">
        <v>495</v>
      </c>
      <c r="AD40" s="2271" t="s">
        <v>496</v>
      </c>
      <c r="AE40" s="2272"/>
      <c r="AF40" s="2280"/>
      <c r="AG40" s="2367"/>
      <c r="AH40" s="2366"/>
      <c r="AI40" s="1984" t="s">
        <v>589</v>
      </c>
      <c r="AJ40" s="1984" t="s">
        <v>590</v>
      </c>
      <c r="AK40" s="2366"/>
      <c r="AL40" s="1984" t="s">
        <v>591</v>
      </c>
      <c r="AM40" s="1984" t="s">
        <v>592</v>
      </c>
      <c r="AN40" s="1490" t="s">
        <v>495</v>
      </c>
      <c r="AO40" s="2271" t="s">
        <v>496</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118</v>
      </c>
      <c r="T41" s="1256" t="s">
        <v>103</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303</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131</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303</v>
      </c>
      <c r="B43" s="1364" t="s">
        <v>304</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449</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450</v>
      </c>
      <c r="AU43" s="501"/>
      <c r="AV43" s="501" t="str">
        <f>IF(T43="","",T43)</f>
        <v>Территория действия тарифа</v>
      </c>
      <c r="AW43" s="501"/>
      <c r="AX43" s="501"/>
      <c r="AY43" s="1156">
        <v>23</v>
      </c>
    </row>
    <row customHeight="1" ht="24">
      <c r="A44" s="1364" t="s">
        <v>303</v>
      </c>
      <c r="B44" s="1364" t="s">
        <v>304</v>
      </c>
      <c r="C44" s="1364" t="s">
        <v>305</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581</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582</v>
      </c>
      <c r="AU44" s="501"/>
      <c r="AV44" s="501" t="str">
        <f>IF(T44="","",T44)</f>
        <v>Наименование централизованной системы горячего водоснабжения</v>
      </c>
      <c r="AW44" s="501"/>
      <c r="AX44" s="501"/>
      <c r="AY44" s="1156">
        <v>23</v>
      </c>
    </row>
    <row customHeight="1" ht="24">
      <c r="A45" s="1364" t="s">
        <v>303</v>
      </c>
      <c r="B45" s="1364" t="s">
        <v>304</v>
      </c>
      <c r="C45" s="1364" t="s">
        <v>305</v>
      </c>
      <c r="D45" s="1364" t="s">
        <v>593</v>
      </c>
      <c r="E45" s="2260"/>
      <c r="F45" s="2260"/>
      <c r="G45" s="2260"/>
      <c r="H45" s="2260"/>
      <c r="I45" s="2257" t="str">
        <f>S44&amp;".1"</f>
        <v>...1</v>
      </c>
      <c r="J45" s="1364"/>
      <c r="K45" s="1364"/>
      <c r="L45" s="1365"/>
      <c r="P45" s="2258">
        <v>1</v>
      </c>
      <c r="Q45" s="1482"/>
      <c r="R45" s="357"/>
      <c r="S45" s="1494" t="str">
        <f>$I45</f>
        <v>...1</v>
      </c>
      <c r="T45" s="286" t="s">
        <v>534</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535</v>
      </c>
      <c r="AU45" s="501"/>
      <c r="AV45" s="501" t="str">
        <f>IF(T45="","",T45)</f>
        <v>Наименование признака дифференциации</v>
      </c>
      <c r="AW45" s="501"/>
      <c r="AX45" s="501"/>
      <c r="AY45" s="1156">
        <v>23</v>
      </c>
    </row>
    <row customHeight="1" ht="24">
      <c r="A46" s="1364" t="s">
        <v>303</v>
      </c>
      <c r="B46" s="1364" t="s">
        <v>304</v>
      </c>
      <c r="C46" s="1364" t="s">
        <v>305</v>
      </c>
      <c r="D46" s="1364" t="s">
        <v>593</v>
      </c>
      <c r="E46" s="2260"/>
      <c r="F46" s="2260"/>
      <c r="G46" s="2260"/>
      <c r="H46" s="2260"/>
      <c r="I46" s="2287"/>
      <c r="J46" s="2257" t="str">
        <f>I45&amp;".1"</f>
        <v>...1.1</v>
      </c>
      <c r="K46" s="1364"/>
      <c r="L46" s="1365" t="s">
        <v>458</v>
      </c>
      <c r="P46" s="2258"/>
      <c r="Q46" s="2258">
        <v>1</v>
      </c>
      <c r="R46" s="358"/>
      <c r="S46" s="1494" t="str">
        <f>$J46</f>
        <v>...1.1</v>
      </c>
      <c r="T46" s="287" t="s">
        <v>459</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536</v>
      </c>
      <c r="AU46" s="501"/>
      <c r="AV46" s="501" t="str">
        <f>IF(T46="","",T46)</f>
        <v>Группа потребителей</v>
      </c>
      <c r="AW46" s="501"/>
      <c r="AX46" s="501"/>
      <c r="AY46" s="1156">
        <v>23</v>
      </c>
    </row>
    <row customHeight="1" ht="24">
      <c r="A47" s="1364" t="s">
        <v>303</v>
      </c>
      <c r="B47" s="1364" t="s">
        <v>304</v>
      </c>
      <c r="C47" s="1364" t="s">
        <v>305</v>
      </c>
      <c r="D47" s="1364" t="s">
        <v>593</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67</v>
      </c>
      <c r="AE47" s="2268"/>
      <c r="AF47" s="2269" t="s">
        <v>67</v>
      </c>
      <c r="AG47" s="752"/>
      <c r="AH47" s="752"/>
      <c r="AI47" s="752"/>
      <c r="AJ47" s="752"/>
      <c r="AK47" s="752"/>
      <c r="AL47" s="752"/>
      <c r="AM47" s="752"/>
      <c r="AN47" s="2266"/>
      <c r="AO47" s="2108" t="s">
        <v>67</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303</v>
      </c>
      <c r="B48" s="1364" t="s">
        <v>304</v>
      </c>
      <c r="C48" s="1364" t="s">
        <v>305</v>
      </c>
      <c r="D48" s="1364" t="s">
        <v>593</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303</v>
      </c>
      <c r="B49" s="1364" t="s">
        <v>304</v>
      </c>
      <c r="C49" s="1364" t="s">
        <v>305</v>
      </c>
      <c r="D49" s="1364" t="s">
        <v>593</v>
      </c>
      <c r="E49" s="2260"/>
      <c r="F49" s="2260"/>
      <c r="G49" s="2260"/>
      <c r="H49" s="2260"/>
      <c r="I49" s="2287"/>
      <c r="J49" s="2257"/>
      <c r="K49" s="1364"/>
      <c r="L49" s="1365"/>
      <c r="P49" s="2258"/>
      <c r="Q49" s="2258"/>
      <c r="R49" s="357"/>
      <c r="S49" s="1279"/>
      <c r="T49" s="288" t="s">
        <v>537</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538</v>
      </c>
      <c r="AU49" s="501"/>
      <c r="AV49" s="501" t="str">
        <f>IF(T49="","",T49)</f>
        <v>Добавить значение признака дифференциации</v>
      </c>
      <c r="AW49" s="501"/>
      <c r="AX49" s="501"/>
      <c r="AY49" s="1156">
        <v>20</v>
      </c>
    </row>
    <row customHeight="1" ht="22.049999999999997">
      <c r="A50" s="1364" t="s">
        <v>303</v>
      </c>
      <c r="B50" s="1364" t="s">
        <v>304</v>
      </c>
      <c r="C50" s="1364" t="s">
        <v>305</v>
      </c>
      <c r="D50" s="1364" t="s">
        <v>593</v>
      </c>
      <c r="E50" s="2260"/>
      <c r="F50" s="2260"/>
      <c r="G50" s="2260"/>
      <c r="H50" s="2260"/>
      <c r="I50" s="2257"/>
      <c r="J50" s="1364"/>
      <c r="K50" s="1364"/>
      <c r="L50" s="1365"/>
      <c r="P50" s="2258"/>
      <c r="Q50" s="1482"/>
      <c r="R50" s="357"/>
      <c r="S50" s="1279"/>
      <c r="T50" s="366" t="s">
        <v>464</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303</v>
      </c>
      <c r="B51" s="1364" t="s">
        <v>304</v>
      </c>
      <c r="C51" s="1364" t="s">
        <v>305</v>
      </c>
      <c r="D51" s="1364" t="s">
        <v>593</v>
      </c>
      <c r="E51" s="2260"/>
      <c r="F51" s="2260"/>
      <c r="G51" s="2260"/>
      <c r="H51" s="2259"/>
      <c r="I51" s="1364"/>
      <c r="J51" s="1364"/>
      <c r="K51" s="1364"/>
      <c r="L51" s="1365"/>
      <c r="M51" s="1366"/>
      <c r="N51" s="1366"/>
      <c r="O51" s="538"/>
      <c r="P51" s="361"/>
      <c r="Q51" s="376"/>
      <c r="R51" s="356"/>
      <c r="S51" s="1279"/>
      <c r="T51" s="373" t="s">
        <v>539</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303</v>
      </c>
      <c r="B52" s="1344" t="s">
        <v>304</v>
      </c>
      <c r="C52" s="1315"/>
      <c r="D52" s="1315"/>
      <c r="E52" s="2260"/>
      <c r="F52" s="2259"/>
      <c r="G52" s="1315"/>
      <c r="H52" s="1315"/>
      <c r="I52" s="1315"/>
      <c r="J52" s="1315"/>
      <c r="K52" s="1315"/>
      <c r="L52" s="1495"/>
      <c r="M52" s="1322"/>
      <c r="N52" s="1322"/>
      <c r="P52" s="1317"/>
      <c r="Q52" s="1318"/>
      <c r="R52" s="1317"/>
      <c r="S52" s="1323"/>
      <c r="T52" s="1326" t="s">
        <v>172</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303</v>
      </c>
      <c r="B53" s="1344"/>
      <c r="C53" s="1344"/>
      <c r="D53" s="1344"/>
      <c r="E53" s="2259"/>
      <c r="F53" s="1344"/>
      <c r="G53" s="1344"/>
      <c r="H53" s="1344"/>
      <c r="I53" s="1344"/>
      <c r="J53" s="1344"/>
      <c r="K53" s="1344"/>
      <c r="L53" s="1347"/>
      <c r="M53" s="1322"/>
      <c r="N53" s="1322"/>
      <c r="O53" s="519"/>
      <c r="P53" s="381"/>
      <c r="Q53" s="1345"/>
      <c r="R53" s="381"/>
      <c r="S53" s="1323"/>
      <c r="T53" s="1326" t="s">
        <v>173</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186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83</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7986B2-A936-99CB-FA27-0.1BECB48C}"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131</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449</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450</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581</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582</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534</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535</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458</v>
      </c>
      <c r="P6" s="2258"/>
      <c r="Q6" s="2258">
        <v>1</v>
      </c>
      <c r="R6" s="358"/>
      <c r="S6" s="1494">
        <f>$J6</f>
      </c>
      <c r="T6" s="287" t="s">
        <v>459</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536</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67</v>
      </c>
      <c r="AE7" s="2266"/>
      <c r="AF7" s="2108" t="s">
        <v>67</v>
      </c>
      <c r="AG7" s="752"/>
      <c r="AH7" s="752"/>
      <c r="AI7" s="752"/>
      <c r="AJ7" s="752"/>
      <c r="AK7" s="752"/>
      <c r="AL7" s="752"/>
      <c r="AM7" s="1258"/>
      <c r="AN7" s="2266"/>
      <c r="AO7" s="2108" t="s">
        <v>67</v>
      </c>
      <c r="AP7" s="2288"/>
      <c r="AQ7" s="2108" t="s">
        <v>67</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537</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538</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464</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539</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172</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173</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67</v>
      </c>
      <c r="AP15" s="2268"/>
      <c r="AQ15" s="2269" t="s">
        <v>67</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466</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467</v>
      </c>
      <c r="P20" s="1363"/>
      <c r="Q20" s="1443"/>
      <c r="R20" s="1443"/>
      <c r="S20" s="730"/>
      <c r="T20" s="1161" t="s">
        <v>468</v>
      </c>
      <c r="W20" s="1367"/>
      <c r="X20" s="1367"/>
      <c r="Y20" s="1367"/>
      <c r="Z20" s="1367"/>
      <c r="AA20" s="1367"/>
      <c r="AD20" s="187" t="s">
        <v>469</v>
      </c>
      <c r="AF20" s="187" t="s">
        <v>470</v>
      </c>
      <c r="AG20" s="1161" t="s">
        <v>468</v>
      </c>
      <c r="AH20" s="1367"/>
      <c r="AI20" s="1367"/>
      <c r="AJ20" s="1367"/>
      <c r="AK20" s="1367"/>
      <c r="AL20" s="1367"/>
      <c r="AO20" s="187" t="s">
        <v>471</v>
      </c>
      <c r="AQ20" s="187" t="s">
        <v>470</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472</v>
      </c>
      <c r="T28" s="2251"/>
      <c r="U28" s="1373"/>
      <c r="V28" s="2265" t="str">
        <f>IF(TITLE_DATE_PR_CHANGE="",IF(TITLE_DATE_PR="","",TITLE_DATE_PR),TITLE_DATE_PR_CHANGE)</f>
        <v>46262</v>
      </c>
      <c r="W28" s="2265"/>
      <c r="X28" s="2265"/>
      <c r="Y28" s="2265"/>
      <c r="Z28" s="2265"/>
      <c r="AA28" s="2265"/>
      <c r="AB28" s="2265"/>
      <c r="AC28" s="2265"/>
      <c r="AD28" s="2265"/>
      <c r="AE28" s="2265"/>
      <c r="AF28" s="327"/>
      <c r="AG28" s="2265" t="str">
        <f>IF(TITLE_DATE_PR_CHANGE="",IF(TITLE_DATE_PR="","",TITLE_DATE_PR),TITLE_DATE_PR_CHANGE)</f>
        <v>46262</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473</v>
      </c>
      <c r="T29" s="2251"/>
      <c r="U29" s="1373"/>
      <c r="V29" s="2252" t="str">
        <f>IF(TITLE_NUMBER_PR_CHANGE="",IF(TITLE_NUMBER_PR="","",TITLE_NUMBER_PR),TITLE_NUMBER_PR_CHANGE)</f>
        <v>Исх-ДГК/7081</v>
      </c>
      <c r="W29" s="2252"/>
      <c r="X29" s="2252"/>
      <c r="Y29" s="2252"/>
      <c r="Z29" s="2252"/>
      <c r="AA29" s="2252"/>
      <c r="AB29" s="2252"/>
      <c r="AC29" s="2252"/>
      <c r="AD29" s="2252"/>
      <c r="AE29" s="2252"/>
      <c r="AF29" s="327"/>
      <c r="AG29" s="2252" t="str">
        <f>IF(TITLE_NUMBER_PR_CHANGE="",IF(TITLE_NUMBER_PR="","",TITLE_NUMBER_PR),TITLE_NUMBER_PR_CHANGE)</f>
        <v>Исх-ДГК/7081</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474</v>
      </c>
      <c r="T32" s="2251"/>
      <c r="U32" s="1373"/>
      <c r="V32" s="2265" t="str">
        <f>IF(TITLE_DATE_PR_CHANGE="",IF(TITLE_DATE_PR="","",TITLE_DATE_PR),TITLE_DATE_PR_CHANGE)</f>
        <v>46262</v>
      </c>
      <c r="W32" s="2265"/>
      <c r="X32" s="2265"/>
      <c r="Y32" s="2265"/>
      <c r="Z32" s="2265"/>
      <c r="AA32" s="2265"/>
      <c r="AB32" s="2265"/>
      <c r="AC32" s="2265"/>
      <c r="AD32" s="2265"/>
      <c r="AE32" s="2265"/>
      <c r="AF32" s="327"/>
      <c r="AG32" s="2265" t="str">
        <f>IF(TITLE_DATE_PR_CHANGE="",IF(TITLE_DATE_PR="","",TITLE_DATE_PR),TITLE_DATE_PR_CHANGE)</f>
        <v>46262</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475</v>
      </c>
      <c r="T33" s="2251"/>
      <c r="U33" s="1373"/>
      <c r="V33" s="2252" t="str">
        <f>IF(TITLE_NUMBER_PR_CHANGE="",IF(TITLE_NUMBER_PR="","",TITLE_NUMBER_PR),TITLE_NUMBER_PR_CHANGE)</f>
        <v>Исх-ДГК/7081</v>
      </c>
      <c r="W33" s="2252"/>
      <c r="X33" s="2252"/>
      <c r="Y33" s="2252"/>
      <c r="Z33" s="2252"/>
      <c r="AA33" s="2252"/>
      <c r="AB33" s="2252"/>
      <c r="AC33" s="2252"/>
      <c r="AD33" s="2252"/>
      <c r="AE33" s="2252"/>
      <c r="AF33" s="327"/>
      <c r="AG33" s="2252" t="str">
        <f>IF(TITLE_NUMBER_PR_CHANGE="",IF(TITLE_NUMBER_PR="","",TITLE_NUMBER_PR),TITLE_NUMBER_PR_CHANGE)</f>
        <v>Исх-ДГК/7081</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476</v>
      </c>
      <c r="AG34" s="327"/>
      <c r="AH34" s="1636"/>
      <c r="AI34" s="1636"/>
      <c r="AJ34" s="1636"/>
      <c r="AK34" s="1636"/>
      <c r="AL34" s="1636"/>
      <c r="AM34" s="327"/>
      <c r="AN34" s="327"/>
      <c r="AO34" s="327"/>
      <c r="AP34" s="327"/>
      <c r="AQ34" s="279" t="s">
        <v>476</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352</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353</v>
      </c>
      <c r="AY36" s="1156">
        <v>14</v>
      </c>
    </row>
    <row customHeight="1" ht="14.699999999999998">
      <c r="Q37" s="377"/>
      <c r="R37" s="377"/>
      <c r="S37" s="2274" t="s">
        <v>89</v>
      </c>
      <c r="T37" s="2210" t="s">
        <v>477</v>
      </c>
      <c r="U37" s="302"/>
      <c r="V37" s="2275" t="s">
        <v>478</v>
      </c>
      <c r="W37" s="2276"/>
      <c r="X37" s="2276"/>
      <c r="Y37" s="2276"/>
      <c r="Z37" s="2276"/>
      <c r="AA37" s="2276"/>
      <c r="AB37" s="2276"/>
      <c r="AC37" s="2276"/>
      <c r="AD37" s="2276"/>
      <c r="AE37" s="2277"/>
      <c r="AF37" s="2278" t="s">
        <v>479</v>
      </c>
      <c r="AG37" s="2275" t="s">
        <v>478</v>
      </c>
      <c r="AH37" s="2276"/>
      <c r="AI37" s="2276"/>
      <c r="AJ37" s="2276"/>
      <c r="AK37" s="2276"/>
      <c r="AL37" s="2276"/>
      <c r="AM37" s="2276"/>
      <c r="AN37" s="2276"/>
      <c r="AO37" s="2276"/>
      <c r="AP37" s="2277"/>
      <c r="AQ37" s="2278" t="s">
        <v>480</v>
      </c>
      <c r="AR37" s="2281" t="s">
        <v>481</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583</v>
      </c>
      <c r="W38" s="2366" t="s">
        <v>584</v>
      </c>
      <c r="X38" s="2366"/>
      <c r="Y38" s="2366"/>
      <c r="Z38" s="2366" t="s">
        <v>585</v>
      </c>
      <c r="AA38" s="2366"/>
      <c r="AB38" s="2366"/>
      <c r="AC38" s="2295" t="s">
        <v>485</v>
      </c>
      <c r="AD38" s="2314"/>
      <c r="AE38" s="2315"/>
      <c r="AF38" s="2279"/>
      <c r="AG38" s="2367" t="s">
        <v>583</v>
      </c>
      <c r="AH38" s="2366" t="s">
        <v>584</v>
      </c>
      <c r="AI38" s="2366"/>
      <c r="AJ38" s="2366"/>
      <c r="AK38" s="2366" t="s">
        <v>585</v>
      </c>
      <c r="AL38" s="2366"/>
      <c r="AM38" s="2366"/>
      <c r="AN38" s="2295" t="s">
        <v>485</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586</v>
      </c>
      <c r="X39" s="2366" t="s">
        <v>587</v>
      </c>
      <c r="Y39" s="2366"/>
      <c r="Z39" s="2366" t="s">
        <v>588</v>
      </c>
      <c r="AA39" s="2366" t="s">
        <v>587</v>
      </c>
      <c r="AB39" s="2366"/>
      <c r="AC39" s="2296"/>
      <c r="AD39" s="2316"/>
      <c r="AE39" s="2317"/>
      <c r="AF39" s="2279"/>
      <c r="AG39" s="2367"/>
      <c r="AH39" s="2366" t="s">
        <v>586</v>
      </c>
      <c r="AI39" s="2366" t="s">
        <v>587</v>
      </c>
      <c r="AJ39" s="2366"/>
      <c r="AK39" s="2366" t="s">
        <v>588</v>
      </c>
      <c r="AL39" s="2366" t="s">
        <v>587</v>
      </c>
      <c r="AM39" s="2366"/>
      <c r="AN39" s="2296"/>
      <c r="AO39" s="2316"/>
      <c r="AP39" s="2317"/>
      <c r="AQ39" s="2279"/>
      <c r="AR39" s="2282"/>
      <c r="AS39" s="2128"/>
      <c r="AY39" s="1156">
        <v>19</v>
      </c>
    </row>
    <row customHeight="1" ht="61.949999999999996">
      <c r="A40" s="1371"/>
      <c r="B40" s="1371" t="s">
        <v>143</v>
      </c>
      <c r="C40" s="1371" t="s">
        <v>144</v>
      </c>
      <c r="D40" s="1371" t="s">
        <v>145</v>
      </c>
      <c r="E40" s="1365" t="s">
        <v>486</v>
      </c>
      <c r="F40" s="1365" t="s">
        <v>487</v>
      </c>
      <c r="G40" s="1365" t="s">
        <v>488</v>
      </c>
      <c r="H40" s="1365"/>
      <c r="I40" s="1365" t="s">
        <v>541</v>
      </c>
      <c r="J40" s="1365" t="s">
        <v>491</v>
      </c>
      <c r="K40" s="1365" t="s">
        <v>542</v>
      </c>
      <c r="L40" s="1365" t="s">
        <v>467</v>
      </c>
      <c r="Q40" s="377"/>
      <c r="R40" s="377"/>
      <c r="S40" s="2274"/>
      <c r="T40" s="2210"/>
      <c r="U40" s="303"/>
      <c r="V40" s="2367"/>
      <c r="W40" s="2366"/>
      <c r="X40" s="1984" t="s">
        <v>589</v>
      </c>
      <c r="Y40" s="1984" t="s">
        <v>590</v>
      </c>
      <c r="Z40" s="2366"/>
      <c r="AA40" s="1984" t="s">
        <v>591</v>
      </c>
      <c r="AB40" s="1984" t="s">
        <v>592</v>
      </c>
      <c r="AC40" s="1490" t="s">
        <v>495</v>
      </c>
      <c r="AD40" s="2271" t="s">
        <v>496</v>
      </c>
      <c r="AE40" s="2272"/>
      <c r="AF40" s="2280"/>
      <c r="AG40" s="2367"/>
      <c r="AH40" s="2366"/>
      <c r="AI40" s="1984" t="s">
        <v>589</v>
      </c>
      <c r="AJ40" s="1984" t="s">
        <v>590</v>
      </c>
      <c r="AK40" s="2366"/>
      <c r="AL40" s="1984" t="s">
        <v>591</v>
      </c>
      <c r="AM40" s="1984" t="s">
        <v>592</v>
      </c>
      <c r="AN40" s="1490" t="s">
        <v>495</v>
      </c>
      <c r="AO40" s="2271" t="s">
        <v>496</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118</v>
      </c>
      <c r="T41" s="1256" t="s">
        <v>103</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308</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131</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308</v>
      </c>
      <c r="B43" s="1364" t="s">
        <v>309</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449</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450</v>
      </c>
      <c r="AU43" s="501"/>
      <c r="AV43" s="501" t="str">
        <f>IF(T43="","",T43)</f>
        <v>Территория действия тарифа</v>
      </c>
      <c r="AW43" s="501"/>
      <c r="AX43" s="501"/>
      <c r="AY43" s="1156">
        <v>23</v>
      </c>
    </row>
    <row customHeight="1" ht="24">
      <c r="A44" s="1364" t="s">
        <v>308</v>
      </c>
      <c r="B44" s="1364" t="s">
        <v>309</v>
      </c>
      <c r="C44" s="1364" t="s">
        <v>310</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581</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582</v>
      </c>
      <c r="AU44" s="501"/>
      <c r="AV44" s="501" t="str">
        <f>IF(T44="","",T44)</f>
        <v>Наименование централизованной системы горячего водоснабжения</v>
      </c>
      <c r="AW44" s="501"/>
      <c r="AX44" s="501"/>
      <c r="AY44" s="1156">
        <v>23</v>
      </c>
    </row>
    <row customHeight="1" ht="24">
      <c r="A45" s="1364" t="s">
        <v>308</v>
      </c>
      <c r="B45" s="1364" t="s">
        <v>309</v>
      </c>
      <c r="C45" s="1364" t="s">
        <v>310</v>
      </c>
      <c r="D45" s="1364" t="s">
        <v>594</v>
      </c>
      <c r="E45" s="2260"/>
      <c r="F45" s="2260"/>
      <c r="G45" s="2260"/>
      <c r="H45" s="2260"/>
      <c r="I45" s="2257" t="str">
        <f>S44&amp;".1"</f>
        <v>...1</v>
      </c>
      <c r="J45" s="1364"/>
      <c r="K45" s="1364"/>
      <c r="L45" s="1365"/>
      <c r="P45" s="2258">
        <v>1</v>
      </c>
      <c r="Q45" s="1482"/>
      <c r="R45" s="357"/>
      <c r="S45" s="1494" t="str">
        <f>$I45</f>
        <v>...1</v>
      </c>
      <c r="T45" s="286" t="s">
        <v>534</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535</v>
      </c>
      <c r="AU45" s="501"/>
      <c r="AV45" s="501" t="str">
        <f>IF(T45="","",T45)</f>
        <v>Наименование признака дифференциации</v>
      </c>
      <c r="AW45" s="501"/>
      <c r="AX45" s="501"/>
      <c r="AY45" s="1156">
        <v>23</v>
      </c>
    </row>
    <row customHeight="1" ht="24">
      <c r="A46" s="1364" t="s">
        <v>308</v>
      </c>
      <c r="B46" s="1364" t="s">
        <v>309</v>
      </c>
      <c r="C46" s="1364" t="s">
        <v>310</v>
      </c>
      <c r="D46" s="1364" t="s">
        <v>594</v>
      </c>
      <c r="E46" s="2260"/>
      <c r="F46" s="2260"/>
      <c r="G46" s="2260"/>
      <c r="H46" s="2260"/>
      <c r="I46" s="2287"/>
      <c r="J46" s="2257" t="str">
        <f>I45&amp;".1"</f>
        <v>...1.1</v>
      </c>
      <c r="K46" s="1364"/>
      <c r="L46" s="1365" t="s">
        <v>458</v>
      </c>
      <c r="P46" s="2258"/>
      <c r="Q46" s="2258">
        <v>1</v>
      </c>
      <c r="R46" s="358"/>
      <c r="S46" s="1494" t="str">
        <f>$J46</f>
        <v>...1.1</v>
      </c>
      <c r="T46" s="287" t="s">
        <v>459</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536</v>
      </c>
      <c r="AU46" s="501"/>
      <c r="AV46" s="501" t="str">
        <f>IF(T46="","",T46)</f>
        <v>Группа потребителей</v>
      </c>
      <c r="AW46" s="501"/>
      <c r="AX46" s="501"/>
      <c r="AY46" s="1156">
        <v>23</v>
      </c>
    </row>
    <row customHeight="1" ht="24">
      <c r="A47" s="1364" t="s">
        <v>308</v>
      </c>
      <c r="B47" s="1364" t="s">
        <v>309</v>
      </c>
      <c r="C47" s="1364" t="s">
        <v>310</v>
      </c>
      <c r="D47" s="1364" t="s">
        <v>594</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67</v>
      </c>
      <c r="AE47" s="2268"/>
      <c r="AF47" s="2269" t="s">
        <v>67</v>
      </c>
      <c r="AG47" s="752"/>
      <c r="AH47" s="752"/>
      <c r="AI47" s="752"/>
      <c r="AJ47" s="752"/>
      <c r="AK47" s="752"/>
      <c r="AL47" s="752"/>
      <c r="AM47" s="1258"/>
      <c r="AN47" s="2266"/>
      <c r="AO47" s="2108" t="s">
        <v>67</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308</v>
      </c>
      <c r="B48" s="1364" t="s">
        <v>309</v>
      </c>
      <c r="C48" s="1364" t="s">
        <v>310</v>
      </c>
      <c r="D48" s="1364" t="s">
        <v>594</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308</v>
      </c>
      <c r="B49" s="1364" t="s">
        <v>309</v>
      </c>
      <c r="C49" s="1364" t="s">
        <v>310</v>
      </c>
      <c r="D49" s="1364" t="s">
        <v>594</v>
      </c>
      <c r="E49" s="2260"/>
      <c r="F49" s="2260"/>
      <c r="G49" s="2260"/>
      <c r="H49" s="2260"/>
      <c r="I49" s="2287"/>
      <c r="J49" s="2257"/>
      <c r="K49" s="1364"/>
      <c r="L49" s="1365"/>
      <c r="P49" s="2258"/>
      <c r="Q49" s="2258"/>
      <c r="R49" s="357"/>
      <c r="S49" s="1279"/>
      <c r="T49" s="288" t="s">
        <v>537</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538</v>
      </c>
      <c r="AU49" s="501"/>
      <c r="AV49" s="501" t="str">
        <f>IF(T49="","",T49)</f>
        <v>Добавить значение признака дифференциации</v>
      </c>
      <c r="AW49" s="501"/>
      <c r="AX49" s="501"/>
      <c r="AY49" s="1156">
        <v>20</v>
      </c>
    </row>
    <row customHeight="1" ht="22.049999999999997">
      <c r="A50" s="1364" t="s">
        <v>308</v>
      </c>
      <c r="B50" s="1364" t="s">
        <v>309</v>
      </c>
      <c r="C50" s="1364" t="s">
        <v>310</v>
      </c>
      <c r="D50" s="1364" t="s">
        <v>594</v>
      </c>
      <c r="E50" s="2260"/>
      <c r="F50" s="2260"/>
      <c r="G50" s="2260"/>
      <c r="H50" s="2260"/>
      <c r="I50" s="2257"/>
      <c r="J50" s="1364"/>
      <c r="K50" s="1364"/>
      <c r="L50" s="1365"/>
      <c r="P50" s="2258"/>
      <c r="Q50" s="1482"/>
      <c r="R50" s="357"/>
      <c r="S50" s="1279"/>
      <c r="T50" s="366" t="s">
        <v>464</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308</v>
      </c>
      <c r="B51" s="1364" t="s">
        <v>309</v>
      </c>
      <c r="C51" s="1364" t="s">
        <v>310</v>
      </c>
      <c r="D51" s="1364" t="s">
        <v>594</v>
      </c>
      <c r="E51" s="2260"/>
      <c r="F51" s="2260"/>
      <c r="G51" s="2260"/>
      <c r="H51" s="2259"/>
      <c r="I51" s="1364"/>
      <c r="J51" s="1364"/>
      <c r="K51" s="1364"/>
      <c r="L51" s="1365"/>
      <c r="M51" s="1366"/>
      <c r="N51" s="1366"/>
      <c r="O51" s="538"/>
      <c r="P51" s="361"/>
      <c r="Q51" s="376"/>
      <c r="R51" s="356"/>
      <c r="S51" s="1279"/>
      <c r="T51" s="373" t="s">
        <v>539</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308</v>
      </c>
      <c r="B52" s="1344" t="s">
        <v>309</v>
      </c>
      <c r="C52" s="1315"/>
      <c r="D52" s="1315"/>
      <c r="E52" s="2260"/>
      <c r="F52" s="2259"/>
      <c r="G52" s="1315"/>
      <c r="H52" s="1315"/>
      <c r="I52" s="1315"/>
      <c r="J52" s="1315"/>
      <c r="K52" s="1315"/>
      <c r="L52" s="1495"/>
      <c r="M52" s="1322"/>
      <c r="N52" s="1322"/>
      <c r="P52" s="1317"/>
      <c r="Q52" s="1318"/>
      <c r="R52" s="1317"/>
      <c r="S52" s="1323"/>
      <c r="T52" s="1326" t="s">
        <v>172</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308</v>
      </c>
      <c r="B53" s="1344"/>
      <c r="C53" s="1344"/>
      <c r="D53" s="1344"/>
      <c r="E53" s="2259"/>
      <c r="F53" s="1344"/>
      <c r="G53" s="1344"/>
      <c r="H53" s="1344"/>
      <c r="I53" s="1344"/>
      <c r="J53" s="1344"/>
      <c r="K53" s="1344"/>
      <c r="L53" s="1347"/>
      <c r="M53" s="1322"/>
      <c r="N53" s="1322"/>
      <c r="O53" s="519"/>
      <c r="P53" s="381"/>
      <c r="Q53" s="1345"/>
      <c r="R53" s="381"/>
      <c r="S53" s="1323"/>
      <c r="T53" s="1326" t="s">
        <v>173</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186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83</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34BCD1-5197-FF15-327F-0.BC793F8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131</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449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450</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581</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582</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454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455</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67</v>
      </c>
      <c r="AB8" s="1735"/>
      <c r="AC8" s="1470" t="s">
        <v>67</v>
      </c>
      <c r="AD8" s="2186" t="s">
        <v>67</v>
      </c>
      <c r="AE8" s="2327"/>
      <c r="AF8" s="2206">
        <v>1</v>
      </c>
      <c r="AG8" s="2364"/>
      <c r="AH8" s="2108" t="s">
        <v>67</v>
      </c>
      <c r="AI8" s="2327"/>
      <c r="AJ8" s="2206">
        <v>1</v>
      </c>
      <c r="AK8" s="2328" t="s">
        <v>28</v>
      </c>
      <c r="AL8" s="2108" t="s">
        <v>67</v>
      </c>
      <c r="AM8" s="2193"/>
      <c r="AN8" s="2206">
        <v>1</v>
      </c>
      <c r="AO8" s="2358"/>
      <c r="AP8" s="2359" t="s">
        <v>67</v>
      </c>
      <c r="AQ8" s="312"/>
      <c r="AR8" s="1487">
        <v>1</v>
      </c>
      <c r="AS8" s="1493" t="s">
        <v>28</v>
      </c>
      <c r="AT8" s="752"/>
      <c r="AU8" s="1258"/>
      <c r="AV8" s="752"/>
      <c r="AW8" s="1258"/>
      <c r="AX8" s="1735"/>
      <c r="AY8" s="1470" t="s">
        <v>67</v>
      </c>
      <c r="AZ8" s="1735"/>
      <c r="BA8" s="1470" t="s">
        <v>67</v>
      </c>
      <c r="BB8" s="1349"/>
      <c r="BC8" s="2254" t="s">
        <v>552</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553</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554</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555</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556</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519</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172</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173</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67</v>
      </c>
      <c r="AZ20" s="1737"/>
      <c r="BA20" s="1486" t="s">
        <v>67</v>
      </c>
      <c r="BI20" s="1156">
        <v>0</v>
      </c>
    </row>
    <row customHeight="1" ht="14.25" hidden="1">
      <c r="BD21" s="497"/>
      <c r="BE21" s="497"/>
      <c r="BF21" s="497"/>
      <c r="BG21" s="497"/>
      <c r="BH21" s="497"/>
      <c r="BI21" s="1156">
        <v>0</v>
      </c>
    </row>
    <row customHeight="1" ht="14.25" hidden="1">
      <c r="O22" s="1368" t="s">
        <v>466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467</v>
      </c>
      <c r="P24" s="1509"/>
      <c r="Q24" s="1511"/>
      <c r="R24" s="1511"/>
      <c r="AA24" s="1508" t="s">
        <v>469</v>
      </c>
      <c r="AC24" s="1508" t="s">
        <v>470</v>
      </c>
      <c r="AD24" s="1508" t="s">
        <v>520</v>
      </c>
      <c r="AH24" s="1508" t="s">
        <v>520</v>
      </c>
      <c r="AK24" s="1508" t="s">
        <v>557</v>
      </c>
      <c r="AL24" s="1508" t="s">
        <v>520</v>
      </c>
      <c r="AP24" s="1508" t="s">
        <v>520</v>
      </c>
      <c r="AY24" s="1508" t="s">
        <v>469</v>
      </c>
      <c r="BA24" s="1508" t="s">
        <v>470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"ДГК"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472</v>
      </c>
      <c r="T32" s="2251"/>
      <c r="U32" s="1373"/>
      <c r="V32" s="2265" t="str">
        <f>IF(TITLE_DATE_PR_CHANGE="",IF(TITLE_DATE_PR="","",TITLE_DATE_PR),TITLE_DATE_PR_CHANGE)</f>
        <v>46262</v>
      </c>
      <c r="W32" s="2265"/>
      <c r="X32" s="2265"/>
      <c r="Y32" s="2265"/>
      <c r="Z32" s="2265"/>
      <c r="AA32" s="2265"/>
      <c r="AB32" s="2265"/>
      <c r="AC32" s="327"/>
      <c r="AD32" s="2265" t="str">
        <f>IF(TITLE_DATE_PR_CHANGE="",IF(TITLE_DATE_PR="","",TITLE_DATE_PR),TITLE_DATE_PR_CHANGE)</f>
        <v>46262</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473</v>
      </c>
      <c r="T33" s="2251"/>
      <c r="U33" s="1373"/>
      <c r="V33" s="2252" t="str">
        <f>IF(TITLE_NUMBER_PR_CHANGE="",IF(TITLE_NUMBER_PR="","",TITLE_NUMBER_PR),TITLE_NUMBER_PR_CHANGE)</f>
        <v>Исх-ДГК/7081</v>
      </c>
      <c r="W33" s="2252"/>
      <c r="X33" s="2252"/>
      <c r="Y33" s="2252"/>
      <c r="Z33" s="2252"/>
      <c r="AA33" s="2252"/>
      <c r="AB33" s="2252"/>
      <c r="AC33" s="327"/>
      <c r="AD33" s="2252" t="str">
        <f>IF(TITLE_NUMBER_PR_CHANGE="",IF(TITLE_NUMBER_PR="","",TITLE_NUMBER_PR),TITLE_NUMBER_PR_CHANGE)</f>
        <v>Исх-ДГК/7081</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472</v>
      </c>
      <c r="T36" s="2251"/>
      <c r="U36" s="1373"/>
      <c r="V36" s="2265" t="str">
        <f>IF(TITLE_DATE_PR_CHANGE="",IF(TITLE_DATE_PR="","",TITLE_DATE_PR),TITLE_DATE_PR_CHANGE)</f>
        <v>46262</v>
      </c>
      <c r="W36" s="2265"/>
      <c r="X36" s="2265"/>
      <c r="Y36" s="2265"/>
      <c r="Z36" s="2265"/>
      <c r="AA36" s="2265"/>
      <c r="AB36" s="2265"/>
      <c r="AC36" s="327"/>
      <c r="AD36" s="2265" t="str">
        <f>IF(TITLE_DATE_PR_CHANGE="",IF(TITLE_DATE_PR="","",TITLE_DATE_PR),TITLE_DATE_PR_CHANGE)</f>
        <v>46262</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473</v>
      </c>
      <c r="T37" s="2251"/>
      <c r="U37" s="1373"/>
      <c r="V37" s="2252" t="str">
        <f>IF(TITLE_NUMBER_PR_CHANGE="",IF(TITLE_NUMBER_PR="","",TITLE_NUMBER_PR),TITLE_NUMBER_PR_CHANGE)</f>
        <v>Исх-ДГК/7081</v>
      </c>
      <c r="W37" s="2252"/>
      <c r="X37" s="2252"/>
      <c r="Y37" s="2252"/>
      <c r="Z37" s="2252"/>
      <c r="AA37" s="2252"/>
      <c r="AB37" s="2252"/>
      <c r="AC37" s="327"/>
      <c r="AD37" s="2252" t="str">
        <f>IF(TITLE_NUMBER_PR_CHANGE="",IF(TITLE_NUMBER_PR="","",TITLE_NUMBER_PR),TITLE_NUMBER_PR_CHANGE)</f>
        <v>Исх-ДГК/7081</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476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476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352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353</v>
      </c>
      <c r="BI40" s="1156">
        <v>14</v>
      </c>
    </row>
    <row customHeight="1" ht="14.699999999999998">
      <c r="Q41" s="292"/>
      <c r="R41" s="377"/>
      <c r="S41" s="2274" t="s">
        <v>89</v>
      </c>
      <c r="T41" s="2210" t="s">
        <v>558</v>
      </c>
      <c r="U41" s="302"/>
      <c r="V41" s="2275" t="s">
        <v>478</v>
      </c>
      <c r="W41" s="2276"/>
      <c r="X41" s="2276"/>
      <c r="Y41" s="2276"/>
      <c r="Z41" s="2276"/>
      <c r="AA41" s="2276"/>
      <c r="AB41" s="2277"/>
      <c r="AC41" s="2278" t="s">
        <v>479</v>
      </c>
      <c r="AD41" s="2329" t="s">
        <v>559</v>
      </c>
      <c r="AE41" s="2292"/>
      <c r="AF41" s="2292"/>
      <c r="AG41" s="2330"/>
      <c r="AH41" s="2329" t="s">
        <v>560</v>
      </c>
      <c r="AI41" s="2292"/>
      <c r="AJ41" s="2292"/>
      <c r="AK41" s="2330"/>
      <c r="AL41" s="2329" t="s">
        <v>561</v>
      </c>
      <c r="AM41" s="2292"/>
      <c r="AN41" s="2292"/>
      <c r="AO41" s="2330"/>
      <c r="AP41" s="2329" t="s">
        <v>562</v>
      </c>
      <c r="AQ41" s="2292"/>
      <c r="AR41" s="2292"/>
      <c r="AS41" s="2330"/>
      <c r="AT41" s="2275" t="s">
        <v>478</v>
      </c>
      <c r="AU41" s="2276"/>
      <c r="AV41" s="2276"/>
      <c r="AW41" s="2276"/>
      <c r="AX41" s="2276"/>
      <c r="AY41" s="2276"/>
      <c r="AZ41" s="2277"/>
      <c r="BA41" s="2278" t="s">
        <v>479</v>
      </c>
      <c r="BB41" s="2281" t="s">
        <v>481</v>
      </c>
      <c r="BC41" s="2128"/>
      <c r="BI41" s="1156">
        <v>14</v>
      </c>
    </row>
    <row customHeight="1" ht="35.699999999999996">
      <c r="Q42" s="292"/>
      <c r="R42" s="377"/>
      <c r="S42" s="2274"/>
      <c r="T42" s="2210"/>
      <c r="U42" s="1032"/>
      <c r="V42" s="2193" t="s">
        <v>563</v>
      </c>
      <c r="W42" s="2194"/>
      <c r="X42" s="2193" t="s">
        <v>564</v>
      </c>
      <c r="Y42" s="2194"/>
      <c r="Z42" s="2295" t="s">
        <v>565</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563</v>
      </c>
      <c r="AU42" s="2194"/>
      <c r="AV42" s="2193" t="s">
        <v>564</v>
      </c>
      <c r="AW42" s="2194"/>
      <c r="AX42" s="2295" t="s">
        <v>565</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143</v>
      </c>
      <c r="C44" s="1371" t="s">
        <v>144</v>
      </c>
      <c r="D44" s="1371" t="s">
        <v>145</v>
      </c>
      <c r="E44" s="1365" t="s">
        <v>486</v>
      </c>
      <c r="F44" s="1365" t="s">
        <v>487</v>
      </c>
      <c r="G44" s="1365" t="s">
        <v>488</v>
      </c>
      <c r="H44" s="1365" t="s">
        <v>489</v>
      </c>
      <c r="I44" s="1365" t="s">
        <v>490</v>
      </c>
      <c r="J44" s="1365" t="s">
        <v>491</v>
      </c>
      <c r="K44" s="1365" t="s">
        <v>492</v>
      </c>
      <c r="L44" s="1365" t="s">
        <v>467</v>
      </c>
      <c r="Q44" s="292"/>
      <c r="R44" s="377"/>
      <c r="S44" s="2274"/>
      <c r="T44" s="2210"/>
      <c r="U44" s="303"/>
      <c r="V44" s="1480" t="s">
        <v>529</v>
      </c>
      <c r="W44" s="1480" t="s">
        <v>530</v>
      </c>
      <c r="X44" s="1480" t="s">
        <v>529</v>
      </c>
      <c r="Y44" s="1480" t="s">
        <v>530</v>
      </c>
      <c r="Z44" s="1490" t="s">
        <v>495</v>
      </c>
      <c r="AA44" s="2271" t="s">
        <v>496</v>
      </c>
      <c r="AB44" s="2272"/>
      <c r="AC44" s="2280"/>
      <c r="AD44" s="2334"/>
      <c r="AE44" s="2335"/>
      <c r="AF44" s="2335"/>
      <c r="AG44" s="2336"/>
      <c r="AH44" s="2334"/>
      <c r="AI44" s="2335"/>
      <c r="AJ44" s="2335"/>
      <c r="AK44" s="2336"/>
      <c r="AL44" s="2334"/>
      <c r="AM44" s="2335"/>
      <c r="AN44" s="2335"/>
      <c r="AO44" s="2336"/>
      <c r="AP44" s="2334"/>
      <c r="AQ44" s="2335"/>
      <c r="AR44" s="2335"/>
      <c r="AS44" s="2336"/>
      <c r="AT44" s="1480" t="s">
        <v>529</v>
      </c>
      <c r="AU44" s="1480" t="s">
        <v>530</v>
      </c>
      <c r="AV44" s="1480" t="s">
        <v>529</v>
      </c>
      <c r="AW44" s="1480" t="s">
        <v>530</v>
      </c>
      <c r="AX44" s="1490" t="s">
        <v>495</v>
      </c>
      <c r="AY44" s="2271" t="s">
        <v>496</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118</v>
      </c>
      <c r="T45" s="1256" t="s">
        <v>103</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313</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131</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313</v>
      </c>
      <c r="B47" s="1364" t="s">
        <v>314</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449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450</v>
      </c>
      <c r="BE47" s="501"/>
      <c r="BF47" s="501" t="str">
        <f>IF(T47="","",T47)</f>
        <v>Территория действия тарифа</v>
      </c>
      <c r="BG47" s="501"/>
      <c r="BH47" s="501"/>
      <c r="BI47" s="1156">
        <v>21</v>
      </c>
    </row>
    <row customHeight="1" ht="35.699999999999996">
      <c r="A48" s="1364" t="s">
        <v>313</v>
      </c>
      <c r="B48" s="1364" t="s">
        <v>314</v>
      </c>
      <c r="C48" s="1364" t="s">
        <v>315</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581</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582</v>
      </c>
      <c r="BE48" s="501"/>
      <c r="BF48" s="501" t="str">
        <f>IF(T48="","",T48)</f>
        <v>Наименование централизованной системы горячего водоснабжения</v>
      </c>
      <c r="BG48" s="501"/>
      <c r="BH48" s="501"/>
      <c r="BI48" s="1156">
        <v>34</v>
      </c>
    </row>
    <row s="1643" customFormat="1" customHeight="1" ht="0">
      <c r="A49" s="1344" t="s">
        <v>313</v>
      </c>
      <c r="B49" s="1344" t="s">
        <v>314</v>
      </c>
      <c r="C49" s="1344" t="s">
        <v>315</v>
      </c>
      <c r="D49" s="1344" t="s">
        <v>595</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454</v>
      </c>
      <c r="BE49" s="501"/>
      <c r="BF49" s="501" t="str">
        <f>IF(T49="","",T49)</f>
        <v/>
      </c>
      <c r="BG49" s="501"/>
      <c r="BH49" s="501"/>
      <c r="BI49" s="512">
        <v>0</v>
      </c>
    </row>
    <row s="1643" customFormat="1" customHeight="1" ht="0">
      <c r="A50" s="1344" t="s">
        <v>313</v>
      </c>
      <c r="B50" s="1344" t="s">
        <v>314</v>
      </c>
      <c r="C50" s="1344" t="s">
        <v>315</v>
      </c>
      <c r="D50" s="1344" t="s">
        <v>595</v>
      </c>
      <c r="E50" s="2260"/>
      <c r="F50" s="2260"/>
      <c r="G50" s="2260"/>
      <c r="H50" s="2260"/>
      <c r="I50" s="2257" t="str">
        <f>S49&amp;".1"</f>
        <v>.1</v>
      </c>
      <c r="J50" s="1344"/>
      <c r="K50" s="1344"/>
      <c r="L50" s="1347" t="s">
        <v>455</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313</v>
      </c>
      <c r="B51" s="1344" t="s">
        <v>314</v>
      </c>
      <c r="C51" s="1344" t="s">
        <v>315</v>
      </c>
      <c r="D51" s="1344" t="s">
        <v>595</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313</v>
      </c>
      <c r="B52" s="1364" t="s">
        <v>314</v>
      </c>
      <c r="C52" s="1364" t="s">
        <v>315</v>
      </c>
      <c r="D52" s="1364" t="s">
        <v>595</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67</v>
      </c>
      <c r="AB52" s="1735"/>
      <c r="AC52" s="1470" t="s">
        <v>67</v>
      </c>
      <c r="AD52" s="2186" t="s">
        <v>67</v>
      </c>
      <c r="AE52" s="2327"/>
      <c r="AF52" s="2206">
        <v>1</v>
      </c>
      <c r="AG52" s="2364"/>
      <c r="AH52" s="2108" t="s">
        <v>67</v>
      </c>
      <c r="AI52" s="2327"/>
      <c r="AJ52" s="2206">
        <v>1</v>
      </c>
      <c r="AK52" s="2328" t="s">
        <v>28</v>
      </c>
      <c r="AL52" s="2108" t="s">
        <v>67</v>
      </c>
      <c r="AM52" s="2193"/>
      <c r="AN52" s="2206">
        <v>1</v>
      </c>
      <c r="AO52" s="2358"/>
      <c r="AP52" s="2359" t="s">
        <v>67</v>
      </c>
      <c r="AQ52" s="312"/>
      <c r="AR52" s="1487">
        <v>1</v>
      </c>
      <c r="AS52" s="1493" t="s">
        <v>28</v>
      </c>
      <c r="AT52" s="752"/>
      <c r="AU52" s="1258"/>
      <c r="AV52" s="752"/>
      <c r="AW52" s="1258"/>
      <c r="AX52" s="1735"/>
      <c r="AY52" s="1470" t="s">
        <v>67</v>
      </c>
      <c r="AZ52" s="1735"/>
      <c r="BA52" s="1470" t="s">
        <v>67</v>
      </c>
      <c r="BB52" s="1349"/>
      <c r="BC52" s="2254" t="s">
        <v>552</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553</v>
      </c>
      <c r="AT53" s="1394"/>
      <c r="AU53" s="1497"/>
      <c r="AV53" s="1394"/>
      <c r="AW53" s="1497"/>
      <c r="AX53" s="1394"/>
      <c r="AY53" s="1394"/>
      <c r="AZ53" s="1394"/>
      <c r="BA53" s="1394"/>
      <c r="BB53" s="1398"/>
      <c r="BC53" s="2255"/>
      <c r="BE53" s="501"/>
      <c r="BF53" s="501"/>
      <c r="BG53" s="501"/>
      <c r="BH53" s="501"/>
      <c r="BI53" s="1156">
        <v>11</v>
      </c>
    </row>
    <row customHeight="1" ht="11.549999999999999">
      <c r="A54" s="1364" t="s">
        <v>313</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554</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313</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555</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313</v>
      </c>
      <c r="B56" s="1364" t="s">
        <v>314</v>
      </c>
      <c r="C56" s="1364" t="s">
        <v>315</v>
      </c>
      <c r="D56" s="1364" t="s">
        <v>595</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556</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313</v>
      </c>
      <c r="B57" s="1364" t="s">
        <v>314</v>
      </c>
      <c r="C57" s="1364" t="s">
        <v>315</v>
      </c>
      <c r="D57" s="1364" t="s">
        <v>595</v>
      </c>
      <c r="E57" s="2260"/>
      <c r="F57" s="2260"/>
      <c r="G57" s="2260"/>
      <c r="H57" s="2260"/>
      <c r="I57" s="2287"/>
      <c r="J57" s="2257"/>
      <c r="K57" s="1364"/>
      <c r="L57" s="1365"/>
      <c r="P57" s="2258"/>
      <c r="Q57" s="2258"/>
      <c r="R57" s="357"/>
      <c r="S57" s="1279"/>
      <c r="T57" s="288" t="s">
        <v>519</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313</v>
      </c>
      <c r="B58" s="1344" t="s">
        <v>314</v>
      </c>
      <c r="C58" s="1344" t="s">
        <v>315</v>
      </c>
      <c r="D58" s="1344" t="s">
        <v>595</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313</v>
      </c>
      <c r="B59" s="1344" t="s">
        <v>314</v>
      </c>
      <c r="C59" s="1344" t="s">
        <v>315</v>
      </c>
      <c r="D59" s="1344" t="s">
        <v>595</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313</v>
      </c>
      <c r="B60" s="1344" t="s">
        <v>314</v>
      </c>
      <c r="C60" s="1344" t="s">
        <v>315</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313</v>
      </c>
      <c r="B61" s="1344" t="s">
        <v>314</v>
      </c>
      <c r="C61" s="1315"/>
      <c r="D61" s="1315"/>
      <c r="E61" s="2260"/>
      <c r="F61" s="2259"/>
      <c r="G61" s="1315"/>
      <c r="H61" s="1315"/>
      <c r="I61" s="1315"/>
      <c r="J61" s="1315"/>
      <c r="K61" s="1315"/>
      <c r="L61" s="1495"/>
      <c r="M61" s="1322"/>
      <c r="N61" s="1322"/>
      <c r="P61" s="1317"/>
      <c r="Q61" s="1318"/>
      <c r="R61" s="1317"/>
      <c r="S61" s="1323"/>
      <c r="T61" s="1326" t="s">
        <v>172</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313</v>
      </c>
      <c r="B62" s="1344"/>
      <c r="C62" s="1344"/>
      <c r="D62" s="1344"/>
      <c r="E62" s="2259"/>
      <c r="F62" s="1344"/>
      <c r="G62" s="1344"/>
      <c r="H62" s="1344"/>
      <c r="I62" s="1344"/>
      <c r="J62" s="1344"/>
      <c r="K62" s="1344"/>
      <c r="L62" s="1347"/>
      <c r="M62" s="1322"/>
      <c r="N62" s="1322"/>
      <c r="O62" s="519"/>
      <c r="P62" s="381"/>
      <c r="Q62" s="1345"/>
      <c r="R62" s="381"/>
      <c r="S62" s="1323"/>
      <c r="T62" s="1326" t="s">
        <v>173</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186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83</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D62D09-A3B5-F6D6-B7DA-0.596439DE}"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596</v>
      </c>
      <c r="D2" s="1639"/>
      <c r="E2" s="547">
        <f>B2</f>
        <v>0</v>
      </c>
      <c r="F2" s="548"/>
      <c r="G2" s="1647" t="s">
        <v>597</v>
      </c>
      <c r="H2" s="1647" t="s">
        <v>597</v>
      </c>
      <c r="I2" s="1647" t="s">
        <v>597</v>
      </c>
      <c r="J2" s="290" t="s">
        <v>598</v>
      </c>
      <c r="K2" s="544"/>
      <c r="AF2" s="1632">
        <v>0</v>
      </c>
    </row>
    <row s="1643" customFormat="1" customHeight="1" ht="0.75" hidden="1">
      <c r="B3" s="2100"/>
      <c r="C3" s="1168"/>
      <c r="D3" s="549"/>
      <c r="E3" s="550"/>
      <c r="F3" s="551" t="s">
        <v>599</v>
      </c>
      <c r="G3" s="552"/>
      <c r="H3" s="552">
        <f>H4*H5+H7</f>
        <v>0</v>
      </c>
      <c r="I3" s="552">
        <f>I4*I5+I6</f>
        <v>0</v>
      </c>
      <c r="J3" s="553"/>
      <c r="AF3" s="1637">
        <v>0</v>
      </c>
    </row>
    <row customHeight="1" ht="23.25" hidden="1">
      <c r="B4" s="2100"/>
      <c r="C4" s="1168"/>
      <c r="D4" s="1639"/>
      <c r="E4" s="547" t="str">
        <f>B2&amp;".1"</f>
        <v>.1</v>
      </c>
      <c r="F4" s="554" t="s">
        <v>600</v>
      </c>
      <c r="G4" s="555"/>
      <c r="H4" s="542"/>
      <c r="I4" s="542"/>
      <c r="J4" s="290" t="s">
        <v>601</v>
      </c>
      <c r="K4" s="544"/>
      <c r="AF4" s="1632">
        <v>0</v>
      </c>
    </row>
    <row customHeight="1" ht="18.75" hidden="1">
      <c r="B5" s="2100"/>
      <c r="C5" s="1168"/>
      <c r="D5" s="1639"/>
      <c r="E5" s="547" t="str">
        <f>B2&amp;".2"</f>
        <v>.2</v>
      </c>
      <c r="F5" s="554" t="s">
        <v>602</v>
      </c>
      <c r="G5" s="1647" t="s">
        <v>603</v>
      </c>
      <c r="H5" s="542"/>
      <c r="I5" s="542"/>
      <c r="J5" s="290"/>
      <c r="K5" s="544"/>
      <c r="AF5" s="1632">
        <v>0</v>
      </c>
    </row>
    <row customHeight="1" ht="18.75" hidden="1">
      <c r="B6" s="2100"/>
      <c r="C6" s="1168"/>
      <c r="D6" s="1639"/>
      <c r="E6" s="547" t="str">
        <f>B2&amp;".3"</f>
        <v>.3</v>
      </c>
      <c r="F6" s="554" t="s">
        <v>604</v>
      </c>
      <c r="G6" s="1647" t="s">
        <v>603</v>
      </c>
      <c r="H6" s="542"/>
      <c r="I6" s="542"/>
      <c r="J6" s="290"/>
      <c r="K6" s="544"/>
      <c r="AF6" s="1632">
        <v>0</v>
      </c>
    </row>
    <row customHeight="1" ht="18.75" hidden="1">
      <c r="B7" s="2100"/>
      <c r="C7" s="1168"/>
      <c r="D7" s="1639"/>
      <c r="E7" s="547" t="str">
        <f>B2&amp;".4"</f>
        <v>.4</v>
      </c>
      <c r="F7" s="554" t="s">
        <v>605</v>
      </c>
      <c r="G7" s="1647" t="s">
        <v>597</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603</v>
      </c>
      <c r="H9" s="542"/>
      <c r="I9" s="542"/>
      <c r="J9" s="543" t="s">
        <v>606</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607</v>
      </c>
      <c r="H11" s="542"/>
      <c r="I11" s="542"/>
      <c r="J11" s="290" t="s">
        <v>608</v>
      </c>
      <c r="K11" s="544"/>
      <c r="AF11" s="1632">
        <v>0</v>
      </c>
    </row>
    <row customHeight="1" ht="11.25" hidden="1">
      <c r="AF12" s="1632">
        <v>0</v>
      </c>
    </row>
    <row customHeight="1" ht="22.5" hidden="1">
      <c r="D13" s="1639"/>
      <c r="E13" s="547"/>
      <c r="F13" s="541"/>
      <c r="G13" s="970" t="s">
        <v>609</v>
      </c>
      <c r="H13" s="546"/>
      <c r="I13" s="546"/>
      <c r="J13" s="746" t="s">
        <v>610</v>
      </c>
      <c r="K13" s="544"/>
      <c r="AF13" s="1632">
        <v>0</v>
      </c>
    </row>
    <row customHeight="1" ht="11.25" hidden="1">
      <c r="AF14" s="1632">
        <v>0</v>
      </c>
    </row>
    <row customHeight="1" ht="22.5" hidden="1">
      <c r="D15" s="1639"/>
      <c r="E15" s="547"/>
      <c r="F15" s="541"/>
      <c r="G15" s="1647" t="s">
        <v>611</v>
      </c>
      <c r="H15" s="546"/>
      <c r="I15" s="546"/>
      <c r="J15" s="290" t="s">
        <v>612</v>
      </c>
      <c r="K15" s="544"/>
      <c r="AF15" s="1632">
        <v>0</v>
      </c>
    </row>
    <row customHeight="1" ht="11.25" hidden="1">
      <c r="AF16" s="1632">
        <v>0</v>
      </c>
    </row>
    <row customHeight="1" ht="22.5" hidden="1">
      <c r="D17" s="1639"/>
      <c r="E17" s="547"/>
      <c r="F17" s="541"/>
      <c r="G17" s="1647" t="s">
        <v>613</v>
      </c>
      <c r="H17" s="546"/>
      <c r="I17" s="546"/>
      <c r="J17" s="290" t="s">
        <v>614</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557"/>
      <c r="AF21" s="1632">
        <v>24</v>
      </c>
    </row>
    <row customHeight="1" ht="25.2">
      <c r="E22" s="2250" t="str">
        <f>IF(org=0,"Не определено",org)</f>
        <v>АО "ДГК"</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125</v>
      </c>
      <c r="AF24" s="1637">
        <v>1</v>
      </c>
    </row>
    <row customHeight="1" ht="11.549999999999999">
      <c r="E25" s="712"/>
      <c r="F25" s="2368" t="s">
        <v>114</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615</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616</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352</v>
      </c>
      <c r="F28" s="2371"/>
      <c r="G28" s="2371"/>
      <c r="H28" s="1646"/>
      <c r="I28" s="1646"/>
      <c r="J28" s="2128"/>
      <c r="AF28" s="1632">
        <v>11</v>
      </c>
    </row>
    <row customHeight="1" ht="24">
      <c r="E29" s="1647" t="s">
        <v>89</v>
      </c>
      <c r="F29" s="1654" t="s">
        <v>354</v>
      </c>
      <c r="G29" s="1654" t="s">
        <v>617</v>
      </c>
      <c r="H29" s="1654" t="s">
        <v>355</v>
      </c>
      <c r="I29" s="1654" t="s">
        <v>355</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603</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603</v>
      </c>
      <c r="H31" s="559">
        <f>SUMIF($K33:$K71,$K31,H33:H71)</f>
        <v>0</v>
      </c>
      <c r="I31" s="559">
        <f>SUMIF($K33:$K71,$K31,I33:I71)</f>
        <v>0</v>
      </c>
      <c r="J31" s="290" t="str">
        <f>FHD_NOTE_P_2</f>
        <v>Указывается суммарная себестоимость производимых товаров.</v>
      </c>
      <c r="K31" s="1637" t="s">
        <v>618</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603</v>
      </c>
      <c r="H32" s="558"/>
      <c r="I32" s="558"/>
      <c r="J32" s="290" t="str">
        <f>FHD_NOTE_P_3</f>
        <v/>
      </c>
      <c r="K32" s="1637" t="str">
        <f>IF((LEN(E32)-LEN(SUBSTITUTE(E32,".","")))/LEN(".")=1,"p","")</f>
        <v>p</v>
      </c>
      <c r="AF32" s="1632">
        <v>11</v>
      </c>
    </row>
    <row customHeight="1" ht="11.25">
      <c r="A33" s="2372" t="s">
        <v>619</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603</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620</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621</v>
      </c>
      <c r="D41" s="1639"/>
      <c r="E41" s="547" t="str">
        <f>FHD_NUM_P_5</f>
        <v/>
      </c>
      <c r="F41" s="1525" t="str">
        <f>FHD_P_5</f>
        <v/>
      </c>
      <c r="G41" s="1879" t="s">
        <v>603</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603</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603</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603</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 (с учетом мощности)</v>
      </c>
      <c r="G45" s="1879" t="s">
        <v>622</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623</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624</v>
      </c>
      <c r="C47" s="1637"/>
      <c r="D47" s="576"/>
      <c r="E47" s="547" t="str">
        <f>FHD_NUM_P_11</f>
        <v>2.4</v>
      </c>
      <c r="F47" s="1525" t="str">
        <f>FHD_P_11</f>
        <v>Расходы на приобретение холодной воды, используемой в технологическом процессе</v>
      </c>
      <c r="G47" s="1879" t="s">
        <v>603</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625</v>
      </c>
      <c r="C48" s="1637"/>
      <c r="D48" s="1639"/>
      <c r="E48" s="547" t="str">
        <f>FHD_NUM_P_12</f>
        <v>2.5</v>
      </c>
      <c r="F48" s="1525" t="str">
        <f>FHD_P_12</f>
        <v>Расходы на  химические реагенты, используемые в технологическом процессе</v>
      </c>
      <c r="G48" s="1879" t="s">
        <v>603</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603</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603</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603</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603</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603</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603</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603</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603</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603</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603</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603</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603</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603</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603</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603</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603</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603</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358</v>
      </c>
      <c r="H66" s="1650" t="s">
        <v>626</v>
      </c>
      <c r="I66" s="1650" t="s">
        <v>626</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627</v>
      </c>
      <c r="C67" s="1637"/>
      <c r="D67" s="1639"/>
      <c r="E67" s="547" t="str">
        <f>FHD_NUM_P_31</f>
        <v/>
      </c>
      <c r="F67" s="1525" t="str">
        <f>FHD_P_31</f>
        <v/>
      </c>
      <c r="G67" s="1879" t="s">
        <v>603</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358</v>
      </c>
      <c r="H68" s="1650" t="s">
        <v>626</v>
      </c>
      <c r="I68" s="1650" t="s">
        <v>626</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603</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628</v>
      </c>
      <c r="G71" s="573"/>
      <c r="H71" s="574"/>
      <c r="I71" s="574"/>
      <c r="J71" s="302"/>
      <c r="K71" s="1637"/>
      <c r="L71" s="1637"/>
      <c r="M71" s="1637"/>
      <c r="R71" s="1637"/>
      <c r="U71" s="545"/>
      <c r="AA71" s="1633"/>
      <c r="AB71" s="1633"/>
      <c r="AC71" s="1633"/>
      <c r="AD71" s="1633"/>
      <c r="AE71" s="1633"/>
      <c r="AF71" s="1161">
        <v>14</v>
      </c>
    </row>
    <row s="1367" customFormat="1" customHeight="1" ht="18.75">
      <c r="A72" s="990" t="s">
        <v>629</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603</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603</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603</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603</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Изменение стоимости основных фондов за счет:</v>
      </c>
      <c r="G76" s="1879" t="s">
        <v>603</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603</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603</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603</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630</v>
      </c>
      <c r="C80" s="1637"/>
      <c r="D80" s="1639"/>
      <c r="E80" s="547" t="str">
        <f>FHD_NUM_P_42</f>
        <v/>
      </c>
      <c r="F80" s="2074" t="str">
        <f>FHD_P_42</f>
        <v/>
      </c>
      <c r="G80" s="2072" t="s">
        <v>603</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358</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631</v>
      </c>
      <c r="C82" s="736"/>
      <c r="D82" s="734"/>
      <c r="E82" s="547" t="str">
        <f>FHD_NUM_P_44</f>
        <v/>
      </c>
      <c r="F82" s="1881" t="str">
        <f>FHD_P_44</f>
        <v/>
      </c>
      <c r="G82" s="1882" t="s">
        <v>632</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632</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632</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632</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632</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632</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632</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632</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609</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633</v>
      </c>
      <c r="C91" s="736"/>
      <c r="D91" s="734"/>
      <c r="E91" s="547" t="str">
        <f>FHD_NUM_P_53</f>
        <v/>
      </c>
      <c r="F91" s="1881" t="str">
        <f>FHD_P_53</f>
        <v/>
      </c>
      <c r="G91" s="1882" t="s">
        <v>632</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632</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634</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609</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635</v>
      </c>
      <c r="D96" s="1639"/>
      <c r="E96" s="547" t="str">
        <f>FHD_NUM_P_58</f>
        <v/>
      </c>
      <c r="F96" s="1881" t="str">
        <f>FHD_P_58</f>
        <v/>
      </c>
      <c r="G96" s="1882" t="s">
        <v>632</v>
      </c>
      <c r="H96" s="978"/>
      <c r="I96" s="578"/>
      <c r="J96" s="290" t="str">
        <f>FHD_NOTE_P_58</f>
        <v/>
      </c>
      <c r="K96" s="544"/>
      <c r="AF96" s="1632">
        <v>0</v>
      </c>
    </row>
    <row customHeight="1" ht="18.75" hidden="1">
      <c r="A97" s="2372"/>
      <c r="D97" s="1639"/>
      <c r="E97" s="547" t="str">
        <f>FHD_NUM_P_59</f>
        <v/>
      </c>
      <c r="F97" s="1881" t="str">
        <f>FHD_P_59</f>
        <v/>
      </c>
      <c r="G97" s="1882" t="s">
        <v>632</v>
      </c>
      <c r="H97" s="978"/>
      <c r="I97" s="578"/>
      <c r="J97" s="290" t="str">
        <f>FHD_NOTE_P_59</f>
        <v/>
      </c>
      <c r="K97" s="544"/>
      <c r="AF97" s="1632">
        <v>0</v>
      </c>
    </row>
    <row customHeight="1" ht="18.75" hidden="1">
      <c r="A98" s="2372"/>
      <c r="D98" s="1639"/>
      <c r="E98" s="547" t="str">
        <f>FHD_NUM_P_60</f>
        <v/>
      </c>
      <c r="F98" s="1881" t="str">
        <f>FHD_P_60</f>
        <v/>
      </c>
      <c r="G98" s="1882" t="s">
        <v>632</v>
      </c>
      <c r="H98" s="978"/>
      <c r="I98" s="578"/>
      <c r="J98" s="290" t="str">
        <f>FHD_NOTE_P_60</f>
        <v/>
      </c>
      <c r="K98" s="544"/>
      <c r="AF98" s="1632">
        <v>0</v>
      </c>
    </row>
    <row s="1367" customFormat="1" customHeight="1" ht="18.75">
      <c r="A99" s="2372" t="s">
        <v>636</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607</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637</v>
      </c>
      <c r="G101" s="573"/>
      <c r="H101" s="574"/>
      <c r="I101" s="574"/>
      <c r="J101" s="1005" t="s">
        <v>638</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607</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634</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639</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634</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634</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634</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634</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634</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634</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640</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640</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641</v>
      </c>
      <c r="H112" s="578"/>
      <c r="I112" s="578"/>
      <c r="J112" s="290" t="str">
        <f>FHD_NOTE_P_72</f>
        <v/>
      </c>
      <c r="K112" s="544"/>
      <c r="AF112" s="1632">
        <v>19</v>
      </c>
    </row>
    <row customHeight="1" ht="18.75">
      <c r="A113" s="990" t="s">
        <v>642</v>
      </c>
      <c r="D113" s="1639"/>
      <c r="E113" s="547" t="str">
        <f>FHD_NUM_P_73</f>
        <v>14</v>
      </c>
      <c r="F113" s="1881" t="str">
        <f>FHD_P_73</f>
        <v>Среднесписочная численность административно-управленческого персонала</v>
      </c>
      <c r="G113" s="971" t="s">
        <v>641</v>
      </c>
      <c r="H113" s="969"/>
      <c r="I113" s="969"/>
      <c r="J113" s="290" t="str">
        <f>FHD_NOTE_P_73</f>
        <v/>
      </c>
      <c r="K113" s="544"/>
      <c r="AF113" s="1632">
        <v>0</v>
      </c>
    </row>
    <row customHeight="1" ht="33.75" hidden="1">
      <c r="A114" s="990" t="s">
        <v>643</v>
      </c>
      <c r="D114" s="1639"/>
      <c r="E114" s="547" t="str">
        <f>FHD_NUM_P_74</f>
        <v/>
      </c>
      <c r="F114" s="1881" t="str">
        <f>FHD_P_74</f>
        <v/>
      </c>
      <c r="G114" s="1877" t="s">
        <v>644</v>
      </c>
      <c r="H114" s="578"/>
      <c r="I114" s="578"/>
      <c r="J114" s="290" t="str">
        <f>FHD_NOTE_P_74</f>
        <v/>
      </c>
      <c r="K114" s="544"/>
      <c r="AF114" s="1632">
        <v>0</v>
      </c>
    </row>
    <row s="1636" customFormat="1" customHeight="1" ht="18.75" hidden="1">
      <c r="A115" s="2374" t="s">
        <v>645</v>
      </c>
      <c r="B115" s="911"/>
      <c r="C115" s="736"/>
      <c r="D115" s="734"/>
      <c r="E115" s="547" t="str">
        <f>FHD_NUM_P_75</f>
        <v/>
      </c>
      <c r="F115" s="1881" t="str">
        <f>FHD_P_75</f>
        <v/>
      </c>
      <c r="G115" s="1877" t="s">
        <v>609</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609</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609</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646</v>
      </c>
      <c r="G119" s="748"/>
      <c r="H119" s="749"/>
      <c r="I119" s="749"/>
      <c r="J119" s="1004" t="s">
        <v>647</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648</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611</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637</v>
      </c>
      <c r="G122" s="573"/>
      <c r="H122" s="574"/>
      <c r="I122" s="574"/>
      <c r="J122" s="1005" t="s">
        <v>649</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613</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637</v>
      </c>
      <c r="G125" s="573"/>
      <c r="H125" s="574"/>
      <c r="I125" s="574"/>
      <c r="J125" s="1005" t="s">
        <v>650</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651</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652</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639</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358</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639</v>
      </c>
      <c r="D129" s="1639"/>
      <c r="E129" s="547" t="str">
        <f>FHD_NUM_P_83</f>
        <v>19.1</v>
      </c>
      <c r="F129" s="1525" t="str">
        <f>FHD_P_83</f>
        <v>Информация о показателях физического износа объектов теплоснабжения</v>
      </c>
      <c r="G129" s="1879" t="s">
        <v>358</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639</v>
      </c>
      <c r="D130" s="1639"/>
      <c r="E130" s="547" t="str">
        <f>FHD_NUM_P_84</f>
        <v>19.2</v>
      </c>
      <c r="F130" s="1525" t="str">
        <f>FHD_P_84</f>
        <v>Информация о показателях энергетической эффективности объектов теплоснабжения</v>
      </c>
      <c r="G130" s="1879" t="s">
        <v>358</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83</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E4D1C4-B0B9-2E36-2B44-0.1B1F4B9D}"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АО "ДГК"</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352</v>
      </c>
      <c r="F9" s="2103"/>
      <c r="G9" s="2103"/>
      <c r="H9" s="2103"/>
      <c r="I9" s="2103"/>
      <c r="J9" s="2103"/>
      <c r="K9" s="2103"/>
      <c r="L9" s="2103"/>
      <c r="M9" s="2103"/>
      <c r="N9" s="2103"/>
      <c r="O9" s="2103"/>
      <c r="P9" s="2103"/>
      <c r="Q9" s="2103"/>
      <c r="R9" s="2104"/>
      <c r="S9" s="2128" t="s">
        <v>353</v>
      </c>
      <c r="T9" s="335"/>
      <c r="CF9" s="506">
        <v>19</v>
      </c>
    </row>
    <row customHeight="1" ht="48.29999999999999">
      <c r="D10" s="552" t="s">
        <v>89</v>
      </c>
      <c r="E10" s="2128" t="s">
        <v>89</v>
      </c>
      <c r="F10" s="2128"/>
      <c r="G10" s="522" t="s">
        <v>354</v>
      </c>
      <c r="H10" s="2128" t="s">
        <v>89</v>
      </c>
      <c r="I10" s="2128"/>
      <c r="J10" s="522" t="s">
        <v>653</v>
      </c>
      <c r="K10" s="522" t="s">
        <v>654</v>
      </c>
      <c r="L10" s="2128" t="s">
        <v>89</v>
      </c>
      <c r="M10" s="2128"/>
      <c r="N10" s="522" t="s">
        <v>655</v>
      </c>
      <c r="O10" s="522" t="s">
        <v>656</v>
      </c>
      <c r="P10" s="522" t="s">
        <v>657</v>
      </c>
      <c r="Q10" s="522" t="s">
        <v>658</v>
      </c>
      <c r="R10" s="522" t="s">
        <v>659</v>
      </c>
      <c r="S10" s="2128"/>
      <c r="T10" s="335"/>
      <c r="CF10" s="506">
        <v>46</v>
      </c>
    </row>
    <row s="1643" customFormat="1" customHeight="1" ht="15" hidden="1">
      <c r="A11" s="1053"/>
      <c r="D11" s="1026" t="s">
        <v>118</v>
      </c>
      <c r="E11" s="1026"/>
      <c r="F11" s="1026" t="s">
        <v>103</v>
      </c>
      <c r="G11" s="1026" t="s">
        <v>91</v>
      </c>
      <c r="H11" s="1026"/>
      <c r="I11" s="1026" t="s">
        <v>92</v>
      </c>
      <c r="J11" s="1026" t="s">
        <v>119</v>
      </c>
      <c r="K11" s="1026" t="s">
        <v>93</v>
      </c>
      <c r="L11" s="1026"/>
      <c r="M11" s="1026" t="s">
        <v>94</v>
      </c>
      <c r="N11" s="1026" t="s">
        <v>120</v>
      </c>
      <c r="O11" s="1026" t="s">
        <v>156</v>
      </c>
      <c r="P11" s="1026" t="s">
        <v>157</v>
      </c>
      <c r="Q11" s="1026" t="s">
        <v>158</v>
      </c>
      <c r="R11" s="1026" t="s">
        <v>159</v>
      </c>
      <c r="S11" s="1026" t="s">
        <v>160</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428</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125</v>
      </c>
      <c r="B14" s="625"/>
      <c r="C14" s="625"/>
      <c r="D14" s="2381" t="s">
        <v>118</v>
      </c>
      <c r="E14" s="2378" t="s">
        <v>114</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660</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615</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616</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661</v>
      </c>
      <c r="F17" s="2377"/>
      <c r="G17" s="2377"/>
      <c r="H17" s="2377"/>
      <c r="I17" s="2377"/>
      <c r="J17" s="2377"/>
      <c r="K17" s="2377"/>
      <c r="L17" s="2377"/>
      <c r="M17" s="2377"/>
      <c r="N17" s="2377"/>
      <c r="O17" s="2377"/>
      <c r="P17" s="2377"/>
      <c r="Q17" s="559">
        <f>SUMIF(T18:T19,"i",Q18:Q19)</f>
        <v>0</v>
      </c>
      <c r="R17" s="1018"/>
      <c r="S17" s="898" t="s">
        <v>662</v>
      </c>
      <c r="T17" s="718" t="s">
        <v>663</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664</v>
      </c>
      <c r="F20" s="2377"/>
      <c r="G20" s="2377"/>
      <c r="H20" s="2377"/>
      <c r="I20" s="2377"/>
      <c r="J20" s="2377"/>
      <c r="K20" s="2377"/>
      <c r="L20" s="2377"/>
      <c r="M20" s="2377"/>
      <c r="N20" s="2377"/>
      <c r="O20" s="2377"/>
      <c r="P20" s="2377"/>
      <c r="Q20" s="559">
        <f>SUMIF(T21:T22,"i",Q21:Q22)</f>
        <v>0</v>
      </c>
      <c r="R20" s="1018"/>
      <c r="S20" s="710" t="s">
        <v>665</v>
      </c>
      <c r="T20" s="718" t="s">
        <v>663</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83</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9524A1-C6BC-E23C-33C2-0.439C58B5}"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666</v>
      </c>
      <c r="C2" s="2054" t="s">
        <v>667</v>
      </c>
      <c r="D2" s="2053" t="s">
        <v>668</v>
      </c>
      <c r="E2" s="2057">
        <f>RIGHT(I2,LEN(I2)-SEARCH("#",SUBSTITUTE(I2,".","#",LEN(I2)-LEN(SUBSTITUTE(I2,".","")))))</f>
      </c>
      <c r="F2" s="2059">
        <f>J2</f>
        <v>0</v>
      </c>
      <c r="G2" s="1637"/>
      <c r="H2" s="2060"/>
      <c r="I2" s="2050"/>
      <c r="J2" s="541"/>
      <c r="K2" s="2020" t="s">
        <v>607</v>
      </c>
      <c r="L2" s="752"/>
      <c r="M2" s="752"/>
      <c r="N2" s="544"/>
      <c r="O2" s="1526" t="s">
        <v>608</v>
      </c>
      <c r="P2" s="544"/>
      <c r="Q2" s="1637"/>
      <c r="R2" s="1637"/>
      <c r="W2" s="1637"/>
      <c r="Z2" s="545"/>
      <c r="AF2" s="1633"/>
      <c r="AG2" s="1633"/>
      <c r="AH2" s="1633"/>
      <c r="AI2" s="1633"/>
      <c r="AJ2" s="1633"/>
      <c r="AK2" s="1367">
        <v>0</v>
      </c>
    </row>
    <row customHeight="1" ht="11.25" hidden="1">
      <c r="E3" s="2052" t="s">
        <v>669</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670</v>
      </c>
      <c r="J6" s="2308"/>
      <c r="K6" s="2308"/>
      <c r="L6" s="2308"/>
      <c r="M6" s="2308"/>
      <c r="O6" s="557"/>
      <c r="AK6" s="1632">
        <v>55</v>
      </c>
    </row>
    <row customHeight="1" ht="25.2">
      <c r="I7" s="2250" t="str">
        <f>IF(org=0,"Не определено",org)</f>
        <v>АО "ДГК"</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125</v>
      </c>
      <c r="AK9" s="1637">
        <v>1</v>
      </c>
    </row>
    <row customHeight="1" ht="11.549999999999999">
      <c r="E10" s="2051" t="s">
        <v>671</v>
      </c>
      <c r="I10" s="712"/>
      <c r="J10" s="2368" t="s">
        <v>114</v>
      </c>
      <c r="K10" s="2369"/>
      <c r="L10" s="2030" t="str">
        <f>IF(L9="","",INDEX(DIFFERENTIATION_UNMERGE_VD,MATCH(L9,DIFFERENTIATION_ID_DIFF,0)))</f>
        <v/>
      </c>
      <c r="M10" s="2030">
        <f>IF(M9="","",INDEX(DIFFERENTIATION_UNMERGE_VD,MATCH(M9,DIFFERENTIATION_ID_DIFF,0)))</f>
        <v>0</v>
      </c>
      <c r="O10" s="2128" t="s">
        <v>353</v>
      </c>
      <c r="AK10" s="1632">
        <v>11</v>
      </c>
    </row>
    <row customHeight="1" ht="11.549999999999999">
      <c r="E11" s="2051" t="s">
        <v>672</v>
      </c>
      <c r="I11" s="712"/>
      <c r="J11" s="2368" t="s">
        <v>615</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673</v>
      </c>
      <c r="I12" s="1663"/>
      <c r="J12" s="2368" t="s">
        <v>616</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674</v>
      </c>
      <c r="F13" s="2051" t="s">
        <v>675</v>
      </c>
      <c r="I13" s="2370" t="s">
        <v>352</v>
      </c>
      <c r="J13" s="2371"/>
      <c r="K13" s="2371"/>
      <c r="L13" s="2028"/>
      <c r="M13" s="2068"/>
      <c r="O13" s="2128"/>
      <c r="AK13" s="1632">
        <v>11</v>
      </c>
    </row>
    <row customHeight="1" ht="24">
      <c r="I14" s="2021" t="s">
        <v>89</v>
      </c>
      <c r="J14" s="2021" t="s">
        <v>354</v>
      </c>
      <c r="K14" s="2021" t="s">
        <v>617</v>
      </c>
      <c r="L14" s="2061" t="s">
        <v>355</v>
      </c>
      <c r="M14" s="2062" t="s">
        <v>355</v>
      </c>
      <c r="O14" s="2128"/>
      <c r="AK14" s="1632">
        <v>23</v>
      </c>
    </row>
    <row customHeight="1" ht="24">
      <c r="A15" s="2055"/>
      <c r="B15" s="2054" t="s">
        <v>676</v>
      </c>
      <c r="C15" s="2054" t="s">
        <v>677</v>
      </c>
      <c r="D15" s="2053" t="s">
        <v>678</v>
      </c>
      <c r="E15" s="2057" t="s">
        <v>679</v>
      </c>
      <c r="F15" s="2057" t="s">
        <v>679</v>
      </c>
      <c r="G15" s="1637" t="s">
        <v>639</v>
      </c>
      <c r="H15" s="2022"/>
      <c r="I15" s="1631">
        <v>1</v>
      </c>
      <c r="J15" s="2023" t="s">
        <v>680</v>
      </c>
      <c r="K15" s="2021" t="s">
        <v>358</v>
      </c>
      <c r="L15" s="663"/>
      <c r="M15" s="819"/>
      <c r="N15" s="544" t="s">
        <v>681</v>
      </c>
      <c r="O15" s="1526" t="s">
        <v>682</v>
      </c>
      <c r="P15" s="544" t="s">
        <v>681</v>
      </c>
      <c r="AK15" s="1632">
        <v>23</v>
      </c>
    </row>
    <row customHeight="1" ht="35.699999999999996">
      <c r="A16" s="2055"/>
      <c r="B16" s="2054" t="s">
        <v>683</v>
      </c>
      <c r="C16" s="2054" t="s">
        <v>684</v>
      </c>
      <c r="D16" s="2053" t="s">
        <v>668</v>
      </c>
      <c r="E16" s="2057" t="s">
        <v>679</v>
      </c>
      <c r="F16" s="2057" t="s">
        <v>679</v>
      </c>
      <c r="H16" s="2022"/>
      <c r="I16" s="1630">
        <v>2</v>
      </c>
      <c r="J16" s="2064" t="s">
        <v>685</v>
      </c>
      <c r="K16" s="2063" t="s">
        <v>607</v>
      </c>
      <c r="L16" s="2069"/>
      <c r="M16" s="1677"/>
      <c r="N16" s="544" t="s">
        <v>681</v>
      </c>
      <c r="O16" s="1526" t="s">
        <v>686</v>
      </c>
      <c r="P16" s="544" t="s">
        <v>681</v>
      </c>
      <c r="AK16" s="1632">
        <v>34</v>
      </c>
    </row>
    <row s="1643" customFormat="1" customHeight="1" ht="17.25" hidden="1">
      <c r="A17" s="1168"/>
      <c r="B17" s="1168"/>
      <c r="C17" s="1168"/>
      <c r="D17" s="1168"/>
      <c r="E17" s="1168"/>
      <c r="H17" s="1325"/>
      <c r="I17" s="1014" t="s">
        <v>687</v>
      </c>
      <c r="J17" s="992"/>
      <c r="K17" s="1014"/>
      <c r="L17" s="993"/>
      <c r="M17" s="993"/>
      <c r="O17" s="1386"/>
      <c r="AK17" s="1637">
        <v>1</v>
      </c>
    </row>
    <row s="1367" customFormat="1" customHeight="1" ht="24">
      <c r="A18" s="988"/>
      <c r="B18" s="988"/>
      <c r="C18" s="988"/>
      <c r="D18" s="988"/>
      <c r="E18" s="988"/>
      <c r="G18" s="1637"/>
      <c r="H18" s="1634"/>
      <c r="I18" s="571"/>
      <c r="J18" s="572" t="s">
        <v>637</v>
      </c>
      <c r="K18" s="573"/>
      <c r="L18" s="2071"/>
      <c r="M18" s="574"/>
      <c r="N18" s="544"/>
      <c r="O18" s="1526" t="s">
        <v>638</v>
      </c>
      <c r="P18" s="544"/>
      <c r="Q18" s="1637"/>
      <c r="R18" s="1637"/>
      <c r="W18" s="1637"/>
      <c r="Z18" s="545"/>
      <c r="AF18" s="1633"/>
      <c r="AG18" s="1633"/>
      <c r="AH18" s="1633"/>
      <c r="AI18" s="1633"/>
      <c r="AJ18" s="1633"/>
      <c r="AK18" s="1367">
        <v>23</v>
      </c>
    </row>
    <row customHeight="1" ht="19.95">
      <c r="A19" s="2055"/>
      <c r="B19" s="2054" t="s">
        <v>688</v>
      </c>
      <c r="C19" s="2054" t="s">
        <v>689</v>
      </c>
      <c r="D19" s="2053" t="s">
        <v>668</v>
      </c>
      <c r="E19" s="2057" t="s">
        <v>679</v>
      </c>
      <c r="F19" s="2057" t="s">
        <v>679</v>
      </c>
      <c r="H19" s="2022"/>
      <c r="I19" s="1665">
        <v>3</v>
      </c>
      <c r="J19" s="2023" t="s">
        <v>689</v>
      </c>
      <c r="K19" s="2019" t="s">
        <v>607</v>
      </c>
      <c r="L19" s="728"/>
      <c r="M19" s="558"/>
      <c r="N19" s="544"/>
      <c r="O19" s="1526" t="s">
        <v>690</v>
      </c>
      <c r="P19" s="544"/>
      <c r="AK19" s="1632">
        <v>19</v>
      </c>
    </row>
    <row customHeight="1" ht="77.7">
      <c r="A20" s="2055"/>
      <c r="B20" s="2054" t="s">
        <v>691</v>
      </c>
      <c r="C20" s="2054" t="s">
        <v>692</v>
      </c>
      <c r="D20" s="2053" t="s">
        <v>668</v>
      </c>
      <c r="E20" s="2057" t="s">
        <v>679</v>
      </c>
      <c r="F20" s="2057" t="s">
        <v>679</v>
      </c>
      <c r="H20" s="2022"/>
      <c r="I20" s="1665">
        <v>4</v>
      </c>
      <c r="J20" s="2023" t="s">
        <v>693</v>
      </c>
      <c r="K20" s="2019" t="s">
        <v>634</v>
      </c>
      <c r="L20" s="728"/>
      <c r="M20" s="558"/>
      <c r="N20" s="544"/>
      <c r="O20" s="1526"/>
      <c r="P20" s="544"/>
      <c r="AK20" s="1632">
        <v>74</v>
      </c>
    </row>
    <row customHeight="1" ht="35.699999999999996">
      <c r="A21" s="2055"/>
      <c r="B21" s="2054" t="s">
        <v>694</v>
      </c>
      <c r="C21" s="2054" t="s">
        <v>695</v>
      </c>
      <c r="D21" s="2053" t="s">
        <v>668</v>
      </c>
      <c r="E21" s="2057" t="s">
        <v>679</v>
      </c>
      <c r="F21" s="2057" t="s">
        <v>679</v>
      </c>
      <c r="H21" s="2022"/>
      <c r="I21" s="1665">
        <v>5</v>
      </c>
      <c r="J21" s="2023" t="s">
        <v>696</v>
      </c>
      <c r="K21" s="2019" t="s">
        <v>634</v>
      </c>
      <c r="L21" s="728"/>
      <c r="M21" s="558"/>
      <c r="N21" s="544"/>
      <c r="O21" s="1526" t="s">
        <v>690</v>
      </c>
      <c r="P21" s="544"/>
      <c r="AK21" s="1632">
        <v>34</v>
      </c>
    </row>
    <row customHeight="1" ht="48.29999999999999">
      <c r="A22" s="2055"/>
      <c r="B22" s="2054" t="s">
        <v>697</v>
      </c>
      <c r="C22" s="2054" t="s">
        <v>698</v>
      </c>
      <c r="D22" s="2053" t="s">
        <v>668</v>
      </c>
      <c r="E22" s="2057" t="s">
        <v>679</v>
      </c>
      <c r="F22" s="2057" t="s">
        <v>679</v>
      </c>
      <c r="H22" s="2022"/>
      <c r="I22" s="1665">
        <v>6</v>
      </c>
      <c r="J22" s="2023" t="s">
        <v>699</v>
      </c>
      <c r="K22" s="2019" t="s">
        <v>634</v>
      </c>
      <c r="L22" s="728"/>
      <c r="M22" s="558"/>
      <c r="N22" s="544"/>
      <c r="O22" s="1526" t="s">
        <v>700</v>
      </c>
      <c r="P22" s="544"/>
      <c r="AK22" s="1632">
        <v>46</v>
      </c>
    </row>
    <row customHeight="1" ht="19.95">
      <c r="A23" s="2055"/>
      <c r="B23" s="2054" t="s">
        <v>701</v>
      </c>
      <c r="C23" s="2054" t="s">
        <v>702</v>
      </c>
      <c r="D23" s="2053" t="s">
        <v>668</v>
      </c>
      <c r="E23" s="2057" t="s">
        <v>679</v>
      </c>
      <c r="F23" s="2057" t="s">
        <v>679</v>
      </c>
      <c r="H23" s="2022"/>
      <c r="I23" s="1665" t="s">
        <v>703</v>
      </c>
      <c r="J23" s="1525" t="s">
        <v>704</v>
      </c>
      <c r="K23" s="2019" t="s">
        <v>634</v>
      </c>
      <c r="L23" s="728"/>
      <c r="M23" s="558"/>
      <c r="N23" s="544"/>
      <c r="O23" s="1526" t="s">
        <v>690</v>
      </c>
      <c r="P23" s="544"/>
      <c r="AK23" s="1632">
        <v>19</v>
      </c>
    </row>
    <row customHeight="1" ht="19.95">
      <c r="A24" s="2055"/>
      <c r="B24" s="2054" t="s">
        <v>705</v>
      </c>
      <c r="C24" s="2054" t="s">
        <v>706</v>
      </c>
      <c r="D24" s="2053" t="s">
        <v>668</v>
      </c>
      <c r="E24" s="2057" t="s">
        <v>679</v>
      </c>
      <c r="F24" s="2057" t="s">
        <v>679</v>
      </c>
      <c r="H24" s="2022"/>
      <c r="I24" s="1665" t="s">
        <v>707</v>
      </c>
      <c r="J24" s="1525" t="s">
        <v>708</v>
      </c>
      <c r="K24" s="2019" t="s">
        <v>634</v>
      </c>
      <c r="L24" s="728"/>
      <c r="M24" s="558"/>
      <c r="N24" s="544"/>
      <c r="O24" s="1526"/>
      <c r="P24" s="544"/>
      <c r="AK24" s="1632">
        <v>19</v>
      </c>
    </row>
    <row customHeight="1" ht="24">
      <c r="A25" s="2055"/>
      <c r="B25" s="2054" t="s">
        <v>709</v>
      </c>
      <c r="C25" s="2054" t="s">
        <v>710</v>
      </c>
      <c r="D25" s="2053" t="s">
        <v>668</v>
      </c>
      <c r="E25" s="2057" t="s">
        <v>679</v>
      </c>
      <c r="F25" s="2057" t="s">
        <v>679</v>
      </c>
      <c r="H25" s="2022"/>
      <c r="I25" s="1665" t="s">
        <v>711</v>
      </c>
      <c r="J25" s="1525" t="s">
        <v>712</v>
      </c>
      <c r="K25" s="2019" t="s">
        <v>634</v>
      </c>
      <c r="L25" s="728"/>
      <c r="M25" s="558"/>
      <c r="N25" s="544"/>
      <c r="O25" s="1526"/>
      <c r="P25" s="544"/>
      <c r="AK25" s="1632">
        <v>23</v>
      </c>
    </row>
    <row customHeight="1" ht="24">
      <c r="A26" s="2055"/>
      <c r="B26" s="2054" t="s">
        <v>713</v>
      </c>
      <c r="C26" s="2054" t="s">
        <v>714</v>
      </c>
      <c r="D26" s="2053" t="s">
        <v>668</v>
      </c>
      <c r="E26" s="2057" t="s">
        <v>679</v>
      </c>
      <c r="F26" s="2057" t="s">
        <v>679</v>
      </c>
      <c r="H26" s="2022"/>
      <c r="I26" s="1665">
        <v>7</v>
      </c>
      <c r="J26" s="2023" t="s">
        <v>714</v>
      </c>
      <c r="K26" s="2019" t="s">
        <v>715</v>
      </c>
      <c r="L26" s="728"/>
      <c r="M26" s="558"/>
      <c r="N26" s="544"/>
      <c r="O26" s="1526"/>
      <c r="P26" s="544"/>
      <c r="AK26" s="1632">
        <v>23</v>
      </c>
    </row>
    <row customHeight="1" ht="24">
      <c r="A27" s="2055"/>
      <c r="B27" s="2054" t="s">
        <v>716</v>
      </c>
      <c r="C27" s="2054" t="s">
        <v>717</v>
      </c>
      <c r="D27" s="2053" t="s">
        <v>668</v>
      </c>
      <c r="E27" s="2057" t="s">
        <v>679</v>
      </c>
      <c r="F27" s="2057" t="s">
        <v>679</v>
      </c>
      <c r="H27" s="2022"/>
      <c r="I27" s="1665">
        <v>8</v>
      </c>
      <c r="J27" s="2023" t="s">
        <v>717</v>
      </c>
      <c r="K27" s="2019" t="s">
        <v>640</v>
      </c>
      <c r="L27" s="728"/>
      <c r="M27" s="558"/>
      <c r="N27" s="544"/>
      <c r="O27" s="1526"/>
      <c r="P27" s="544"/>
      <c r="AK27" s="1632">
        <v>23</v>
      </c>
    </row>
    <row customHeight="1" ht="35.699999999999996">
      <c r="A28" s="2055"/>
      <c r="B28" s="2054" t="s">
        <v>718</v>
      </c>
      <c r="C28" s="2054" t="s">
        <v>719</v>
      </c>
      <c r="D28" s="2053" t="s">
        <v>668</v>
      </c>
      <c r="E28" s="2057" t="s">
        <v>679</v>
      </c>
      <c r="F28" s="2057" t="s">
        <v>679</v>
      </c>
      <c r="H28" s="2022"/>
      <c r="I28" s="1676">
        <v>9</v>
      </c>
      <c r="J28" s="2023" t="s">
        <v>720</v>
      </c>
      <c r="K28" s="2019" t="s">
        <v>611</v>
      </c>
      <c r="L28" s="728"/>
      <c r="M28" s="558"/>
      <c r="N28" s="544"/>
      <c r="O28" s="1526"/>
      <c r="P28" s="544"/>
      <c r="AK28" s="1632">
        <v>34</v>
      </c>
    </row>
    <row customHeight="1" ht="35.699999999999996">
      <c r="A29" s="2055"/>
      <c r="B29" s="2054" t="s">
        <v>721</v>
      </c>
      <c r="C29" s="2054" t="s">
        <v>722</v>
      </c>
      <c r="D29" s="2053" t="s">
        <v>668</v>
      </c>
      <c r="E29" s="2057" t="s">
        <v>679</v>
      </c>
      <c r="F29" s="2057" t="s">
        <v>679</v>
      </c>
      <c r="H29" s="2022"/>
      <c r="I29" s="1676">
        <v>10</v>
      </c>
      <c r="J29" s="2023" t="s">
        <v>723</v>
      </c>
      <c r="K29" s="2019" t="s">
        <v>611</v>
      </c>
      <c r="L29" s="728"/>
      <c r="M29" s="558"/>
      <c r="N29" s="544"/>
      <c r="O29" s="1526"/>
      <c r="P29" s="544"/>
      <c r="AK29" s="1632">
        <v>34</v>
      </c>
    </row>
    <row customHeight="1" ht="24">
      <c r="A30" s="2055"/>
      <c r="B30" s="2054" t="s">
        <v>724</v>
      </c>
      <c r="C30" s="2054" t="s">
        <v>725</v>
      </c>
      <c r="D30" s="2053" t="s">
        <v>668</v>
      </c>
      <c r="E30" s="2057" t="s">
        <v>679</v>
      </c>
      <c r="F30" s="2057" t="s">
        <v>679</v>
      </c>
      <c r="H30" s="2022"/>
      <c r="I30" s="1676">
        <v>11</v>
      </c>
      <c r="J30" s="2023" t="s">
        <v>725</v>
      </c>
      <c r="K30" s="2019" t="s">
        <v>641</v>
      </c>
      <c r="L30" s="2070"/>
      <c r="M30" s="1622"/>
      <c r="N30" s="544"/>
      <c r="O30" s="1526"/>
      <c r="P30" s="544"/>
      <c r="AK30" s="1632">
        <v>23</v>
      </c>
    </row>
    <row customHeight="1" ht="24">
      <c r="A31" s="2055"/>
      <c r="B31" s="2054" t="s">
        <v>726</v>
      </c>
      <c r="C31" s="2054" t="s">
        <v>727</v>
      </c>
      <c r="D31" s="2053" t="s">
        <v>668</v>
      </c>
      <c r="E31" s="2057" t="s">
        <v>679</v>
      </c>
      <c r="F31" s="2057" t="s">
        <v>679</v>
      </c>
      <c r="H31" s="2022"/>
      <c r="I31" s="1676">
        <v>12</v>
      </c>
      <c r="J31" s="2023" t="s">
        <v>727</v>
      </c>
      <c r="K31" s="2019" t="s">
        <v>641</v>
      </c>
      <c r="L31" s="2070"/>
      <c r="M31" s="1622"/>
      <c r="N31" s="544"/>
      <c r="O31" s="1526"/>
      <c r="P31" s="544"/>
      <c r="AK31" s="1632">
        <v>23</v>
      </c>
    </row>
    <row customHeight="1" ht="48.29999999999999">
      <c r="A32" s="2055"/>
      <c r="B32" s="2054" t="s">
        <v>728</v>
      </c>
      <c r="C32" s="2054" t="s">
        <v>729</v>
      </c>
      <c r="D32" s="2053" t="s">
        <v>668</v>
      </c>
      <c r="E32" s="2057" t="s">
        <v>679</v>
      </c>
      <c r="F32" s="2057" t="s">
        <v>679</v>
      </c>
      <c r="H32" s="2022"/>
      <c r="I32" s="1676">
        <v>13</v>
      </c>
      <c r="J32" s="2023" t="s">
        <v>730</v>
      </c>
      <c r="K32" s="2019" t="s">
        <v>651</v>
      </c>
      <c r="L32" s="728"/>
      <c r="M32" s="558"/>
      <c r="N32" s="544"/>
      <c r="O32" s="1526" t="s">
        <v>690</v>
      </c>
      <c r="P32" s="544"/>
      <c r="AK32" s="1632">
        <v>46</v>
      </c>
    </row>
    <row s="1367" customFormat="1" customHeight="1" ht="48.29999999999999">
      <c r="A33" s="2055"/>
      <c r="B33" s="2054" t="s">
        <v>731</v>
      </c>
      <c r="C33" s="2054" t="s">
        <v>732</v>
      </c>
      <c r="D33" s="2053" t="s">
        <v>668</v>
      </c>
      <c r="E33" s="2057" t="s">
        <v>679</v>
      </c>
      <c r="F33" s="2057" t="s">
        <v>679</v>
      </c>
      <c r="G33" s="1637"/>
      <c r="H33" s="2022"/>
      <c r="I33" s="1676">
        <v>14</v>
      </c>
      <c r="J33" s="2035" t="s">
        <v>733</v>
      </c>
      <c r="K33" s="2024" t="s">
        <v>734</v>
      </c>
      <c r="L33" s="728"/>
      <c r="M33" s="558"/>
      <c r="N33" s="544"/>
      <c r="O33" s="1526" t="s">
        <v>690</v>
      </c>
      <c r="P33" s="544"/>
      <c r="Q33" s="1637"/>
      <c r="R33" s="1637"/>
      <c r="W33" s="1637"/>
      <c r="Z33" s="545"/>
      <c r="AF33" s="1633"/>
      <c r="AG33" s="1633"/>
      <c r="AH33" s="1633"/>
      <c r="AI33" s="1633"/>
      <c r="AJ33" s="1633"/>
      <c r="AK33" s="1367">
        <v>46</v>
      </c>
    </row>
    <row customHeight="1" ht="108">
      <c r="A34" s="2055"/>
      <c r="B34" s="2054" t="s">
        <v>735</v>
      </c>
      <c r="C34" s="2054" t="s">
        <v>736</v>
      </c>
      <c r="D34" s="2053" t="s">
        <v>678</v>
      </c>
      <c r="E34" s="2057" t="s">
        <v>679</v>
      </c>
      <c r="F34" s="2057" t="s">
        <v>679</v>
      </c>
      <c r="G34" s="1637" t="s">
        <v>639</v>
      </c>
      <c r="H34" s="2022"/>
      <c r="I34" s="2033">
        <v>15</v>
      </c>
      <c r="J34" s="2034" t="s">
        <v>737</v>
      </c>
      <c r="K34" s="2019" t="s">
        <v>358</v>
      </c>
      <c r="L34" s="386"/>
      <c r="M34" s="1165"/>
      <c r="N34" s="544"/>
      <c r="O34" s="1526" t="s">
        <v>682</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83</v>
      </c>
      <c r="B204" s="988" t="s">
        <v>157</v>
      </c>
      <c r="C204" s="988" t="s">
        <v>157</v>
      </c>
      <c r="D204" s="988" t="s">
        <v>157</v>
      </c>
      <c r="E204" s="988" t="s">
        <v>157</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281D25-E6BF-DDF8-D463-0.B0666FCE}"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738</v>
      </c>
      <c r="C2" s="2054" t="s">
        <v>739</v>
      </c>
      <c r="D2" s="2053" t="s">
        <v>678</v>
      </c>
      <c r="E2" s="2059">
        <f>I2-3</f>
        <v>-3</v>
      </c>
      <c r="F2" s="2059">
        <f>J2</f>
        <v>0</v>
      </c>
      <c r="H2" s="1731" t="s">
        <v>104</v>
      </c>
      <c r="I2" s="2025"/>
      <c r="J2" s="1683"/>
      <c r="K2" s="2019" t="s">
        <v>358</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740</v>
      </c>
      <c r="J5" s="2249"/>
      <c r="K5" s="2249"/>
      <c r="L5" s="2249"/>
      <c r="M5" s="267"/>
      <c r="W5" s="1632">
        <v>48</v>
      </c>
    </row>
    <row customHeight="1" ht="18">
      <c r="H6" s="377"/>
      <c r="I6" s="2250" t="str">
        <f>IF(org=0,"Не определено",org)</f>
        <v>АО "ДГК"</v>
      </c>
      <c r="J6" s="2250"/>
      <c r="K6" s="2250"/>
      <c r="L6" s="2250"/>
      <c r="M6" s="267"/>
      <c r="W6" s="1632">
        <v>17</v>
      </c>
    </row>
    <row customHeight="1" ht="14.699999999999998">
      <c r="H7" s="377"/>
      <c r="I7" s="458"/>
      <c r="J7" s="464"/>
      <c r="K7" s="464"/>
      <c r="L7" s="753"/>
      <c r="M7" s="194"/>
      <c r="W7" s="1632">
        <v>14</v>
      </c>
    </row>
    <row customHeight="1" ht="14.699999999999998">
      <c r="H8" s="377"/>
      <c r="I8" s="2387" t="s">
        <v>352</v>
      </c>
      <c r="J8" s="2388"/>
      <c r="K8" s="2388"/>
      <c r="L8" s="2389"/>
      <c r="M8" s="2390" t="s">
        <v>353</v>
      </c>
      <c r="W8" s="1632">
        <v>14</v>
      </c>
    </row>
    <row customHeight="1" ht="35.699999999999996">
      <c r="E9" s="2052" t="s">
        <v>669</v>
      </c>
      <c r="F9" s="2052" t="s">
        <v>675</v>
      </c>
      <c r="H9" s="377"/>
      <c r="I9" s="2026" t="s">
        <v>89</v>
      </c>
      <c r="J9" s="2027" t="s">
        <v>354</v>
      </c>
      <c r="K9" s="2065" t="s">
        <v>617</v>
      </c>
      <c r="L9" s="2066" t="s">
        <v>355</v>
      </c>
      <c r="M9" s="2390"/>
      <c r="W9" s="1632">
        <v>34</v>
      </c>
    </row>
    <row customHeight="1" ht="35.699999999999996">
      <c r="B10" s="2054" t="s">
        <v>741</v>
      </c>
      <c r="C10" s="2054" t="s">
        <v>742</v>
      </c>
      <c r="D10" s="2053" t="s">
        <v>678</v>
      </c>
      <c r="E10" s="2057" t="s">
        <v>679</v>
      </c>
      <c r="F10" s="2057" t="s">
        <v>679</v>
      </c>
      <c r="H10" s="377"/>
      <c r="I10" s="2025" t="s">
        <v>118</v>
      </c>
      <c r="J10" s="1887" t="s">
        <v>743</v>
      </c>
      <c r="K10" s="2019" t="s">
        <v>358</v>
      </c>
      <c r="L10" s="819"/>
      <c r="M10" s="298" t="s">
        <v>744</v>
      </c>
      <c r="W10" s="1632">
        <v>34</v>
      </c>
    </row>
    <row customHeight="1" ht="50.25">
      <c r="B11" s="2054" t="s">
        <v>745</v>
      </c>
      <c r="C11" s="2054" t="s">
        <v>746</v>
      </c>
      <c r="D11" s="2053" t="s">
        <v>678</v>
      </c>
      <c r="E11" s="2057" t="s">
        <v>679</v>
      </c>
      <c r="F11" s="2057" t="s">
        <v>679</v>
      </c>
      <c r="H11" s="377"/>
      <c r="I11" s="2025" t="s">
        <v>103</v>
      </c>
      <c r="J11" s="1887" t="s">
        <v>747</v>
      </c>
      <c r="K11" s="2019" t="s">
        <v>358</v>
      </c>
      <c r="L11" s="819"/>
      <c r="M11" s="298" t="s">
        <v>744</v>
      </c>
      <c r="W11" s="1632">
        <v>48</v>
      </c>
    </row>
    <row customHeight="1" ht="48.29999999999999">
      <c r="B12" s="2054" t="s">
        <v>748</v>
      </c>
      <c r="C12" s="2054" t="s">
        <v>749</v>
      </c>
      <c r="D12" s="2053" t="s">
        <v>678</v>
      </c>
      <c r="E12" s="2057" t="s">
        <v>679</v>
      </c>
      <c r="F12" s="2057" t="s">
        <v>679</v>
      </c>
      <c r="H12" s="1689"/>
      <c r="I12" s="2025" t="s">
        <v>91</v>
      </c>
      <c r="J12" s="2032" t="s">
        <v>750</v>
      </c>
      <c r="K12" s="2019" t="s">
        <v>358</v>
      </c>
      <c r="L12" s="819"/>
      <c r="M12" s="298" t="s">
        <v>751</v>
      </c>
      <c r="N12" s="1625"/>
      <c r="P12" s="1632"/>
      <c r="W12" s="1632">
        <v>46</v>
      </c>
    </row>
    <row customHeight="1" ht="14.699999999999998">
      <c r="E13" s="344"/>
      <c r="H13" s="377"/>
      <c r="I13" s="348"/>
      <c r="J13" s="652" t="s">
        <v>752</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83</v>
      </c>
      <c r="B16" s="1632">
        <v>9</v>
      </c>
      <c r="C16" s="1632">
        <v>9</v>
      </c>
      <c r="D16" s="1632">
        <v>9</v>
      </c>
      <c r="E16" s="2031" t="s">
        <v>156</v>
      </c>
      <c r="F16" s="2056" t="s">
        <v>156</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982B7B-5EBF-B396-1AB3-0.69861C61}"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603</v>
      </c>
      <c r="H2" s="542"/>
      <c r="I2" s="542"/>
      <c r="J2" s="543" t="s">
        <v>753</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754</v>
      </c>
      <c r="F6" s="2308"/>
      <c r="G6" s="2308"/>
      <c r="H6" s="2308"/>
      <c r="I6" s="2308"/>
      <c r="J6" s="557"/>
      <c r="AF6" s="1632">
        <v>30</v>
      </c>
    </row>
    <row customHeight="1" ht="11.549999999999999">
      <c r="E7" s="2250" t="str">
        <f>IF(org=0,"Не определено",org)</f>
        <v>АО "ДГК"</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125</v>
      </c>
      <c r="AF9" s="1637">
        <v>4</v>
      </c>
    </row>
    <row customHeight="1" ht="11.549999999999999">
      <c r="E10" s="712"/>
      <c r="F10" s="2368" t="s">
        <v>114</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615</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616</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352</v>
      </c>
      <c r="F13" s="2371"/>
      <c r="G13" s="2371"/>
      <c r="H13" s="1552"/>
      <c r="I13" s="1552"/>
      <c r="J13" s="2128"/>
      <c r="AF13" s="1632">
        <v>11</v>
      </c>
    </row>
    <row customHeight="1" ht="24">
      <c r="E14" s="1640" t="s">
        <v>89</v>
      </c>
      <c r="F14" s="1635" t="s">
        <v>354</v>
      </c>
      <c r="G14" s="1635" t="s">
        <v>617</v>
      </c>
      <c r="H14" s="1635" t="s">
        <v>355</v>
      </c>
      <c r="I14" s="1635" t="s">
        <v>355</v>
      </c>
      <c r="J14" s="2128"/>
      <c r="AF14" s="1632">
        <v>23</v>
      </c>
    </row>
    <row customHeight="1" ht="19.95">
      <c r="D15" s="1639"/>
      <c r="E15" s="1631" t="s">
        <v>118</v>
      </c>
      <c r="F15" s="708" t="s">
        <v>755</v>
      </c>
      <c r="G15" s="1647" t="s">
        <v>603</v>
      </c>
      <c r="H15" s="558"/>
      <c r="I15" s="558"/>
      <c r="J15" s="290" t="s">
        <v>756</v>
      </c>
      <c r="K15" s="544" t="s">
        <v>681</v>
      </c>
      <c r="AF15" s="1632">
        <v>19</v>
      </c>
    </row>
    <row customHeight="1" ht="35.699999999999996">
      <c r="D16" s="1639"/>
      <c r="E16" s="1631" t="s">
        <v>103</v>
      </c>
      <c r="F16" s="708" t="s">
        <v>757</v>
      </c>
      <c r="G16" s="1647" t="s">
        <v>603</v>
      </c>
      <c r="H16" s="559">
        <f>SUM(H17,H20:H32)</f>
        <v>0</v>
      </c>
      <c r="I16" s="559">
        <f>SUM(I17,I20,I23,I26,I29:I32)</f>
        <v>0</v>
      </c>
      <c r="J16" s="290" t="s">
        <v>758</v>
      </c>
      <c r="K16" s="544" t="s">
        <v>681</v>
      </c>
      <c r="AF16" s="1632">
        <v>34</v>
      </c>
    </row>
    <row customHeight="1" ht="19.95">
      <c r="D17" s="1639"/>
      <c r="E17" s="1665" t="s">
        <v>759</v>
      </c>
      <c r="F17" s="955" t="s">
        <v>760</v>
      </c>
      <c r="G17" s="1644" t="s">
        <v>603</v>
      </c>
      <c r="H17" s="558"/>
      <c r="I17" s="558"/>
      <c r="J17" s="290" t="s">
        <v>761</v>
      </c>
      <c r="K17" s="544"/>
      <c r="AF17" s="1632">
        <v>19</v>
      </c>
    </row>
    <row customHeight="1" ht="24">
      <c r="D18" s="1639"/>
      <c r="E18" s="1665" t="s">
        <v>762</v>
      </c>
      <c r="F18" s="1651" t="s">
        <v>763</v>
      </c>
      <c r="G18" s="1644" t="s">
        <v>603</v>
      </c>
      <c r="H18" s="558"/>
      <c r="I18" s="558"/>
      <c r="J18" s="290" t="s">
        <v>764</v>
      </c>
      <c r="K18" s="544"/>
      <c r="AF18" s="1632">
        <v>23</v>
      </c>
    </row>
    <row customHeight="1" ht="35.699999999999996">
      <c r="D19" s="1639"/>
      <c r="E19" s="1665" t="s">
        <v>765</v>
      </c>
      <c r="F19" s="1651" t="s">
        <v>766</v>
      </c>
      <c r="G19" s="1644" t="s">
        <v>603</v>
      </c>
      <c r="H19" s="558"/>
      <c r="I19" s="558"/>
      <c r="J19" s="290"/>
      <c r="K19" s="544"/>
      <c r="AF19" s="1632">
        <v>34</v>
      </c>
    </row>
    <row customHeight="1" ht="19.95">
      <c r="D20" s="1639"/>
      <c r="E20" s="1665" t="s">
        <v>359</v>
      </c>
      <c r="F20" s="955" t="s">
        <v>767</v>
      </c>
      <c r="G20" s="1644" t="s">
        <v>603</v>
      </c>
      <c r="H20" s="558"/>
      <c r="I20" s="558"/>
      <c r="J20" s="290" t="s">
        <v>768</v>
      </c>
      <c r="K20" s="544"/>
      <c r="AF20" s="1632">
        <v>19</v>
      </c>
    </row>
    <row customHeight="1" ht="19.95">
      <c r="D21" s="1639"/>
      <c r="E21" s="1665" t="s">
        <v>769</v>
      </c>
      <c r="F21" s="1651" t="s">
        <v>770</v>
      </c>
      <c r="G21" s="1644" t="s">
        <v>603</v>
      </c>
      <c r="H21" s="558"/>
      <c r="I21" s="558"/>
      <c r="J21" s="290"/>
      <c r="K21" s="544"/>
      <c r="AF21" s="1632">
        <v>19</v>
      </c>
    </row>
    <row customHeight="1" ht="19.95">
      <c r="D22" s="1639"/>
      <c r="E22" s="1665" t="s">
        <v>771</v>
      </c>
      <c r="F22" s="1651" t="s">
        <v>772</v>
      </c>
      <c r="G22" s="1644" t="s">
        <v>603</v>
      </c>
      <c r="H22" s="558"/>
      <c r="I22" s="558"/>
      <c r="J22" s="290"/>
      <c r="K22" s="544"/>
      <c r="AF22" s="1632">
        <v>19</v>
      </c>
    </row>
    <row customHeight="1" ht="24">
      <c r="D23" s="1639"/>
      <c r="E23" s="1665" t="s">
        <v>362</v>
      </c>
      <c r="F23" s="955" t="s">
        <v>773</v>
      </c>
      <c r="G23" s="1644" t="s">
        <v>603</v>
      </c>
      <c r="H23" s="558"/>
      <c r="I23" s="558"/>
      <c r="J23" s="290" t="s">
        <v>774</v>
      </c>
      <c r="K23" s="544"/>
      <c r="AF23" s="1632">
        <v>23</v>
      </c>
    </row>
    <row customHeight="1" ht="19.95">
      <c r="D24" s="1639"/>
      <c r="E24" s="1665" t="s">
        <v>775</v>
      </c>
      <c r="F24" s="1651" t="s">
        <v>776</v>
      </c>
      <c r="G24" s="1644" t="s">
        <v>603</v>
      </c>
      <c r="H24" s="558"/>
      <c r="I24" s="558"/>
      <c r="J24" s="290"/>
      <c r="K24" s="544"/>
      <c r="AF24" s="1632">
        <v>19</v>
      </c>
    </row>
    <row customHeight="1" ht="35.699999999999996">
      <c r="D25" s="1639"/>
      <c r="E25" s="1665" t="s">
        <v>777</v>
      </c>
      <c r="F25" s="1651" t="s">
        <v>778</v>
      </c>
      <c r="G25" s="1644" t="s">
        <v>603</v>
      </c>
      <c r="H25" s="558"/>
      <c r="I25" s="558"/>
      <c r="J25" s="290"/>
      <c r="K25" s="544"/>
      <c r="AF25" s="1632">
        <v>34</v>
      </c>
    </row>
    <row customHeight="1" ht="24">
      <c r="D26" s="1639"/>
      <c r="E26" s="1665" t="s">
        <v>779</v>
      </c>
      <c r="F26" s="955" t="s">
        <v>780</v>
      </c>
      <c r="G26" s="1644" t="s">
        <v>603</v>
      </c>
      <c r="H26" s="558"/>
      <c r="I26" s="558"/>
      <c r="J26" s="290" t="s">
        <v>781</v>
      </c>
      <c r="K26" s="544"/>
      <c r="AF26" s="1632">
        <v>23</v>
      </c>
    </row>
    <row customHeight="1" ht="19.95">
      <c r="D27" s="1639"/>
      <c r="E27" s="1676" t="s">
        <v>782</v>
      </c>
      <c r="F27" s="1651" t="s">
        <v>783</v>
      </c>
      <c r="G27" s="1655" t="s">
        <v>603</v>
      </c>
      <c r="H27" s="1677"/>
      <c r="I27" s="1677"/>
      <c r="J27" s="290"/>
      <c r="K27" s="544"/>
      <c r="AF27" s="1632">
        <v>19</v>
      </c>
    </row>
    <row customHeight="1" ht="19.95">
      <c r="D28" s="1639"/>
      <c r="E28" s="1676" t="s">
        <v>784</v>
      </c>
      <c r="F28" s="1651" t="s">
        <v>785</v>
      </c>
      <c r="G28" s="1655" t="s">
        <v>603</v>
      </c>
      <c r="H28" s="1677"/>
      <c r="I28" s="1677"/>
      <c r="J28" s="290"/>
      <c r="K28" s="544"/>
      <c r="AF28" s="1632">
        <v>19</v>
      </c>
    </row>
    <row customHeight="1" ht="19.95">
      <c r="D29" s="1639"/>
      <c r="E29" s="1676" t="s">
        <v>786</v>
      </c>
      <c r="F29" s="955" t="s">
        <v>787</v>
      </c>
      <c r="G29" s="1655" t="s">
        <v>603</v>
      </c>
      <c r="H29" s="1677"/>
      <c r="I29" s="1677"/>
      <c r="J29" s="290"/>
      <c r="K29" s="544"/>
      <c r="AF29" s="1632">
        <v>19</v>
      </c>
    </row>
    <row customHeight="1" ht="19.95">
      <c r="D30" s="1639"/>
      <c r="E30" s="1676" t="s">
        <v>788</v>
      </c>
      <c r="F30" s="955" t="s">
        <v>789</v>
      </c>
      <c r="G30" s="1655" t="s">
        <v>603</v>
      </c>
      <c r="H30" s="1677"/>
      <c r="I30" s="1677"/>
      <c r="J30" s="290"/>
      <c r="K30" s="544"/>
      <c r="AF30" s="1632">
        <v>19</v>
      </c>
    </row>
    <row customHeight="1" ht="19.95">
      <c r="D31" s="1639"/>
      <c r="E31" s="1676" t="s">
        <v>790</v>
      </c>
      <c r="F31" s="955" t="s">
        <v>791</v>
      </c>
      <c r="G31" s="1655" t="s">
        <v>603</v>
      </c>
      <c r="H31" s="1677"/>
      <c r="I31" s="1677"/>
      <c r="J31" s="290"/>
      <c r="K31" s="544"/>
      <c r="AF31" s="1632">
        <v>19</v>
      </c>
    </row>
    <row s="1367" customFormat="1" customHeight="1" ht="35.699999999999996">
      <c r="A32" s="988"/>
      <c r="C32" s="1637"/>
      <c r="D32" s="1639"/>
      <c r="E32" s="1676" t="s">
        <v>792</v>
      </c>
      <c r="F32" s="955" t="s">
        <v>793</v>
      </c>
      <c r="G32" s="1645" t="s">
        <v>603</v>
      </c>
      <c r="H32" s="580">
        <f>SUM(H33:H34)</f>
        <v>0</v>
      </c>
      <c r="I32" s="580">
        <f>SUM(I33:I34)</f>
        <v>0</v>
      </c>
      <c r="J32" s="290" t="s">
        <v>794</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628</v>
      </c>
      <c r="G34" s="573"/>
      <c r="H34" s="574"/>
      <c r="I34" s="574"/>
      <c r="J34" s="302" t="s">
        <v>795</v>
      </c>
      <c r="K34" s="544"/>
      <c r="L34" s="1637"/>
      <c r="M34" s="1637"/>
      <c r="R34" s="1637"/>
      <c r="U34" s="545"/>
      <c r="AA34" s="1633"/>
      <c r="AB34" s="1633"/>
      <c r="AC34" s="1633"/>
      <c r="AD34" s="1633"/>
      <c r="AE34" s="1633"/>
      <c r="AF34" s="1161">
        <v>19</v>
      </c>
    </row>
    <row customHeight="1" ht="60">
      <c r="D35" s="1639"/>
      <c r="E35" s="1676" t="s">
        <v>796</v>
      </c>
      <c r="F35" s="955" t="s">
        <v>797</v>
      </c>
      <c r="G35" s="1655" t="s">
        <v>603</v>
      </c>
      <c r="H35" s="1677"/>
      <c r="I35" s="1677"/>
      <c r="J35" s="290" t="s">
        <v>798</v>
      </c>
      <c r="K35" s="544"/>
      <c r="AF35" s="1632">
        <v>57</v>
      </c>
    </row>
    <row s="1367" customFormat="1" customHeight="1" ht="24">
      <c r="A36" s="990" t="s">
        <v>629</v>
      </c>
      <c r="C36" s="1637"/>
      <c r="D36" s="1639"/>
      <c r="E36" s="1665" t="s">
        <v>91</v>
      </c>
      <c r="F36" s="708" t="s">
        <v>799</v>
      </c>
      <c r="G36" s="1644" t="s">
        <v>603</v>
      </c>
      <c r="H36" s="558"/>
      <c r="I36" s="558"/>
      <c r="J36" s="290" t="s">
        <v>800</v>
      </c>
      <c r="K36" s="544"/>
      <c r="L36" s="1637"/>
      <c r="M36" s="1637"/>
      <c r="R36" s="1637"/>
      <c r="U36" s="545"/>
      <c r="AA36" s="1633"/>
      <c r="AB36" s="1633"/>
      <c r="AC36" s="1633"/>
      <c r="AD36" s="1633"/>
      <c r="AE36" s="1633"/>
      <c r="AF36" s="1161">
        <v>23</v>
      </c>
    </row>
    <row s="1367" customFormat="1" customHeight="1" ht="35.699999999999996">
      <c r="A37" s="990"/>
      <c r="C37" s="1637"/>
      <c r="D37" s="1639"/>
      <c r="E37" s="1665" t="s">
        <v>376</v>
      </c>
      <c r="F37" s="955" t="s">
        <v>801</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92</v>
      </c>
      <c r="F38" s="708" t="s">
        <v>802</v>
      </c>
      <c r="G38" s="1644" t="s">
        <v>603</v>
      </c>
      <c r="H38" s="558"/>
      <c r="I38" s="558"/>
      <c r="J38" s="290" t="s">
        <v>803</v>
      </c>
      <c r="K38" s="544"/>
      <c r="L38" s="1637"/>
      <c r="M38" s="1637"/>
      <c r="R38" s="1637"/>
      <c r="U38" s="545"/>
      <c r="AA38" s="1633"/>
      <c r="AB38" s="1633"/>
      <c r="AC38" s="1633"/>
      <c r="AD38" s="1633"/>
      <c r="AE38" s="1633"/>
      <c r="AF38" s="1161">
        <v>19</v>
      </c>
    </row>
    <row s="1367" customFormat="1" customHeight="1" ht="24">
      <c r="A39" s="988"/>
      <c r="C39" s="1637"/>
      <c r="D39" s="576"/>
      <c r="E39" s="1665" t="s">
        <v>804</v>
      </c>
      <c r="F39" s="955" t="s">
        <v>805</v>
      </c>
      <c r="G39" s="1655" t="s">
        <v>603</v>
      </c>
      <c r="H39" s="558"/>
      <c r="I39" s="558"/>
      <c r="J39" s="290" t="s">
        <v>806</v>
      </c>
      <c r="K39" s="544"/>
      <c r="L39" s="1637"/>
      <c r="M39" s="1637"/>
      <c r="R39" s="1637"/>
      <c r="U39" s="545"/>
      <c r="AA39" s="1633"/>
      <c r="AB39" s="1633"/>
      <c r="AC39" s="1633"/>
      <c r="AD39" s="1633"/>
      <c r="AE39" s="1633"/>
      <c r="AF39" s="1161">
        <v>23</v>
      </c>
    </row>
    <row s="1367" customFormat="1" customHeight="1" ht="24">
      <c r="A40" s="988"/>
      <c r="C40" s="1637"/>
      <c r="D40" s="1639"/>
      <c r="E40" s="1665" t="s">
        <v>807</v>
      </c>
      <c r="F40" s="1651" t="s">
        <v>808</v>
      </c>
      <c r="G40" s="1644" t="s">
        <v>603</v>
      </c>
      <c r="H40" s="558"/>
      <c r="I40" s="558"/>
      <c r="J40" s="290" t="s">
        <v>809</v>
      </c>
      <c r="K40" s="544"/>
      <c r="L40" s="1637"/>
      <c r="M40" s="1637"/>
      <c r="R40" s="1637"/>
      <c r="U40" s="545"/>
      <c r="AA40" s="1633"/>
      <c r="AB40" s="1633"/>
      <c r="AC40" s="1633"/>
      <c r="AD40" s="1633"/>
      <c r="AE40" s="1633"/>
      <c r="AF40" s="1161">
        <v>23</v>
      </c>
    </row>
    <row s="1367" customFormat="1" customHeight="1" ht="24">
      <c r="A41" s="988"/>
      <c r="C41" s="1637"/>
      <c r="D41" s="1639"/>
      <c r="E41" s="1665" t="s">
        <v>810</v>
      </c>
      <c r="F41" s="1651" t="s">
        <v>811</v>
      </c>
      <c r="G41" s="1644" t="s">
        <v>603</v>
      </c>
      <c r="H41" s="558"/>
      <c r="I41" s="558"/>
      <c r="J41" s="290" t="s">
        <v>812</v>
      </c>
      <c r="K41" s="544"/>
      <c r="L41" s="1637"/>
      <c r="M41" s="1637"/>
      <c r="R41" s="1637"/>
      <c r="U41" s="545"/>
      <c r="AA41" s="1633"/>
      <c r="AB41" s="1633"/>
      <c r="AC41" s="1633"/>
      <c r="AD41" s="1633"/>
      <c r="AE41" s="1633"/>
      <c r="AF41" s="1161">
        <v>23</v>
      </c>
    </row>
    <row s="1367" customFormat="1" customHeight="1" ht="24">
      <c r="A42" s="988"/>
      <c r="C42" s="1637"/>
      <c r="D42" s="1639"/>
      <c r="E42" s="1665" t="s">
        <v>813</v>
      </c>
      <c r="F42" s="1651" t="s">
        <v>814</v>
      </c>
      <c r="G42" s="1644" t="s">
        <v>603</v>
      </c>
      <c r="H42" s="558"/>
      <c r="I42" s="558"/>
      <c r="J42" s="290" t="s">
        <v>815</v>
      </c>
      <c r="K42" s="544"/>
      <c r="L42" s="1637"/>
      <c r="M42" s="1637"/>
      <c r="R42" s="1637"/>
      <c r="U42" s="545"/>
      <c r="AA42" s="1633"/>
      <c r="AB42" s="1633"/>
      <c r="AC42" s="1633"/>
      <c r="AD42" s="1633"/>
      <c r="AE42" s="1633"/>
      <c r="AF42" s="1161">
        <v>23</v>
      </c>
    </row>
    <row s="1367" customFormat="1" customHeight="1" ht="35.699999999999996">
      <c r="A43" s="988"/>
      <c r="C43" s="1637" t="s">
        <v>639</v>
      </c>
      <c r="D43" s="1639"/>
      <c r="E43" s="1665" t="s">
        <v>119</v>
      </c>
      <c r="F43" s="708" t="s">
        <v>680</v>
      </c>
      <c r="G43" s="1647" t="s">
        <v>816</v>
      </c>
      <c r="H43" s="402"/>
      <c r="I43" s="402"/>
      <c r="J43" s="290" t="s">
        <v>817</v>
      </c>
      <c r="K43" s="544"/>
      <c r="L43" s="1637"/>
      <c r="M43" s="1637"/>
      <c r="R43" s="1637"/>
      <c r="U43" s="545"/>
      <c r="AA43" s="1633"/>
      <c r="AB43" s="1633"/>
      <c r="AC43" s="1633"/>
      <c r="AD43" s="1633"/>
      <c r="AE43" s="1633"/>
      <c r="AF43" s="1161">
        <v>34</v>
      </c>
    </row>
    <row s="1367" customFormat="1" customHeight="1" ht="35.699999999999996">
      <c r="A44" s="988"/>
      <c r="C44" s="1637"/>
      <c r="D44" s="1639"/>
      <c r="E44" s="1665" t="s">
        <v>93</v>
      </c>
      <c r="F44" s="708" t="s">
        <v>818</v>
      </c>
      <c r="G44" s="1644" t="s">
        <v>819</v>
      </c>
      <c r="H44" s="546"/>
      <c r="I44" s="546"/>
      <c r="J44" s="290" t="s">
        <v>820</v>
      </c>
      <c r="K44" s="544"/>
      <c r="L44" s="1637"/>
      <c r="M44" s="1637"/>
      <c r="R44" s="1637"/>
      <c r="U44" s="545"/>
      <c r="AA44" s="1633"/>
      <c r="AB44" s="1633"/>
      <c r="AC44" s="1633"/>
      <c r="AD44" s="1633"/>
      <c r="AE44" s="1633"/>
      <c r="AF44" s="1161">
        <v>34</v>
      </c>
    </row>
    <row s="1367" customFormat="1" customHeight="1" ht="24">
      <c r="A45" s="988"/>
      <c r="C45" s="1637"/>
      <c r="D45" s="1639"/>
      <c r="E45" s="1665" t="s">
        <v>94</v>
      </c>
      <c r="F45" s="708" t="s">
        <v>821</v>
      </c>
      <c r="G45" s="1655" t="s">
        <v>822</v>
      </c>
      <c r="H45" s="546"/>
      <c r="I45" s="546"/>
      <c r="J45" s="290" t="s">
        <v>823</v>
      </c>
      <c r="K45" s="544"/>
      <c r="L45" s="1637"/>
      <c r="M45" s="1637"/>
      <c r="R45" s="1637"/>
      <c r="U45" s="545"/>
      <c r="AA45" s="1633"/>
      <c r="AB45" s="1633"/>
      <c r="AC45" s="1633"/>
      <c r="AD45" s="1633"/>
      <c r="AE45" s="1633"/>
      <c r="AF45" s="1161">
        <v>23</v>
      </c>
    </row>
    <row s="1367" customFormat="1" customHeight="1" ht="19.95">
      <c r="A46" s="988"/>
      <c r="C46" s="1637"/>
      <c r="D46" s="1639"/>
      <c r="E46" s="1665" t="s">
        <v>120</v>
      </c>
      <c r="F46" s="708" t="s">
        <v>824</v>
      </c>
      <c r="G46" s="1644" t="s">
        <v>641</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83</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DE12ED-124F-3F57-A1AA-0.D28E6AC9}"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603</v>
      </c>
      <c r="H2" s="542"/>
      <c r="I2" s="542"/>
      <c r="J2" s="543" t="s">
        <v>606</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825</v>
      </c>
      <c r="F6" s="2249"/>
      <c r="G6" s="2249"/>
      <c r="H6" s="2249"/>
      <c r="I6" s="2249"/>
      <c r="J6" s="557"/>
      <c r="AF6" s="1632">
        <v>32</v>
      </c>
    </row>
    <row customHeight="1" ht="25.2">
      <c r="E7" s="2250" t="str">
        <f>IF(org=0,"Не определено",org)</f>
        <v>АО "ДГК"</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125</v>
      </c>
      <c r="AF9" s="1637">
        <v>1</v>
      </c>
    </row>
    <row customHeight="1" ht="11.549999999999999">
      <c r="E10" s="712"/>
      <c r="F10" s="2368" t="s">
        <v>114</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615</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616</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352</v>
      </c>
      <c r="F13" s="2371"/>
      <c r="G13" s="2371"/>
      <c r="H13" s="1657"/>
      <c r="I13" s="1657"/>
      <c r="J13" s="2128"/>
      <c r="AF13" s="1632">
        <v>11</v>
      </c>
    </row>
    <row customHeight="1" ht="24">
      <c r="E14" s="1658" t="s">
        <v>89</v>
      </c>
      <c r="F14" s="1661" t="s">
        <v>354</v>
      </c>
      <c r="G14" s="1661" t="s">
        <v>617</v>
      </c>
      <c r="H14" s="1661" t="s">
        <v>355</v>
      </c>
      <c r="I14" s="1661" t="s">
        <v>355</v>
      </c>
      <c r="J14" s="2128"/>
      <c r="AF14" s="1632">
        <v>23</v>
      </c>
    </row>
    <row customHeight="1" ht="19.95">
      <c r="D15" s="1639"/>
      <c r="E15" s="1631" t="s">
        <v>118</v>
      </c>
      <c r="F15" s="708" t="s">
        <v>826</v>
      </c>
      <c r="G15" s="1658" t="s">
        <v>603</v>
      </c>
      <c r="H15" s="558"/>
      <c r="I15" s="558"/>
      <c r="J15" s="290" t="s">
        <v>827</v>
      </c>
      <c r="K15" s="544" t="s">
        <v>681</v>
      </c>
      <c r="AF15" s="1632">
        <v>19</v>
      </c>
    </row>
    <row customHeight="1" ht="24">
      <c r="D16" s="1639"/>
      <c r="E16" s="1631" t="s">
        <v>103</v>
      </c>
      <c r="F16" s="1666" t="s">
        <v>828</v>
      </c>
      <c r="G16" s="1658" t="s">
        <v>603</v>
      </c>
      <c r="H16" s="559">
        <f>SUM(H17,H20:H27)</f>
        <v>0</v>
      </c>
      <c r="I16" s="559">
        <f>SUM(I17,I20:I27)</f>
        <v>0</v>
      </c>
      <c r="J16" s="290" t="s">
        <v>829</v>
      </c>
      <c r="K16" s="544" t="s">
        <v>681</v>
      </c>
      <c r="AF16" s="1632">
        <v>23</v>
      </c>
    </row>
    <row customHeight="1" ht="35.699999999999996">
      <c r="D17" s="1639"/>
      <c r="E17" s="1665" t="s">
        <v>759</v>
      </c>
      <c r="F17" s="1668" t="s">
        <v>830</v>
      </c>
      <c r="G17" s="1655" t="s">
        <v>603</v>
      </c>
      <c r="H17" s="558"/>
      <c r="I17" s="558"/>
      <c r="J17" s="290" t="s">
        <v>831</v>
      </c>
      <c r="K17" s="544"/>
      <c r="AF17" s="1632">
        <v>34</v>
      </c>
    </row>
    <row customHeight="1" ht="19.95">
      <c r="D18" s="1639"/>
      <c r="E18" s="1665" t="s">
        <v>762</v>
      </c>
      <c r="F18" s="1669" t="s">
        <v>832</v>
      </c>
      <c r="G18" s="1655" t="s">
        <v>603</v>
      </c>
      <c r="H18" s="558"/>
      <c r="I18" s="558"/>
      <c r="J18" s="290"/>
      <c r="K18" s="544"/>
      <c r="AF18" s="1632">
        <v>19</v>
      </c>
    </row>
    <row customHeight="1" ht="24">
      <c r="D19" s="1639"/>
      <c r="E19" s="1665" t="s">
        <v>765</v>
      </c>
      <c r="F19" s="1669" t="s">
        <v>833</v>
      </c>
      <c r="G19" s="1655" t="s">
        <v>603</v>
      </c>
      <c r="H19" s="558"/>
      <c r="I19" s="558"/>
      <c r="J19" s="290"/>
      <c r="K19" s="544"/>
      <c r="AF19" s="1632">
        <v>23</v>
      </c>
    </row>
    <row customHeight="1" ht="35.699999999999996">
      <c r="D20" s="1639"/>
      <c r="E20" s="1665" t="s">
        <v>359</v>
      </c>
      <c r="F20" s="1668" t="s">
        <v>834</v>
      </c>
      <c r="G20" s="1655" t="s">
        <v>603</v>
      </c>
      <c r="H20" s="558"/>
      <c r="I20" s="558"/>
      <c r="J20" s="290"/>
      <c r="K20" s="544"/>
      <c r="AF20" s="1632">
        <v>34</v>
      </c>
    </row>
    <row customHeight="1" ht="48.29999999999999">
      <c r="D21" s="1639"/>
      <c r="E21" s="1665" t="s">
        <v>362</v>
      </c>
      <c r="F21" s="1668" t="s">
        <v>835</v>
      </c>
      <c r="G21" s="1655" t="s">
        <v>603</v>
      </c>
      <c r="H21" s="558"/>
      <c r="I21" s="558"/>
      <c r="J21" s="290"/>
      <c r="K21" s="544"/>
      <c r="AF21" s="1632">
        <v>46</v>
      </c>
    </row>
    <row customHeight="1" ht="60">
      <c r="D22" s="1639"/>
      <c r="E22" s="1665" t="s">
        <v>779</v>
      </c>
      <c r="F22" s="1668" t="s">
        <v>836</v>
      </c>
      <c r="G22" s="1655" t="s">
        <v>603</v>
      </c>
      <c r="H22" s="558"/>
      <c r="I22" s="558"/>
      <c r="J22" s="290"/>
      <c r="K22" s="544"/>
      <c r="AF22" s="1632">
        <v>57</v>
      </c>
    </row>
    <row customHeight="1" ht="35.699999999999996">
      <c r="D23" s="1639"/>
      <c r="E23" s="1665" t="s">
        <v>786</v>
      </c>
      <c r="F23" s="1668" t="s">
        <v>837</v>
      </c>
      <c r="G23" s="1655" t="s">
        <v>603</v>
      </c>
      <c r="H23" s="558"/>
      <c r="I23" s="558"/>
      <c r="J23" s="290"/>
      <c r="K23" s="544"/>
      <c r="AF23" s="1632">
        <v>34</v>
      </c>
    </row>
    <row customHeight="1" ht="35.699999999999996">
      <c r="D24" s="1639"/>
      <c r="E24" s="1665" t="s">
        <v>788</v>
      </c>
      <c r="F24" s="1668" t="s">
        <v>838</v>
      </c>
      <c r="G24" s="1655" t="s">
        <v>603</v>
      </c>
      <c r="H24" s="558"/>
      <c r="I24" s="558"/>
      <c r="J24" s="290"/>
      <c r="K24" s="544"/>
      <c r="AF24" s="1632">
        <v>34</v>
      </c>
    </row>
    <row customHeight="1" ht="24">
      <c r="D25" s="1639"/>
      <c r="E25" s="1665" t="s">
        <v>790</v>
      </c>
      <c r="F25" s="1668" t="s">
        <v>839</v>
      </c>
      <c r="G25" s="1655" t="s">
        <v>603</v>
      </c>
      <c r="H25" s="558"/>
      <c r="I25" s="558"/>
      <c r="J25" s="290"/>
      <c r="K25" s="544"/>
      <c r="AF25" s="1632">
        <v>23</v>
      </c>
    </row>
    <row customHeight="1" ht="76.5">
      <c r="D26" s="1639"/>
      <c r="E26" s="1665" t="s">
        <v>792</v>
      </c>
      <c r="F26" s="1668" t="s">
        <v>840</v>
      </c>
      <c r="G26" s="1655" t="s">
        <v>603</v>
      </c>
      <c r="H26" s="558"/>
      <c r="I26" s="558"/>
      <c r="J26" s="290"/>
      <c r="K26" s="544"/>
      <c r="AF26" s="1632">
        <v>73</v>
      </c>
    </row>
    <row s="1367" customFormat="1" customHeight="1" ht="35.699999999999996">
      <c r="A27" s="988"/>
      <c r="C27" s="1637"/>
      <c r="D27" s="1639"/>
      <c r="E27" s="1630" t="s">
        <v>796</v>
      </c>
      <c r="F27" s="1629" t="s">
        <v>841</v>
      </c>
      <c r="G27" s="1656" t="s">
        <v>603</v>
      </c>
      <c r="H27" s="580">
        <f>SUM(H28:H29)</f>
        <v>0</v>
      </c>
      <c r="I27" s="580">
        <f>SUM(I28:I29)</f>
        <v>0</v>
      </c>
      <c r="J27" s="290" t="s">
        <v>794</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628</v>
      </c>
      <c r="G29" s="573"/>
      <c r="H29" s="574"/>
      <c r="I29" s="574"/>
      <c r="J29" s="302" t="s">
        <v>795</v>
      </c>
      <c r="K29" s="544"/>
      <c r="L29" s="1637"/>
      <c r="M29" s="1637"/>
      <c r="R29" s="1637"/>
      <c r="U29" s="545"/>
      <c r="AA29" s="1633"/>
      <c r="AB29" s="1633"/>
      <c r="AC29" s="1633"/>
      <c r="AD29" s="1633"/>
      <c r="AE29" s="1633"/>
      <c r="AF29" s="1161">
        <v>19</v>
      </c>
    </row>
    <row s="1367" customFormat="1" customHeight="1" ht="24">
      <c r="A30" s="988"/>
      <c r="C30" s="1637"/>
      <c r="D30" s="1639"/>
      <c r="E30" s="1665" t="s">
        <v>91</v>
      </c>
      <c r="F30" s="1662" t="s">
        <v>842</v>
      </c>
      <c r="G30" s="1655" t="s">
        <v>603</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92</v>
      </c>
      <c r="F31" s="1662" t="s">
        <v>843</v>
      </c>
      <c r="G31" s="1655" t="s">
        <v>603</v>
      </c>
      <c r="H31" s="558"/>
      <c r="I31" s="558"/>
      <c r="J31" s="290" t="s">
        <v>844</v>
      </c>
      <c r="K31" s="544"/>
      <c r="L31" s="1637"/>
      <c r="M31" s="1637"/>
      <c r="R31" s="1637"/>
      <c r="U31" s="545"/>
      <c r="AA31" s="1633"/>
      <c r="AB31" s="1633"/>
      <c r="AC31" s="1633"/>
      <c r="AD31" s="1633"/>
      <c r="AE31" s="1633"/>
      <c r="AF31" s="1161">
        <v>34</v>
      </c>
    </row>
    <row s="1367" customFormat="1" customHeight="1" ht="24">
      <c r="A32" s="988"/>
      <c r="C32" s="1637"/>
      <c r="D32" s="1639"/>
      <c r="E32" s="1665" t="s">
        <v>804</v>
      </c>
      <c r="F32" s="691" t="s">
        <v>808</v>
      </c>
      <c r="G32" s="1655" t="s">
        <v>603</v>
      </c>
      <c r="H32" s="558"/>
      <c r="I32" s="558"/>
      <c r="J32" s="290" t="s">
        <v>845</v>
      </c>
      <c r="K32" s="544"/>
      <c r="L32" s="1637"/>
      <c r="M32" s="1637"/>
      <c r="R32" s="1637"/>
      <c r="U32" s="545"/>
      <c r="AA32" s="1633"/>
      <c r="AB32" s="1633"/>
      <c r="AC32" s="1633"/>
      <c r="AD32" s="1633"/>
      <c r="AE32" s="1633"/>
      <c r="AF32" s="1161">
        <v>23</v>
      </c>
    </row>
    <row s="1367" customFormat="1" customHeight="1" ht="24">
      <c r="A33" s="988"/>
      <c r="C33" s="1637"/>
      <c r="D33" s="1639"/>
      <c r="E33" s="1665" t="s">
        <v>846</v>
      </c>
      <c r="F33" s="691" t="s">
        <v>847</v>
      </c>
      <c r="G33" s="1655" t="s">
        <v>603</v>
      </c>
      <c r="H33" s="558"/>
      <c r="I33" s="558"/>
      <c r="J33" s="290" t="s">
        <v>848</v>
      </c>
      <c r="K33" s="544"/>
      <c r="L33" s="1637"/>
      <c r="M33" s="1637"/>
      <c r="R33" s="1637"/>
      <c r="U33" s="545"/>
      <c r="AA33" s="1633"/>
      <c r="AB33" s="1633"/>
      <c r="AC33" s="1633"/>
      <c r="AD33" s="1633"/>
      <c r="AE33" s="1633"/>
      <c r="AF33" s="1161">
        <v>23</v>
      </c>
    </row>
    <row s="1367" customFormat="1" customHeight="1" ht="24">
      <c r="A34" s="988"/>
      <c r="C34" s="1637"/>
      <c r="D34" s="1639"/>
      <c r="E34" s="1665" t="s">
        <v>849</v>
      </c>
      <c r="F34" s="691" t="s">
        <v>814</v>
      </c>
      <c r="G34" s="1655" t="s">
        <v>603</v>
      </c>
      <c r="H34" s="558"/>
      <c r="I34" s="558"/>
      <c r="J34" s="290" t="s">
        <v>850</v>
      </c>
      <c r="K34" s="544"/>
      <c r="L34" s="1637"/>
      <c r="M34" s="1637"/>
      <c r="R34" s="1637"/>
      <c r="U34" s="545"/>
      <c r="AA34" s="1633"/>
      <c r="AB34" s="1633"/>
      <c r="AC34" s="1633"/>
      <c r="AD34" s="1633"/>
      <c r="AE34" s="1633"/>
      <c r="AF34" s="1161">
        <v>23</v>
      </c>
    </row>
    <row s="1367" customFormat="1" customHeight="1" ht="35.699999999999996">
      <c r="A35" s="988"/>
      <c r="C35" s="1637" t="s">
        <v>639</v>
      </c>
      <c r="D35" s="1639"/>
      <c r="E35" s="1665" t="s">
        <v>119</v>
      </c>
      <c r="F35" s="1662" t="s">
        <v>680</v>
      </c>
      <c r="G35" s="1658" t="s">
        <v>358</v>
      </c>
      <c r="H35" s="402"/>
      <c r="I35" s="402"/>
      <c r="J35" s="290" t="s">
        <v>851</v>
      </c>
      <c r="K35" s="544"/>
      <c r="L35" s="1637"/>
      <c r="M35" s="1637"/>
      <c r="R35" s="1637"/>
      <c r="U35" s="545"/>
      <c r="AA35" s="1633"/>
      <c r="AB35" s="1633"/>
      <c r="AC35" s="1633"/>
      <c r="AD35" s="1633"/>
      <c r="AE35" s="1633"/>
      <c r="AF35" s="1161">
        <v>34</v>
      </c>
    </row>
    <row s="1367" customFormat="1" customHeight="1" ht="35.699999999999996">
      <c r="A36" s="988"/>
      <c r="C36" s="1637"/>
      <c r="D36" s="1639"/>
      <c r="E36" s="1665" t="s">
        <v>93</v>
      </c>
      <c r="F36" s="1662" t="s">
        <v>852</v>
      </c>
      <c r="G36" s="1655" t="s">
        <v>819</v>
      </c>
      <c r="H36" s="546"/>
      <c r="I36" s="546"/>
      <c r="J36" s="290" t="s">
        <v>820</v>
      </c>
      <c r="K36" s="544"/>
      <c r="L36" s="1637"/>
      <c r="M36" s="1637"/>
      <c r="R36" s="1637"/>
      <c r="U36" s="545"/>
      <c r="AA36" s="1633"/>
      <c r="AB36" s="1633"/>
      <c r="AC36" s="1633"/>
      <c r="AD36" s="1633"/>
      <c r="AE36" s="1633"/>
      <c r="AF36" s="1161">
        <v>34</v>
      </c>
    </row>
    <row s="1367" customFormat="1" customHeight="1" ht="24">
      <c r="A37" s="988"/>
      <c r="C37" s="1637"/>
      <c r="D37" s="1639"/>
      <c r="E37" s="1665" t="s">
        <v>94</v>
      </c>
      <c r="F37" s="1662" t="s">
        <v>853</v>
      </c>
      <c r="G37" s="1655" t="s">
        <v>822</v>
      </c>
      <c r="H37" s="546"/>
      <c r="I37" s="546"/>
      <c r="J37" s="290" t="s">
        <v>823</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854</v>
      </c>
      <c r="F39" s="2286" t="s">
        <v>855</v>
      </c>
      <c r="G39" s="2286"/>
      <c r="H39" s="370"/>
      <c r="I39" s="370"/>
      <c r="J39" s="370"/>
      <c r="AF39" s="1632">
        <v>26</v>
      </c>
    </row>
    <row s="1642" customFormat="1" customHeight="1" ht="39.75">
      <c r="A40" s="988"/>
      <c r="B40" s="1637"/>
      <c r="C40" s="1637"/>
      <c r="D40" s="352"/>
      <c r="F40" s="2286" t="s">
        <v>856</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83</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5338A-505E-D537-CE06-0.F81CAA1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АО "ДГК"</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125</v>
      </c>
      <c r="J6" s="1023"/>
      <c r="X6" s="506">
        <v>1</v>
      </c>
    </row>
    <row customHeight="1" ht="11.549999999999999">
      <c r="D7" s="712"/>
      <c r="E7" s="2368" t="s">
        <v>114</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615</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616</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352</v>
      </c>
      <c r="E10" s="2103"/>
      <c r="F10" s="2103"/>
      <c r="G10" s="2103"/>
      <c r="H10" s="2103"/>
      <c r="I10" s="2103"/>
      <c r="J10" s="2104"/>
      <c r="K10" s="2200"/>
      <c r="L10" s="510"/>
      <c r="X10" s="759">
        <v>11</v>
      </c>
    </row>
    <row s="1636" customFormat="1" customHeight="1" ht="24">
      <c r="A11" s="2386"/>
      <c r="B11" s="2386"/>
      <c r="C11" s="658"/>
      <c r="D11" s="704" t="s">
        <v>89</v>
      </c>
      <c r="E11" s="706" t="s">
        <v>857</v>
      </c>
      <c r="F11" s="706" t="s">
        <v>617</v>
      </c>
      <c r="G11" s="466" t="s">
        <v>355</v>
      </c>
      <c r="H11" s="466" t="s">
        <v>442</v>
      </c>
      <c r="I11" s="808" t="s">
        <v>355</v>
      </c>
      <c r="J11" s="809" t="s">
        <v>442</v>
      </c>
      <c r="K11" s="2233"/>
      <c r="L11" s="659"/>
      <c r="X11" s="510">
        <v>23</v>
      </c>
    </row>
    <row s="1643" customFormat="1" customHeight="1" ht="10.5">
      <c r="A12" s="953"/>
      <c r="D12" s="1026" t="s">
        <v>118</v>
      </c>
      <c r="E12" s="1026" t="s">
        <v>103</v>
      </c>
      <c r="F12" s="1026" t="s">
        <v>91</v>
      </c>
      <c r="G12" s="1027" t="str">
        <f>G1&amp;".1"</f>
        <v>4.1</v>
      </c>
      <c r="H12" s="1027" t="str">
        <f>G1&amp;".2"</f>
        <v>4.2</v>
      </c>
      <c r="I12" s="1027" t="str">
        <f>I1&amp;".1"</f>
        <v>4.1</v>
      </c>
      <c r="J12" s="1027" t="str">
        <f>I1&amp;".2"</f>
        <v>4.2</v>
      </c>
      <c r="K12" s="1027"/>
      <c r="X12" s="512">
        <v>10</v>
      </c>
    </row>
    <row customHeight="1" ht="22.5">
      <c r="A13" s="2393" t="s">
        <v>858</v>
      </c>
      <c r="D13" s="954" t="s">
        <v>118</v>
      </c>
      <c r="E13" s="280" t="s">
        <v>859</v>
      </c>
      <c r="F13" s="661" t="s">
        <v>860</v>
      </c>
      <c r="G13" s="558"/>
      <c r="H13" s="662"/>
      <c r="I13" s="558"/>
      <c r="J13" s="662"/>
      <c r="K13" s="290" t="s">
        <v>861</v>
      </c>
      <c r="L13" s="721"/>
      <c r="X13" s="506">
        <v>0</v>
      </c>
    </row>
    <row customHeight="1" ht="22.5">
      <c r="A14" s="2393"/>
      <c r="D14" s="540" t="s">
        <v>103</v>
      </c>
      <c r="E14" s="280" t="s">
        <v>862</v>
      </c>
      <c r="F14" s="661" t="s">
        <v>863</v>
      </c>
      <c r="G14" s="558"/>
      <c r="H14" s="663"/>
      <c r="I14" s="558"/>
      <c r="J14" s="663"/>
      <c r="K14" s="290" t="s">
        <v>864</v>
      </c>
      <c r="L14" s="721"/>
      <c r="X14" s="506">
        <v>0</v>
      </c>
    </row>
    <row s="1636" customFormat="1" customHeight="1" ht="78.75">
      <c r="A15" s="2393"/>
      <c r="B15" s="512"/>
      <c r="D15" s="954" t="s">
        <v>91</v>
      </c>
      <c r="E15" s="708" t="s">
        <v>865</v>
      </c>
      <c r="F15" s="951" t="s">
        <v>358</v>
      </c>
      <c r="G15" s="951" t="s">
        <v>358</v>
      </c>
      <c r="H15" s="107"/>
      <c r="I15" s="951" t="s">
        <v>358</v>
      </c>
      <c r="J15" s="107"/>
      <c r="K15" s="290" t="s">
        <v>866</v>
      </c>
      <c r="L15" s="721"/>
      <c r="X15" s="759">
        <v>0</v>
      </c>
    </row>
    <row s="1636" customFormat="1" customHeight="1" ht="22.5">
      <c r="A16" s="2393"/>
      <c r="B16" s="512"/>
      <c r="D16" s="954" t="s">
        <v>376</v>
      </c>
      <c r="E16" s="955" t="s">
        <v>867</v>
      </c>
      <c r="F16" s="951" t="s">
        <v>868</v>
      </c>
      <c r="G16" s="818"/>
      <c r="H16" s="107"/>
      <c r="I16" s="818"/>
      <c r="J16" s="107"/>
      <c r="K16" s="290"/>
      <c r="L16" s="721"/>
      <c r="X16" s="759">
        <v>0</v>
      </c>
    </row>
    <row s="1636" customFormat="1" customHeight="1" ht="22.5">
      <c r="A17" s="2393"/>
      <c r="B17" s="512"/>
      <c r="D17" s="954" t="s">
        <v>384</v>
      </c>
      <c r="E17" s="955" t="s">
        <v>869</v>
      </c>
      <c r="F17" s="951" t="s">
        <v>870</v>
      </c>
      <c r="G17" s="818"/>
      <c r="H17" s="107"/>
      <c r="I17" s="818"/>
      <c r="J17" s="107"/>
      <c r="K17" s="290"/>
      <c r="L17" s="721"/>
      <c r="X17" s="759">
        <v>0</v>
      </c>
    </row>
    <row s="1636" customFormat="1" customHeight="1" ht="33.75">
      <c r="A18" s="2393"/>
      <c r="B18" s="512"/>
      <c r="D18" s="954" t="s">
        <v>386</v>
      </c>
      <c r="E18" s="955" t="s">
        <v>871</v>
      </c>
      <c r="F18" s="951" t="s">
        <v>622</v>
      </c>
      <c r="G18" s="681"/>
      <c r="H18" s="107"/>
      <c r="I18" s="681"/>
      <c r="J18" s="107"/>
      <c r="K18" s="290"/>
      <c r="L18" s="721"/>
      <c r="X18" s="759">
        <v>0</v>
      </c>
    </row>
    <row customHeight="1" ht="101.25">
      <c r="A19" s="2393"/>
      <c r="D19" s="954" t="s">
        <v>92</v>
      </c>
      <c r="E19" s="280" t="s">
        <v>872</v>
      </c>
      <c r="F19" s="661" t="s">
        <v>597</v>
      </c>
      <c r="G19" s="664"/>
      <c r="H19" s="663"/>
      <c r="I19" s="956"/>
      <c r="J19" s="663"/>
      <c r="K19" s="290" t="s">
        <v>873</v>
      </c>
      <c r="L19" s="721"/>
      <c r="X19" s="506">
        <v>0</v>
      </c>
    </row>
    <row s="1636" customFormat="1" customHeight="1" ht="18.75">
      <c r="A20" s="2393"/>
      <c r="C20" s="957"/>
      <c r="D20" s="954" t="s">
        <v>804</v>
      </c>
      <c r="E20" s="955" t="s">
        <v>874</v>
      </c>
      <c r="F20" s="951" t="s">
        <v>358</v>
      </c>
      <c r="G20" s="951" t="s">
        <v>358</v>
      </c>
      <c r="H20" s="950" t="s">
        <v>358</v>
      </c>
      <c r="I20" s="951" t="s">
        <v>358</v>
      </c>
      <c r="J20" s="950" t="s">
        <v>358</v>
      </c>
      <c r="K20" s="949"/>
      <c r="L20" s="721"/>
      <c r="W20" s="676"/>
      <c r="X20" s="759">
        <v>0</v>
      </c>
    </row>
    <row s="1636" customFormat="1" customHeight="1" ht="33.75">
      <c r="A21" s="2393"/>
      <c r="C21" s="957"/>
      <c r="D21" s="954" t="s">
        <v>807</v>
      </c>
      <c r="E21" s="577" t="s">
        <v>875</v>
      </c>
      <c r="F21" s="951" t="s">
        <v>876</v>
      </c>
      <c r="G21" s="681"/>
      <c r="H21" s="107"/>
      <c r="I21" s="681"/>
      <c r="J21" s="107"/>
      <c r="K21" s="949"/>
      <c r="L21" s="721"/>
      <c r="W21" s="676"/>
      <c r="X21" s="759">
        <v>0</v>
      </c>
    </row>
    <row s="1636" customFormat="1" customHeight="1" ht="33.75">
      <c r="A22" s="2393"/>
      <c r="C22" s="957"/>
      <c r="D22" s="954" t="s">
        <v>810</v>
      </c>
      <c r="E22" s="577" t="s">
        <v>877</v>
      </c>
      <c r="F22" s="951" t="s">
        <v>878</v>
      </c>
      <c r="G22" s="681"/>
      <c r="H22" s="107"/>
      <c r="I22" s="681"/>
      <c r="J22" s="107"/>
      <c r="K22" s="949"/>
      <c r="L22" s="721"/>
      <c r="W22" s="676"/>
      <c r="X22" s="759">
        <v>0</v>
      </c>
    </row>
    <row s="1636" customFormat="1" customHeight="1" ht="22.5">
      <c r="A23" s="2393"/>
      <c r="C23" s="957"/>
      <c r="D23" s="954" t="s">
        <v>846</v>
      </c>
      <c r="E23" s="955" t="s">
        <v>879</v>
      </c>
      <c r="F23" s="951" t="s">
        <v>358</v>
      </c>
      <c r="G23" s="951" t="s">
        <v>358</v>
      </c>
      <c r="H23" s="950" t="s">
        <v>358</v>
      </c>
      <c r="I23" s="951" t="s">
        <v>358</v>
      </c>
      <c r="J23" s="950" t="s">
        <v>358</v>
      </c>
      <c r="K23" s="949"/>
      <c r="L23" s="721"/>
      <c r="W23" s="676"/>
      <c r="X23" s="759">
        <v>0</v>
      </c>
    </row>
    <row s="1636" customFormat="1" customHeight="1" ht="22.5">
      <c r="A24" s="2393"/>
      <c r="C24" s="957"/>
      <c r="D24" s="954" t="s">
        <v>880</v>
      </c>
      <c r="E24" s="577" t="s">
        <v>881</v>
      </c>
      <c r="F24" s="951" t="s">
        <v>882</v>
      </c>
      <c r="G24" s="681"/>
      <c r="H24" s="687"/>
      <c r="I24" s="681"/>
      <c r="J24" s="687"/>
      <c r="K24" s="949"/>
      <c r="L24" s="721"/>
      <c r="W24" s="676"/>
      <c r="X24" s="759">
        <v>0</v>
      </c>
    </row>
    <row s="1636" customFormat="1" customHeight="1" ht="22.5">
      <c r="A25" s="2393"/>
      <c r="C25" s="957"/>
      <c r="D25" s="954" t="s">
        <v>883</v>
      </c>
      <c r="E25" s="577" t="s">
        <v>884</v>
      </c>
      <c r="F25" s="951" t="s">
        <v>358</v>
      </c>
      <c r="G25" s="951" t="s">
        <v>358</v>
      </c>
      <c r="H25" s="950" t="s">
        <v>358</v>
      </c>
      <c r="I25" s="951" t="s">
        <v>358</v>
      </c>
      <c r="J25" s="950" t="s">
        <v>358</v>
      </c>
      <c r="K25" s="949"/>
      <c r="L25" s="721"/>
      <c r="W25" s="676"/>
      <c r="X25" s="759">
        <v>0</v>
      </c>
    </row>
    <row s="1636" customFormat="1" customHeight="1" ht="18.75">
      <c r="A26" s="2393"/>
      <c r="C26" s="957"/>
      <c r="D26" s="954" t="s">
        <v>885</v>
      </c>
      <c r="E26" s="554" t="s">
        <v>886</v>
      </c>
      <c r="F26" s="951" t="s">
        <v>887</v>
      </c>
      <c r="G26" s="681"/>
      <c r="H26" s="687"/>
      <c r="I26" s="681"/>
      <c r="J26" s="687"/>
      <c r="K26" s="949"/>
      <c r="L26" s="721"/>
      <c r="W26" s="676"/>
      <c r="X26" s="759">
        <v>0</v>
      </c>
    </row>
    <row s="1636" customFormat="1" customHeight="1" ht="18.75">
      <c r="A27" s="2393"/>
      <c r="C27" s="957"/>
      <c r="D27" s="954" t="s">
        <v>888</v>
      </c>
      <c r="E27" s="554" t="s">
        <v>889</v>
      </c>
      <c r="F27" s="951" t="s">
        <v>890</v>
      </c>
      <c r="G27" s="681"/>
      <c r="H27" s="687"/>
      <c r="I27" s="681"/>
      <c r="J27" s="687"/>
      <c r="K27" s="949"/>
      <c r="L27" s="721"/>
      <c r="W27" s="676"/>
      <c r="X27" s="759">
        <v>0</v>
      </c>
    </row>
    <row s="1636" customFormat="1" customHeight="1" ht="18.75">
      <c r="A28" s="2393"/>
      <c r="C28" s="957"/>
      <c r="D28" s="954" t="s">
        <v>891</v>
      </c>
      <c r="E28" s="577" t="s">
        <v>892</v>
      </c>
      <c r="F28" s="951" t="s">
        <v>358</v>
      </c>
      <c r="G28" s="951" t="s">
        <v>358</v>
      </c>
      <c r="H28" s="950" t="s">
        <v>358</v>
      </c>
      <c r="I28" s="951" t="s">
        <v>358</v>
      </c>
      <c r="J28" s="950" t="s">
        <v>358</v>
      </c>
      <c r="K28" s="949"/>
      <c r="L28" s="721"/>
      <c r="W28" s="676"/>
      <c r="X28" s="759">
        <v>0</v>
      </c>
    </row>
    <row s="1636" customFormat="1" customHeight="1" ht="18.75">
      <c r="A29" s="2393"/>
      <c r="C29" s="957"/>
      <c r="D29" s="954" t="s">
        <v>893</v>
      </c>
      <c r="E29" s="554" t="s">
        <v>886</v>
      </c>
      <c r="F29" s="951" t="s">
        <v>894</v>
      </c>
      <c r="G29" s="681"/>
      <c r="H29" s="687"/>
      <c r="I29" s="681"/>
      <c r="J29" s="687"/>
      <c r="K29" s="949"/>
      <c r="L29" s="721"/>
      <c r="W29" s="676"/>
      <c r="X29" s="759">
        <v>0</v>
      </c>
    </row>
    <row s="1636" customFormat="1" customHeight="1" ht="18.75">
      <c r="A30" s="2393"/>
      <c r="C30" s="957"/>
      <c r="D30" s="954" t="s">
        <v>895</v>
      </c>
      <c r="E30" s="554" t="s">
        <v>896</v>
      </c>
      <c r="F30" s="951" t="s">
        <v>897</v>
      </c>
      <c r="G30" s="681"/>
      <c r="H30" s="687"/>
      <c r="I30" s="681"/>
      <c r="J30" s="687"/>
      <c r="K30" s="949"/>
      <c r="L30" s="721"/>
      <c r="W30" s="676"/>
      <c r="X30" s="759">
        <v>0</v>
      </c>
    </row>
    <row customHeight="1" ht="126.75">
      <c r="A31" s="2393"/>
      <c r="D31" s="954" t="s">
        <v>119</v>
      </c>
      <c r="E31" s="280" t="s">
        <v>898</v>
      </c>
      <c r="F31" s="661" t="s">
        <v>609</v>
      </c>
      <c r="G31" s="558"/>
      <c r="H31" s="663"/>
      <c r="I31" s="558"/>
      <c r="J31" s="663"/>
      <c r="K31" s="290" t="s">
        <v>899</v>
      </c>
      <c r="L31" s="721"/>
      <c r="X31" s="506">
        <v>0</v>
      </c>
    </row>
    <row customHeight="1" ht="56.25">
      <c r="A32" s="2393"/>
      <c r="D32" s="954" t="s">
        <v>93</v>
      </c>
      <c r="E32" s="280" t="s">
        <v>900</v>
      </c>
      <c r="F32" s="540" t="s">
        <v>870</v>
      </c>
      <c r="G32" s="558"/>
      <c r="H32" s="663"/>
      <c r="I32" s="558"/>
      <c r="J32" s="663"/>
      <c r="K32" s="290" t="s">
        <v>901</v>
      </c>
      <c r="L32" s="721"/>
      <c r="X32" s="506">
        <v>0</v>
      </c>
    </row>
    <row customHeight="1" ht="11.25">
      <c r="A33" s="2393"/>
      <c r="E33" s="665"/>
      <c r="F33" s="182"/>
      <c r="G33" s="182"/>
      <c r="H33" s="182"/>
      <c r="I33" s="182"/>
      <c r="J33" s="182"/>
      <c r="K33" s="182"/>
      <c r="X33" s="506">
        <v>0</v>
      </c>
    </row>
    <row customHeight="1" ht="12.75">
      <c r="A34" s="2393"/>
      <c r="D34" s="66">
        <v>1</v>
      </c>
      <c r="E34" s="336" t="s">
        <v>902</v>
      </c>
      <c r="X34" s="506">
        <v>0</v>
      </c>
    </row>
    <row customHeight="1" ht="11.25">
      <c r="A35" s="2393"/>
      <c r="D35" s="370"/>
      <c r="E35" s="336" t="s">
        <v>903</v>
      </c>
      <c r="X35" s="506">
        <v>0</v>
      </c>
    </row>
    <row s="1636" customFormat="1" customHeight="1" ht="11.549999999999999">
      <c r="A36" s="1034"/>
      <c r="B36" s="519"/>
      <c r="D36" s="1035"/>
      <c r="E36" s="1036"/>
      <c r="X36" s="510">
        <v>11</v>
      </c>
    </row>
    <row s="1636" customFormat="1" customHeight="1" ht="22.5" hidden="1">
      <c r="A37" s="2393" t="s">
        <v>904</v>
      </c>
      <c r="B37" s="512"/>
      <c r="D37" s="954">
        <v>1</v>
      </c>
      <c r="E37" s="708" t="s">
        <v>905</v>
      </c>
      <c r="F37" s="661" t="s">
        <v>860</v>
      </c>
      <c r="G37" s="558"/>
      <c r="H37" s="520"/>
      <c r="I37" s="558"/>
      <c r="J37" s="520"/>
      <c r="K37" s="290" t="s">
        <v>906</v>
      </c>
      <c r="X37" s="759">
        <v>0</v>
      </c>
    </row>
    <row s="1636" customFormat="1" customHeight="1" ht="22.5" hidden="1">
      <c r="A38" s="2393"/>
      <c r="B38" s="512"/>
      <c r="D38" s="670" t="s">
        <v>103</v>
      </c>
      <c r="E38" s="1033" t="s">
        <v>907</v>
      </c>
      <c r="F38" s="1037" t="s">
        <v>597</v>
      </c>
      <c r="G38" s="1037" t="s">
        <v>597</v>
      </c>
      <c r="H38" s="1031"/>
      <c r="I38" s="1037" t="s">
        <v>597</v>
      </c>
      <c r="J38" s="1031"/>
      <c r="K38" s="1032"/>
      <c r="X38" s="759">
        <v>0</v>
      </c>
    </row>
    <row s="1636" customFormat="1" customHeight="1" ht="33.75" hidden="1">
      <c r="A39" s="2393"/>
      <c r="B39" s="512"/>
      <c r="D39" s="666" t="s">
        <v>762</v>
      </c>
      <c r="E39" s="724" t="s">
        <v>908</v>
      </c>
      <c r="F39" s="661" t="s">
        <v>909</v>
      </c>
      <c r="G39" s="669"/>
      <c r="H39" s="1024"/>
      <c r="I39" s="669"/>
      <c r="J39" s="1024"/>
      <c r="K39" s="290" t="s">
        <v>910</v>
      </c>
      <c r="X39" s="759">
        <v>0</v>
      </c>
    </row>
    <row s="1636" customFormat="1" customHeight="1" ht="33.75" hidden="1">
      <c r="A40" s="2393"/>
      <c r="B40" s="512"/>
      <c r="D40" s="666" t="s">
        <v>765</v>
      </c>
      <c r="E40" s="724" t="s">
        <v>911</v>
      </c>
      <c r="F40" s="1028" t="s">
        <v>912</v>
      </c>
      <c r="G40" s="742"/>
      <c r="H40" s="1024"/>
      <c r="I40" s="742"/>
      <c r="J40" s="1024"/>
      <c r="K40" s="290" t="s">
        <v>913</v>
      </c>
      <c r="X40" s="759">
        <v>0</v>
      </c>
    </row>
    <row s="1636" customFormat="1" customHeight="1" ht="22.5" hidden="1">
      <c r="A41" s="2393"/>
      <c r="B41" s="512"/>
      <c r="D41" s="666" t="s">
        <v>91</v>
      </c>
      <c r="E41" s="723" t="s">
        <v>914</v>
      </c>
      <c r="F41" s="661" t="s">
        <v>597</v>
      </c>
      <c r="G41" s="661" t="s">
        <v>597</v>
      </c>
      <c r="H41" s="1025"/>
      <c r="I41" s="661" t="s">
        <v>597</v>
      </c>
      <c r="J41" s="1025"/>
      <c r="K41" s="303"/>
      <c r="X41" s="759">
        <v>0</v>
      </c>
    </row>
    <row s="1636" customFormat="1" customHeight="1" ht="45" hidden="1">
      <c r="A42" s="2393"/>
      <c r="B42" s="512"/>
      <c r="D42" s="666" t="s">
        <v>376</v>
      </c>
      <c r="E42" s="724" t="s">
        <v>915</v>
      </c>
      <c r="F42" s="661" t="s">
        <v>609</v>
      </c>
      <c r="G42" s="558"/>
      <c r="H42" s="1025"/>
      <c r="I42" s="558"/>
      <c r="J42" s="1025"/>
      <c r="K42" s="303" t="s">
        <v>916</v>
      </c>
      <c r="X42" s="759">
        <v>0</v>
      </c>
    </row>
    <row s="1636" customFormat="1" customHeight="1" ht="45" hidden="1">
      <c r="A43" s="2393"/>
      <c r="B43" s="512"/>
      <c r="D43" s="666" t="s">
        <v>384</v>
      </c>
      <c r="E43" s="668" t="s">
        <v>917</v>
      </c>
      <c r="F43" s="1029" t="s">
        <v>609</v>
      </c>
      <c r="G43" s="743"/>
      <c r="H43" s="1024"/>
      <c r="I43" s="743"/>
      <c r="J43" s="1024"/>
      <c r="K43" s="303" t="s">
        <v>918</v>
      </c>
      <c r="X43" s="759">
        <v>0</v>
      </c>
    </row>
    <row s="1636" customFormat="1" customHeight="1" ht="11.25" hidden="1">
      <c r="A44" s="2393"/>
      <c r="B44" s="512"/>
      <c r="D44" s="666" t="s">
        <v>92</v>
      </c>
      <c r="E44" s="667" t="s">
        <v>919</v>
      </c>
      <c r="F44" s="661" t="s">
        <v>909</v>
      </c>
      <c r="G44" s="669"/>
      <c r="H44" s="1024"/>
      <c r="I44" s="669"/>
      <c r="J44" s="1024"/>
      <c r="K44" s="290"/>
      <c r="X44" s="759">
        <v>0</v>
      </c>
    </row>
    <row s="1636" customFormat="1" customHeight="1" ht="11.25" hidden="1">
      <c r="A45" s="2393"/>
      <c r="B45" s="512"/>
      <c r="D45" s="666" t="s">
        <v>804</v>
      </c>
      <c r="E45" s="668" t="s">
        <v>920</v>
      </c>
      <c r="F45" s="661" t="s">
        <v>909</v>
      </c>
      <c r="G45" s="669"/>
      <c r="H45" s="1024"/>
      <c r="I45" s="669"/>
      <c r="J45" s="1024"/>
      <c r="K45" s="290"/>
      <c r="X45" s="759">
        <v>0</v>
      </c>
    </row>
    <row s="1636" customFormat="1" customHeight="1" ht="11.25" hidden="1">
      <c r="A46" s="2393"/>
      <c r="B46" s="512"/>
      <c r="D46" s="666" t="s">
        <v>846</v>
      </c>
      <c r="E46" s="668" t="s">
        <v>921</v>
      </c>
      <c r="F46" s="661" t="s">
        <v>909</v>
      </c>
      <c r="G46" s="669"/>
      <c r="H46" s="1024"/>
      <c r="I46" s="669"/>
      <c r="J46" s="1024"/>
      <c r="K46" s="290"/>
      <c r="X46" s="759">
        <v>0</v>
      </c>
    </row>
    <row s="1636" customFormat="1" customHeight="1" ht="11.25" hidden="1">
      <c r="A47" s="2393"/>
      <c r="B47" s="512"/>
      <c r="D47" s="666" t="s">
        <v>849</v>
      </c>
      <c r="E47" s="668" t="s">
        <v>922</v>
      </c>
      <c r="F47" s="661" t="s">
        <v>909</v>
      </c>
      <c r="G47" s="669"/>
      <c r="H47" s="1024"/>
      <c r="I47" s="669"/>
      <c r="J47" s="1024"/>
      <c r="K47" s="290"/>
      <c r="X47" s="759">
        <v>0</v>
      </c>
    </row>
    <row s="1636" customFormat="1" customHeight="1" ht="11.25" hidden="1">
      <c r="A48" s="2393"/>
      <c r="B48" s="512"/>
      <c r="D48" s="666" t="s">
        <v>923</v>
      </c>
      <c r="E48" s="672" t="s">
        <v>924</v>
      </c>
      <c r="F48" s="661" t="s">
        <v>909</v>
      </c>
      <c r="G48" s="669"/>
      <c r="H48" s="1024"/>
      <c r="I48" s="669"/>
      <c r="J48" s="1024"/>
      <c r="K48" s="290"/>
      <c r="X48" s="759">
        <v>0</v>
      </c>
    </row>
    <row s="1636" customFormat="1" customHeight="1" ht="11.25" hidden="1">
      <c r="A49" s="2393"/>
      <c r="B49" s="512"/>
      <c r="D49" s="666" t="s">
        <v>925</v>
      </c>
      <c r="E49" s="672" t="s">
        <v>926</v>
      </c>
      <c r="F49" s="661" t="s">
        <v>909</v>
      </c>
      <c r="G49" s="669"/>
      <c r="H49" s="1024"/>
      <c r="I49" s="669"/>
      <c r="J49" s="1024"/>
      <c r="K49" s="290"/>
      <c r="X49" s="759">
        <v>0</v>
      </c>
    </row>
    <row s="1636" customFormat="1" customHeight="1" ht="11.25" hidden="1">
      <c r="A50" s="2393"/>
      <c r="B50" s="512"/>
      <c r="D50" s="666" t="s">
        <v>927</v>
      </c>
      <c r="E50" s="668" t="s">
        <v>928</v>
      </c>
      <c r="F50" s="661" t="s">
        <v>909</v>
      </c>
      <c r="G50" s="669"/>
      <c r="H50" s="1024"/>
      <c r="I50" s="669"/>
      <c r="J50" s="1024"/>
      <c r="K50" s="290"/>
      <c r="X50" s="759">
        <v>0</v>
      </c>
    </row>
    <row s="1636" customFormat="1" customHeight="1" ht="11.25" hidden="1">
      <c r="A51" s="2393"/>
      <c r="B51" s="512"/>
      <c r="D51" s="666" t="s">
        <v>929</v>
      </c>
      <c r="E51" s="668" t="s">
        <v>930</v>
      </c>
      <c r="F51" s="661" t="s">
        <v>909</v>
      </c>
      <c r="G51" s="669"/>
      <c r="H51" s="1024"/>
      <c r="I51" s="669"/>
      <c r="J51" s="1024"/>
      <c r="K51" s="290"/>
      <c r="X51" s="759">
        <v>0</v>
      </c>
    </row>
    <row s="1636" customFormat="1" customHeight="1" ht="45" hidden="1">
      <c r="A52" s="2393"/>
      <c r="B52" s="512"/>
      <c r="D52" s="666" t="s">
        <v>119</v>
      </c>
      <c r="E52" s="667" t="s">
        <v>931</v>
      </c>
      <c r="F52" s="661" t="s">
        <v>909</v>
      </c>
      <c r="G52" s="669"/>
      <c r="H52" s="1024"/>
      <c r="I52" s="669"/>
      <c r="J52" s="1024"/>
      <c r="K52" s="290"/>
      <c r="X52" s="759">
        <v>0</v>
      </c>
    </row>
    <row s="1636" customFormat="1" customHeight="1" ht="11.25" hidden="1">
      <c r="A53" s="2393"/>
      <c r="B53" s="512"/>
      <c r="D53" s="666" t="s">
        <v>365</v>
      </c>
      <c r="E53" s="668" t="s">
        <v>920</v>
      </c>
      <c r="F53" s="661" t="s">
        <v>909</v>
      </c>
      <c r="G53" s="669"/>
      <c r="H53" s="1024"/>
      <c r="I53" s="669"/>
      <c r="J53" s="1024"/>
      <c r="K53" s="290"/>
      <c r="X53" s="759">
        <v>0</v>
      </c>
    </row>
    <row s="1636" customFormat="1" customHeight="1" ht="11.25" hidden="1">
      <c r="A54" s="2393"/>
      <c r="B54" s="512"/>
      <c r="D54" s="666" t="s">
        <v>932</v>
      </c>
      <c r="E54" s="668" t="s">
        <v>921</v>
      </c>
      <c r="F54" s="661" t="s">
        <v>909</v>
      </c>
      <c r="G54" s="669"/>
      <c r="H54" s="1024"/>
      <c r="I54" s="669"/>
      <c r="J54" s="1024"/>
      <c r="K54" s="290"/>
      <c r="X54" s="759">
        <v>0</v>
      </c>
    </row>
    <row s="1636" customFormat="1" customHeight="1" ht="11.25" hidden="1">
      <c r="A55" s="2393"/>
      <c r="B55" s="512"/>
      <c r="D55" s="666" t="s">
        <v>933</v>
      </c>
      <c r="E55" s="668" t="s">
        <v>922</v>
      </c>
      <c r="F55" s="661" t="s">
        <v>909</v>
      </c>
      <c r="G55" s="669"/>
      <c r="H55" s="1024"/>
      <c r="I55" s="669"/>
      <c r="J55" s="1024"/>
      <c r="K55" s="290"/>
      <c r="X55" s="759">
        <v>0</v>
      </c>
    </row>
    <row s="1636" customFormat="1" customHeight="1" ht="11.25" hidden="1">
      <c r="A56" s="2393"/>
      <c r="B56" s="512"/>
      <c r="D56" s="666" t="s">
        <v>934</v>
      </c>
      <c r="E56" s="672" t="s">
        <v>924</v>
      </c>
      <c r="F56" s="661" t="s">
        <v>909</v>
      </c>
      <c r="G56" s="669"/>
      <c r="H56" s="1024"/>
      <c r="I56" s="669"/>
      <c r="J56" s="1024"/>
      <c r="K56" s="290"/>
      <c r="X56" s="759">
        <v>0</v>
      </c>
    </row>
    <row s="1636" customFormat="1" customHeight="1" ht="11.25" hidden="1">
      <c r="A57" s="2393"/>
      <c r="B57" s="512"/>
      <c r="D57" s="666" t="s">
        <v>935</v>
      </c>
      <c r="E57" s="672" t="s">
        <v>926</v>
      </c>
      <c r="F57" s="661" t="s">
        <v>909</v>
      </c>
      <c r="G57" s="669"/>
      <c r="H57" s="1024"/>
      <c r="I57" s="669"/>
      <c r="J57" s="1024"/>
      <c r="K57" s="290"/>
      <c r="X57" s="759">
        <v>0</v>
      </c>
    </row>
    <row s="1636" customFormat="1" customHeight="1" ht="11.25" hidden="1">
      <c r="A58" s="2393"/>
      <c r="B58" s="512"/>
      <c r="D58" s="666" t="s">
        <v>936</v>
      </c>
      <c r="E58" s="668" t="s">
        <v>928</v>
      </c>
      <c r="F58" s="661" t="s">
        <v>909</v>
      </c>
      <c r="G58" s="669"/>
      <c r="H58" s="1024"/>
      <c r="I58" s="669"/>
      <c r="J58" s="1024"/>
      <c r="K58" s="290"/>
      <c r="X58" s="759">
        <v>0</v>
      </c>
    </row>
    <row s="1636" customFormat="1" customHeight="1" ht="11.25" hidden="1">
      <c r="A59" s="2393"/>
      <c r="B59" s="512"/>
      <c r="D59" s="666" t="s">
        <v>937</v>
      </c>
      <c r="E59" s="668" t="s">
        <v>930</v>
      </c>
      <c r="F59" s="661" t="s">
        <v>909</v>
      </c>
      <c r="G59" s="669"/>
      <c r="H59" s="1024"/>
      <c r="I59" s="669"/>
      <c r="J59" s="1024"/>
      <c r="K59" s="290"/>
      <c r="X59" s="759">
        <v>0</v>
      </c>
    </row>
    <row s="1636" customFormat="1" customHeight="1" ht="33.75" hidden="1">
      <c r="A60" s="2393"/>
      <c r="B60" s="512"/>
      <c r="D60" s="666" t="s">
        <v>93</v>
      </c>
      <c r="E60" s="667" t="s">
        <v>938</v>
      </c>
      <c r="F60" s="722" t="s">
        <v>609</v>
      </c>
      <c r="G60" s="743"/>
      <c r="H60" s="1024"/>
      <c r="I60" s="743"/>
      <c r="J60" s="1024"/>
      <c r="K60" s="303" t="s">
        <v>939</v>
      </c>
      <c r="X60" s="759">
        <v>0</v>
      </c>
    </row>
    <row s="1636" customFormat="1" customHeight="1" ht="33.75" hidden="1">
      <c r="A61" s="2393"/>
      <c r="B61" s="512"/>
      <c r="D61" s="666" t="s">
        <v>94</v>
      </c>
      <c r="E61" s="667" t="s">
        <v>940</v>
      </c>
      <c r="F61" s="727" t="s">
        <v>870</v>
      </c>
      <c r="G61" s="669"/>
      <c r="H61" s="1024"/>
      <c r="I61" s="669"/>
      <c r="J61" s="1024"/>
      <c r="K61" s="290"/>
      <c r="X61" s="759">
        <v>0</v>
      </c>
    </row>
    <row s="1636" customFormat="1" customHeight="1" ht="22.5" hidden="1">
      <c r="A62" s="2393"/>
      <c r="B62" s="512" t="s">
        <v>639</v>
      </c>
      <c r="D62" s="666" t="s">
        <v>120</v>
      </c>
      <c r="E62" s="667" t="s">
        <v>941</v>
      </c>
      <c r="F62" s="727" t="s">
        <v>358</v>
      </c>
      <c r="G62" s="383"/>
      <c r="H62" s="1024"/>
      <c r="I62" s="383"/>
      <c r="J62" s="1024"/>
      <c r="K62" s="290" t="s">
        <v>682</v>
      </c>
      <c r="X62" s="759">
        <v>0</v>
      </c>
    </row>
    <row s="1636" customFormat="1" customHeight="1" ht="45" hidden="1">
      <c r="A63" s="2393"/>
      <c r="B63" s="512" t="s">
        <v>639</v>
      </c>
      <c r="D63" s="666" t="s">
        <v>942</v>
      </c>
      <c r="E63" s="668" t="s">
        <v>943</v>
      </c>
      <c r="F63" s="722" t="s">
        <v>358</v>
      </c>
      <c r="G63" s="383"/>
      <c r="H63" s="1024"/>
      <c r="I63" s="383"/>
      <c r="J63" s="1024"/>
      <c r="K63" s="290" t="s">
        <v>682</v>
      </c>
      <c r="X63" s="759">
        <v>0</v>
      </c>
    </row>
    <row s="1636" customFormat="1" customHeight="1" ht="11.549999999999999">
      <c r="A64" s="1034"/>
      <c r="B64" s="519"/>
      <c r="D64" s="1035"/>
      <c r="E64" s="1036"/>
      <c r="X64" s="510">
        <v>11</v>
      </c>
    </row>
    <row s="1636" customFormat="1" customHeight="1" ht="22.5" hidden="1">
      <c r="A65" s="2393" t="s">
        <v>944</v>
      </c>
      <c r="B65" s="512"/>
      <c r="D65" s="666">
        <v>1</v>
      </c>
      <c r="E65" s="745" t="s">
        <v>945</v>
      </c>
      <c r="F65" s="741" t="s">
        <v>860</v>
      </c>
      <c r="G65" s="742"/>
      <c r="H65" s="1030"/>
      <c r="I65" s="742"/>
      <c r="J65" s="1030"/>
      <c r="K65" s="302" t="s">
        <v>946</v>
      </c>
      <c r="X65" s="759">
        <v>0</v>
      </c>
    </row>
    <row s="1636" customFormat="1" customHeight="1" ht="56.25" hidden="1">
      <c r="A66" s="2393"/>
      <c r="B66" s="512"/>
      <c r="D66" s="744" t="s">
        <v>103</v>
      </c>
      <c r="E66" s="708" t="s">
        <v>947</v>
      </c>
      <c r="F66" s="661" t="s">
        <v>597</v>
      </c>
      <c r="G66" s="661" t="s">
        <v>597</v>
      </c>
      <c r="H66" s="520"/>
      <c r="I66" s="661" t="s">
        <v>597</v>
      </c>
      <c r="J66" s="520"/>
      <c r="K66" s="290"/>
      <c r="X66" s="759">
        <v>0</v>
      </c>
    </row>
    <row s="1636" customFormat="1" customHeight="1" ht="33.75" hidden="1">
      <c r="A67" s="2393"/>
      <c r="B67" s="512"/>
      <c r="D67" s="744" t="s">
        <v>759</v>
      </c>
      <c r="E67" s="955" t="s">
        <v>948</v>
      </c>
      <c r="F67" s="661" t="s">
        <v>912</v>
      </c>
      <c r="G67" s="728"/>
      <c r="H67" s="520"/>
      <c r="I67" s="728"/>
      <c r="J67" s="520"/>
      <c r="K67" s="290"/>
      <c r="X67" s="759">
        <v>0</v>
      </c>
    </row>
    <row s="1636" customFormat="1" customHeight="1" ht="22.5" hidden="1">
      <c r="A68" s="2393"/>
      <c r="B68" s="512"/>
      <c r="D68" s="744" t="s">
        <v>359</v>
      </c>
      <c r="E68" s="955" t="s">
        <v>949</v>
      </c>
      <c r="F68" s="661" t="s">
        <v>912</v>
      </c>
      <c r="G68" s="728"/>
      <c r="H68" s="520"/>
      <c r="I68" s="728"/>
      <c r="J68" s="520"/>
      <c r="K68" s="290"/>
      <c r="X68" s="759">
        <v>0</v>
      </c>
    </row>
    <row s="1636" customFormat="1" customHeight="1" ht="22.5" hidden="1">
      <c r="A69" s="2393"/>
      <c r="B69" s="512"/>
      <c r="D69" s="744" t="s">
        <v>362</v>
      </c>
      <c r="E69" s="955" t="s">
        <v>950</v>
      </c>
      <c r="F69" s="722" t="s">
        <v>609</v>
      </c>
      <c r="G69" s="743"/>
      <c r="H69" s="520"/>
      <c r="I69" s="743"/>
      <c r="J69" s="520"/>
      <c r="K69" s="290"/>
      <c r="X69" s="759">
        <v>0</v>
      </c>
    </row>
    <row s="1636" customFormat="1" customHeight="1" ht="22.5" hidden="1">
      <c r="A70" s="2393"/>
      <c r="B70" s="512"/>
      <c r="D70" s="744" t="s">
        <v>779</v>
      </c>
      <c r="E70" s="955" t="s">
        <v>951</v>
      </c>
      <c r="F70" s="722" t="s">
        <v>609</v>
      </c>
      <c r="G70" s="743"/>
      <c r="H70" s="520"/>
      <c r="I70" s="743"/>
      <c r="J70" s="520"/>
      <c r="K70" s="290"/>
      <c r="X70" s="759">
        <v>0</v>
      </c>
    </row>
    <row s="1636" customFormat="1" customHeight="1" ht="22.5" hidden="1">
      <c r="A71" s="2393"/>
      <c r="B71" s="512"/>
      <c r="D71" s="666" t="s">
        <v>91</v>
      </c>
      <c r="E71" s="667" t="s">
        <v>952</v>
      </c>
      <c r="F71" s="661" t="s">
        <v>912</v>
      </c>
      <c r="G71" s="558"/>
      <c r="H71" s="1031"/>
      <c r="I71" s="558"/>
      <c r="J71" s="1031"/>
      <c r="K71" s="303"/>
      <c r="X71" s="759">
        <v>0</v>
      </c>
    </row>
    <row s="1636" customFormat="1" customHeight="1" ht="56.25" hidden="1">
      <c r="A72" s="2393"/>
      <c r="B72" s="512"/>
      <c r="D72" s="666" t="s">
        <v>92</v>
      </c>
      <c r="E72" s="667" t="s">
        <v>953</v>
      </c>
      <c r="F72" s="722" t="s">
        <v>609</v>
      </c>
      <c r="G72" s="743"/>
      <c r="H72" s="1024"/>
      <c r="I72" s="743"/>
      <c r="J72" s="1024"/>
      <c r="K72" s="303"/>
      <c r="X72" s="759">
        <v>0</v>
      </c>
    </row>
    <row s="1636" customFormat="1" customHeight="1" ht="33.75" hidden="1">
      <c r="A73" s="2393"/>
      <c r="B73" s="512"/>
      <c r="D73" s="666" t="s">
        <v>119</v>
      </c>
      <c r="E73" s="667" t="s">
        <v>954</v>
      </c>
      <c r="F73" s="727" t="s">
        <v>870</v>
      </c>
      <c r="G73" s="669"/>
      <c r="H73" s="1024"/>
      <c r="I73" s="669"/>
      <c r="J73" s="1024"/>
      <c r="K73" s="290"/>
      <c r="X73" s="759">
        <v>0</v>
      </c>
    </row>
    <row s="1636" customFormat="1" customHeight="1" ht="22.5" hidden="1">
      <c r="A74" s="2393"/>
      <c r="B74" s="512" t="s">
        <v>639</v>
      </c>
      <c r="D74" s="666" t="s">
        <v>93</v>
      </c>
      <c r="E74" s="667" t="s">
        <v>955</v>
      </c>
      <c r="F74" s="727" t="s">
        <v>358</v>
      </c>
      <c r="G74" s="383"/>
      <c r="H74" s="1024"/>
      <c r="I74" s="383"/>
      <c r="J74" s="1024"/>
      <c r="K74" s="290" t="s">
        <v>682</v>
      </c>
      <c r="X74" s="759">
        <v>0</v>
      </c>
    </row>
    <row s="1636" customFormat="1" customHeight="1" ht="45" hidden="1">
      <c r="A75" s="2393"/>
      <c r="B75" s="512" t="s">
        <v>639</v>
      </c>
      <c r="D75" s="666" t="s">
        <v>703</v>
      </c>
      <c r="E75" s="668" t="s">
        <v>956</v>
      </c>
      <c r="F75" s="722" t="s">
        <v>358</v>
      </c>
      <c r="G75" s="383"/>
      <c r="H75" s="1024"/>
      <c r="I75" s="383"/>
      <c r="J75" s="1024"/>
      <c r="K75" s="290" t="s">
        <v>682</v>
      </c>
      <c r="X75" s="759">
        <v>0</v>
      </c>
    </row>
    <row s="1636" customFormat="1" customHeight="1" ht="11.549999999999999">
      <c r="A76" s="1034"/>
      <c r="B76" s="519"/>
      <c r="D76" s="1035"/>
      <c r="E76" s="1036"/>
      <c r="X76" s="510">
        <v>11</v>
      </c>
    </row>
    <row s="1636" customFormat="1" customHeight="1" ht="11.25" hidden="1">
      <c r="A77" s="2393" t="s">
        <v>957</v>
      </c>
      <c r="B77" s="512"/>
      <c r="D77" s="666">
        <v>1</v>
      </c>
      <c r="E77" s="667" t="s">
        <v>958</v>
      </c>
      <c r="F77" s="722" t="s">
        <v>860</v>
      </c>
      <c r="G77" s="725"/>
      <c r="H77" s="1024"/>
      <c r="I77" s="725"/>
      <c r="J77" s="1024"/>
      <c r="K77" s="290" t="s">
        <v>959</v>
      </c>
      <c r="X77" s="759">
        <v>0</v>
      </c>
    </row>
    <row s="1636" customFormat="1" customHeight="1" ht="11.25" hidden="1">
      <c r="A78" s="2393"/>
      <c r="B78" s="512"/>
      <c r="D78" s="666" t="s">
        <v>103</v>
      </c>
      <c r="E78" s="667" t="s">
        <v>960</v>
      </c>
      <c r="F78" s="722" t="s">
        <v>860</v>
      </c>
      <c r="G78" s="725"/>
      <c r="H78" s="1024"/>
      <c r="I78" s="725"/>
      <c r="J78" s="1024"/>
      <c r="K78" s="290" t="s">
        <v>961</v>
      </c>
      <c r="X78" s="759">
        <v>0</v>
      </c>
    </row>
    <row s="1636" customFormat="1" customHeight="1" ht="22.5" hidden="1">
      <c r="A79" s="2393"/>
      <c r="B79" s="512"/>
      <c r="D79" s="666" t="s">
        <v>91</v>
      </c>
      <c r="E79" s="723" t="s">
        <v>962</v>
      </c>
      <c r="F79" s="661" t="s">
        <v>909</v>
      </c>
      <c r="G79" s="725"/>
      <c r="H79" s="1024"/>
      <c r="I79" s="725"/>
      <c r="J79" s="1024"/>
      <c r="K79" s="290" t="s">
        <v>963</v>
      </c>
      <c r="X79" s="759">
        <v>0</v>
      </c>
    </row>
    <row s="1636" customFormat="1" customHeight="1" ht="11.25" hidden="1">
      <c r="A80" s="2393"/>
      <c r="B80" s="512"/>
      <c r="D80" s="666" t="s">
        <v>376</v>
      </c>
      <c r="E80" s="724" t="s">
        <v>964</v>
      </c>
      <c r="F80" s="661" t="s">
        <v>909</v>
      </c>
      <c r="G80" s="725"/>
      <c r="H80" s="1024"/>
      <c r="I80" s="725"/>
      <c r="J80" s="1024"/>
      <c r="K80" s="290"/>
      <c r="X80" s="759">
        <v>0</v>
      </c>
    </row>
    <row s="1636" customFormat="1" customHeight="1" ht="11.25" hidden="1">
      <c r="A81" s="2393"/>
      <c r="B81" s="512"/>
      <c r="D81" s="666" t="s">
        <v>384</v>
      </c>
      <c r="E81" s="724" t="s">
        <v>965</v>
      </c>
      <c r="F81" s="661" t="s">
        <v>909</v>
      </c>
      <c r="G81" s="725"/>
      <c r="H81" s="1024"/>
      <c r="I81" s="725"/>
      <c r="J81" s="1024"/>
      <c r="K81" s="290"/>
      <c r="X81" s="759">
        <v>0</v>
      </c>
    </row>
    <row s="1636" customFormat="1" customHeight="1" ht="11.25" hidden="1">
      <c r="A82" s="2393"/>
      <c r="B82" s="512"/>
      <c r="D82" s="666" t="s">
        <v>386</v>
      </c>
      <c r="E82" s="724" t="s">
        <v>966</v>
      </c>
      <c r="F82" s="661" t="s">
        <v>909</v>
      </c>
      <c r="G82" s="725"/>
      <c r="H82" s="1024"/>
      <c r="I82" s="725"/>
      <c r="J82" s="1024"/>
      <c r="K82" s="290"/>
      <c r="X82" s="759">
        <v>0</v>
      </c>
    </row>
    <row s="1636" customFormat="1" customHeight="1" ht="11.25" hidden="1">
      <c r="A83" s="2393"/>
      <c r="B83" s="512"/>
      <c r="D83" s="666" t="s">
        <v>388</v>
      </c>
      <c r="E83" s="724" t="s">
        <v>967</v>
      </c>
      <c r="F83" s="661" t="s">
        <v>909</v>
      </c>
      <c r="G83" s="725"/>
      <c r="H83" s="1024"/>
      <c r="I83" s="725"/>
      <c r="J83" s="1024"/>
      <c r="K83" s="290"/>
      <c r="X83" s="759">
        <v>0</v>
      </c>
    </row>
    <row s="1636" customFormat="1" customHeight="1" ht="11.25" hidden="1">
      <c r="A84" s="2393"/>
      <c r="B84" s="512"/>
      <c r="D84" s="666" t="s">
        <v>968</v>
      </c>
      <c r="E84" s="724" t="s">
        <v>969</v>
      </c>
      <c r="F84" s="661" t="s">
        <v>909</v>
      </c>
      <c r="G84" s="725"/>
      <c r="H84" s="1024"/>
      <c r="I84" s="725"/>
      <c r="J84" s="1024"/>
      <c r="K84" s="290"/>
      <c r="X84" s="759">
        <v>0</v>
      </c>
    </row>
    <row s="1636" customFormat="1" customHeight="1" ht="11.25" hidden="1">
      <c r="A85" s="2393"/>
      <c r="B85" s="512"/>
      <c r="D85" s="666" t="s">
        <v>970</v>
      </c>
      <c r="E85" s="724" t="s">
        <v>971</v>
      </c>
      <c r="F85" s="661" t="s">
        <v>909</v>
      </c>
      <c r="G85" s="725"/>
      <c r="H85" s="1024"/>
      <c r="I85" s="725"/>
      <c r="J85" s="1024"/>
      <c r="K85" s="290"/>
      <c r="X85" s="759">
        <v>0</v>
      </c>
    </row>
    <row s="1636" customFormat="1" customHeight="1" ht="11.25" hidden="1">
      <c r="A86" s="2393"/>
      <c r="B86" s="512"/>
      <c r="D86" s="666" t="s">
        <v>972</v>
      </c>
      <c r="E86" s="724" t="s">
        <v>973</v>
      </c>
      <c r="F86" s="661" t="s">
        <v>909</v>
      </c>
      <c r="G86" s="725"/>
      <c r="H86" s="1024"/>
      <c r="I86" s="725"/>
      <c r="J86" s="1024"/>
      <c r="K86" s="290"/>
      <c r="X86" s="759">
        <v>0</v>
      </c>
    </row>
    <row s="1636" customFormat="1" customHeight="1" ht="45" hidden="1">
      <c r="A87" s="2393"/>
      <c r="B87" s="512"/>
      <c r="D87" s="666" t="s">
        <v>92</v>
      </c>
      <c r="E87" s="667" t="s">
        <v>974</v>
      </c>
      <c r="F87" s="661" t="s">
        <v>909</v>
      </c>
      <c r="G87" s="725"/>
      <c r="H87" s="1024"/>
      <c r="I87" s="725"/>
      <c r="J87" s="1024"/>
      <c r="K87" s="290" t="s">
        <v>975</v>
      </c>
      <c r="X87" s="759">
        <v>0</v>
      </c>
    </row>
    <row s="1636" customFormat="1" customHeight="1" ht="11.25" hidden="1">
      <c r="A88" s="2393"/>
      <c r="B88" s="512"/>
      <c r="D88" s="666" t="s">
        <v>804</v>
      </c>
      <c r="E88" s="724" t="s">
        <v>964</v>
      </c>
      <c r="F88" s="661" t="s">
        <v>909</v>
      </c>
      <c r="G88" s="725"/>
      <c r="H88" s="1024"/>
      <c r="I88" s="725"/>
      <c r="J88" s="1024"/>
      <c r="K88" s="290"/>
      <c r="X88" s="759">
        <v>0</v>
      </c>
    </row>
    <row s="1636" customFormat="1" customHeight="1" ht="11.25" hidden="1">
      <c r="A89" s="2393"/>
      <c r="B89" s="512"/>
      <c r="D89" s="666" t="s">
        <v>846</v>
      </c>
      <c r="E89" s="724" t="s">
        <v>965</v>
      </c>
      <c r="F89" s="661" t="s">
        <v>909</v>
      </c>
      <c r="G89" s="725"/>
      <c r="H89" s="1024"/>
      <c r="I89" s="725"/>
      <c r="J89" s="1024"/>
      <c r="K89" s="290"/>
      <c r="X89" s="759">
        <v>0</v>
      </c>
    </row>
    <row s="1636" customFormat="1" customHeight="1" ht="11.25" hidden="1">
      <c r="A90" s="2393"/>
      <c r="B90" s="512"/>
      <c r="D90" s="666" t="s">
        <v>849</v>
      </c>
      <c r="E90" s="724" t="s">
        <v>966</v>
      </c>
      <c r="F90" s="661" t="s">
        <v>909</v>
      </c>
      <c r="G90" s="725"/>
      <c r="H90" s="1024"/>
      <c r="I90" s="725"/>
      <c r="J90" s="1024"/>
      <c r="K90" s="290"/>
      <c r="X90" s="759">
        <v>0</v>
      </c>
    </row>
    <row s="1636" customFormat="1" customHeight="1" ht="11.25" hidden="1">
      <c r="A91" s="2393"/>
      <c r="B91" s="512"/>
      <c r="D91" s="666" t="s">
        <v>927</v>
      </c>
      <c r="E91" s="724" t="s">
        <v>967</v>
      </c>
      <c r="F91" s="661" t="s">
        <v>909</v>
      </c>
      <c r="G91" s="725"/>
      <c r="H91" s="1024"/>
      <c r="I91" s="725"/>
      <c r="J91" s="1024"/>
      <c r="K91" s="290"/>
      <c r="X91" s="759">
        <v>0</v>
      </c>
    </row>
    <row s="1636" customFormat="1" customHeight="1" ht="11.25" hidden="1">
      <c r="A92" s="2393"/>
      <c r="B92" s="512"/>
      <c r="D92" s="666" t="s">
        <v>929</v>
      </c>
      <c r="E92" s="724" t="s">
        <v>969</v>
      </c>
      <c r="F92" s="661" t="s">
        <v>909</v>
      </c>
      <c r="G92" s="725"/>
      <c r="H92" s="1024"/>
      <c r="I92" s="725"/>
      <c r="J92" s="1024"/>
      <c r="K92" s="290"/>
      <c r="X92" s="759">
        <v>0</v>
      </c>
    </row>
    <row s="1636" customFormat="1" customHeight="1" ht="11.25" hidden="1">
      <c r="A93" s="2393"/>
      <c r="B93" s="512"/>
      <c r="D93" s="666" t="s">
        <v>976</v>
      </c>
      <c r="E93" s="724" t="s">
        <v>971</v>
      </c>
      <c r="F93" s="661" t="s">
        <v>909</v>
      </c>
      <c r="G93" s="725"/>
      <c r="H93" s="1024"/>
      <c r="I93" s="725"/>
      <c r="J93" s="1024"/>
      <c r="K93" s="290"/>
      <c r="X93" s="759">
        <v>0</v>
      </c>
    </row>
    <row s="1636" customFormat="1" customHeight="1" ht="11.25" hidden="1">
      <c r="A94" s="2393"/>
      <c r="B94" s="512"/>
      <c r="D94" s="666" t="s">
        <v>977</v>
      </c>
      <c r="E94" s="724" t="s">
        <v>973</v>
      </c>
      <c r="F94" s="661" t="s">
        <v>909</v>
      </c>
      <c r="G94" s="725"/>
      <c r="H94" s="1024"/>
      <c r="I94" s="725"/>
      <c r="J94" s="1024"/>
      <c r="K94" s="290"/>
      <c r="X94" s="759">
        <v>0</v>
      </c>
    </row>
    <row s="1636" customFormat="1" customHeight="1" ht="24.75" hidden="1">
      <c r="A95" s="2393"/>
      <c r="B95" s="512"/>
      <c r="D95" s="666" t="s">
        <v>119</v>
      </c>
      <c r="E95" s="667" t="s">
        <v>978</v>
      </c>
      <c r="F95" s="726" t="s">
        <v>609</v>
      </c>
      <c r="G95" s="728"/>
      <c r="H95" s="1024"/>
      <c r="I95" s="728"/>
      <c r="J95" s="1024"/>
      <c r="K95" s="290" t="s">
        <v>979</v>
      </c>
      <c r="X95" s="759">
        <v>0</v>
      </c>
    </row>
    <row s="1636" customFormat="1" customHeight="1" ht="33.75" hidden="1">
      <c r="A96" s="2393"/>
      <c r="B96" s="512"/>
      <c r="D96" s="666" t="s">
        <v>93</v>
      </c>
      <c r="E96" s="667" t="s">
        <v>980</v>
      </c>
      <c r="F96" s="727" t="s">
        <v>870</v>
      </c>
      <c r="G96" s="729"/>
      <c r="H96" s="1024"/>
      <c r="I96" s="729"/>
      <c r="J96" s="1024"/>
      <c r="K96" s="290"/>
      <c r="X96" s="759">
        <v>0</v>
      </c>
    </row>
    <row s="1636" customFormat="1" customHeight="1" ht="22.5" hidden="1">
      <c r="A97" s="2393"/>
      <c r="B97" s="512" t="s">
        <v>639</v>
      </c>
      <c r="D97" s="666" t="s">
        <v>94</v>
      </c>
      <c r="E97" s="667" t="s">
        <v>981</v>
      </c>
      <c r="F97" s="727" t="s">
        <v>358</v>
      </c>
      <c r="G97" s="386"/>
      <c r="H97" s="1024"/>
      <c r="I97" s="386"/>
      <c r="J97" s="1024"/>
      <c r="K97" s="290" t="s">
        <v>682</v>
      </c>
      <c r="X97" s="759">
        <v>0</v>
      </c>
    </row>
    <row s="1636" customFormat="1" customHeight="1" ht="45" hidden="1">
      <c r="A98" s="2393"/>
      <c r="B98" s="512" t="s">
        <v>639</v>
      </c>
      <c r="D98" s="666" t="s">
        <v>982</v>
      </c>
      <c r="E98" s="668" t="s">
        <v>983</v>
      </c>
      <c r="F98" s="722" t="s">
        <v>358</v>
      </c>
      <c r="G98" s="386"/>
      <c r="H98" s="1024"/>
      <c r="I98" s="386"/>
      <c r="J98" s="1024"/>
      <c r="K98" s="290" t="s">
        <v>682</v>
      </c>
      <c r="X98" s="759">
        <v>0</v>
      </c>
    </row>
    <row s="1636" customFormat="1" customHeight="1" ht="95.25" hidden="1">
      <c r="A99" s="2393"/>
      <c r="B99" s="512" t="s">
        <v>639</v>
      </c>
      <c r="D99" s="666" t="s">
        <v>120</v>
      </c>
      <c r="E99" s="667" t="s">
        <v>984</v>
      </c>
      <c r="F99" s="722" t="s">
        <v>358</v>
      </c>
      <c r="G99" s="386"/>
      <c r="H99" s="1024"/>
      <c r="I99" s="386"/>
      <c r="J99" s="1024"/>
      <c r="K99" s="290" t="s">
        <v>682</v>
      </c>
      <c r="X99" s="759">
        <v>0</v>
      </c>
    </row>
    <row s="1636" customFormat="1" customHeight="1" ht="22.5" hidden="1">
      <c r="A100" s="2393"/>
      <c r="B100" s="512" t="s">
        <v>639</v>
      </c>
      <c r="D100" s="666" t="s">
        <v>156</v>
      </c>
      <c r="E100" s="667" t="s">
        <v>985</v>
      </c>
      <c r="F100" s="722" t="s">
        <v>358</v>
      </c>
      <c r="G100" s="386"/>
      <c r="H100" s="1024"/>
      <c r="I100" s="386"/>
      <c r="J100" s="1024"/>
      <c r="K100" s="290" t="s">
        <v>682</v>
      </c>
      <c r="X100" s="759">
        <v>0</v>
      </c>
    </row>
    <row s="1636" customFormat="1" customHeight="1" ht="11.549999999999999">
      <c r="A101" s="1034"/>
      <c r="B101" s="519"/>
      <c r="D101" s="1035"/>
      <c r="E101" s="1036"/>
      <c r="X101" s="510">
        <v>11</v>
      </c>
    </row>
    <row customHeight="1" ht="22.5" hidden="1">
      <c r="A102" s="537" t="s">
        <v>83</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E25FF1-853B-686B-D031-0.0AB8AA82}"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104</v>
      </c>
      <c r="D3" s="690" t="str">
        <f>B3&amp;".1"</f>
        <v>.1</v>
      </c>
      <c r="E3" s="691" t="s">
        <v>986</v>
      </c>
      <c r="F3" s="692" t="s">
        <v>358</v>
      </c>
      <c r="G3" s="687"/>
      <c r="H3" s="402"/>
      <c r="I3" s="687"/>
      <c r="J3" s="402"/>
      <c r="K3" s="290" t="s">
        <v>987</v>
      </c>
      <c r="V3" s="506">
        <v>0</v>
      </c>
    </row>
    <row customHeight="1" ht="15" hidden="1">
      <c r="A4" s="506"/>
      <c r="B4" s="2398"/>
      <c r="C4" s="2399"/>
      <c r="D4" s="690" t="str">
        <f>B3&amp;".2"</f>
        <v>.2</v>
      </c>
      <c r="E4" s="691" t="s">
        <v>988</v>
      </c>
      <c r="F4" s="692" t="s">
        <v>358</v>
      </c>
      <c r="G4" s="1739" t="s">
        <v>28</v>
      </c>
      <c r="H4" s="402"/>
      <c r="I4" s="1739" t="s">
        <v>28</v>
      </c>
      <c r="J4" s="402"/>
      <c r="K4" s="290" t="s">
        <v>989</v>
      </c>
      <c r="V4" s="506">
        <v>0</v>
      </c>
    </row>
    <row s="1367" customFormat="1" customHeight="1" ht="15" hidden="1">
      <c r="C5" s="673"/>
      <c r="U5" s="421"/>
      <c r="V5" s="418">
        <v>0</v>
      </c>
    </row>
    <row customHeight="1" ht="22.5" hidden="1">
      <c r="A6" s="506"/>
      <c r="B6" s="2398"/>
      <c r="C6" s="2399" t="s">
        <v>104</v>
      </c>
      <c r="D6" s="690" t="str">
        <f>B6&amp;".1"</f>
        <v>.1</v>
      </c>
      <c r="E6" s="691" t="s">
        <v>990</v>
      </c>
      <c r="F6" s="692" t="s">
        <v>358</v>
      </c>
      <c r="G6" s="687"/>
      <c r="H6" s="402"/>
      <c r="I6" s="687"/>
      <c r="J6" s="402"/>
      <c r="K6" s="290" t="s">
        <v>991</v>
      </c>
      <c r="V6" s="506">
        <v>0</v>
      </c>
    </row>
    <row customHeight="1" ht="15" hidden="1">
      <c r="A7" s="506"/>
      <c r="B7" s="2398"/>
      <c r="C7" s="2399"/>
      <c r="D7" s="690" t="str">
        <f>B6&amp;".2"</f>
        <v>.2</v>
      </c>
      <c r="E7" s="691" t="s">
        <v>988</v>
      </c>
      <c r="F7" s="692" t="s">
        <v>358</v>
      </c>
      <c r="G7" s="1739" t="s">
        <v>28</v>
      </c>
      <c r="H7" s="402"/>
      <c r="I7" s="1739" t="s">
        <v>28</v>
      </c>
      <c r="J7" s="402"/>
      <c r="K7" s="290" t="s">
        <v>989</v>
      </c>
      <c r="V7" s="506">
        <v>0</v>
      </c>
    </row>
    <row s="1367" customFormat="1" customHeight="1" ht="15" hidden="1">
      <c r="C8" s="673"/>
      <c r="U8" s="421"/>
      <c r="V8" s="418">
        <v>0</v>
      </c>
    </row>
    <row customHeight="1" ht="22.5" hidden="1">
      <c r="A9" s="506"/>
      <c r="B9" s="2398"/>
      <c r="C9" s="2399" t="s">
        <v>104</v>
      </c>
      <c r="D9" s="690" t="str">
        <f>B9&amp;".1"</f>
        <v>.1</v>
      </c>
      <c r="E9" s="691" t="s">
        <v>992</v>
      </c>
      <c r="F9" s="692" t="s">
        <v>358</v>
      </c>
      <c r="G9" s="698" t="s">
        <v>28</v>
      </c>
      <c r="H9" s="402" t="s">
        <v>28</v>
      </c>
      <c r="I9" s="698" t="s">
        <v>28</v>
      </c>
      <c r="J9" s="402" t="s">
        <v>28</v>
      </c>
      <c r="K9" s="290"/>
      <c r="V9" s="506">
        <v>0</v>
      </c>
    </row>
    <row customHeight="1" ht="15" hidden="1">
      <c r="A10" s="506"/>
      <c r="B10" s="2398"/>
      <c r="C10" s="2399"/>
      <c r="D10" s="690" t="str">
        <f>B9&amp;".2"</f>
        <v>.2</v>
      </c>
      <c r="E10" s="691" t="s">
        <v>993</v>
      </c>
      <c r="F10" s="692" t="s">
        <v>358</v>
      </c>
      <c r="G10" s="1733" t="s">
        <v>28</v>
      </c>
      <c r="H10" s="402" t="s">
        <v>28</v>
      </c>
      <c r="I10" s="1733" t="s">
        <v>28</v>
      </c>
      <c r="J10" s="402" t="s">
        <v>28</v>
      </c>
      <c r="K10" s="290" t="s">
        <v>994</v>
      </c>
      <c r="V10" s="506">
        <v>0</v>
      </c>
    </row>
    <row customHeight="1" ht="15" hidden="1">
      <c r="A11" s="506"/>
      <c r="B11" s="2398"/>
      <c r="C11" s="2399"/>
      <c r="D11" s="690" t="str">
        <f>B9&amp;".3"</f>
        <v>.3</v>
      </c>
      <c r="E11" s="691" t="s">
        <v>995</v>
      </c>
      <c r="F11" s="692" t="s">
        <v>358</v>
      </c>
      <c r="G11" s="1733" t="s">
        <v>28</v>
      </c>
      <c r="H11" s="402" t="s">
        <v>28</v>
      </c>
      <c r="I11" s="1733" t="s">
        <v>28</v>
      </c>
      <c r="J11" s="402" t="s">
        <v>28</v>
      </c>
      <c r="K11" s="290" t="s">
        <v>996</v>
      </c>
      <c r="V11" s="506">
        <v>0</v>
      </c>
    </row>
    <row s="1367" customFormat="1" customHeight="1" ht="15" hidden="1">
      <c r="C12" s="673"/>
      <c r="U12" s="421"/>
      <c r="V12" s="418">
        <v>0</v>
      </c>
    </row>
    <row customHeight="1" ht="33.75" hidden="1">
      <c r="A13" s="506"/>
      <c r="B13" s="2398"/>
      <c r="C13" s="2399" t="s">
        <v>104</v>
      </c>
      <c r="D13" s="690" t="str">
        <f>B13&amp;".1"</f>
        <v>.1</v>
      </c>
      <c r="E13" s="691" t="s">
        <v>997</v>
      </c>
      <c r="F13" s="692" t="s">
        <v>358</v>
      </c>
      <c r="G13" s="698" t="s">
        <v>28</v>
      </c>
      <c r="H13" s="402" t="s">
        <v>28</v>
      </c>
      <c r="I13" s="698" t="s">
        <v>28</v>
      </c>
      <c r="J13" s="402" t="s">
        <v>28</v>
      </c>
      <c r="K13" s="290" t="s">
        <v>998</v>
      </c>
      <c r="V13" s="506">
        <v>0</v>
      </c>
    </row>
    <row customHeight="1" ht="15" hidden="1">
      <c r="B14" s="2398"/>
      <c r="C14" s="2399"/>
      <c r="D14" s="690" t="str">
        <f>B13&amp;".2"</f>
        <v>.2</v>
      </c>
      <c r="E14" s="691" t="s">
        <v>999</v>
      </c>
      <c r="F14" s="692" t="s">
        <v>358</v>
      </c>
      <c r="G14" s="1733" t="s">
        <v>28</v>
      </c>
      <c r="H14" s="402" t="s">
        <v>28</v>
      </c>
      <c r="I14" s="1733" t="s">
        <v>28</v>
      </c>
      <c r="J14" s="402" t="s">
        <v>28</v>
      </c>
      <c r="K14" s="290" t="s">
        <v>1000</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АО "ДГК"</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125</v>
      </c>
      <c r="J25" s="753"/>
      <c r="K25" s="418"/>
      <c r="U25" s="676"/>
      <c r="V25" s="759">
        <v>1</v>
      </c>
    </row>
    <row customHeight="1" ht="15.75">
      <c r="C26" s="177"/>
      <c r="D26" s="712"/>
      <c r="E26" s="2368" t="s">
        <v>114</v>
      </c>
      <c r="F26" s="2369"/>
      <c r="G26" s="2396" t="str">
        <f>IF(G25="","",INDEX(DIFFERENTIATION_UNMERGE_VD,MATCH(G25,DIFFERENTIATION_ID_DIFF,0)))</f>
        <v/>
      </c>
      <c r="H26" s="2397"/>
      <c r="I26" s="2396">
        <f>IF(I25="","",INDEX(DIFFERENTIATION_UNMERGE_VD,MATCH(I25,DIFFERENTIATION_ID_DIFF,0)))</f>
        <v>0</v>
      </c>
      <c r="J26" s="2397"/>
      <c r="K26" s="2176" t="s">
        <v>353</v>
      </c>
      <c r="V26" s="506">
        <v>15</v>
      </c>
    </row>
    <row s="1636" customFormat="1" customHeight="1" ht="15.75">
      <c r="A27" s="760"/>
      <c r="C27" s="177"/>
      <c r="D27" s="712"/>
      <c r="E27" s="2368" t="s">
        <v>615</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616</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352</v>
      </c>
      <c r="E29" s="2371"/>
      <c r="F29" s="2371"/>
      <c r="G29" s="888"/>
      <c r="H29" s="888"/>
      <c r="I29" s="888"/>
      <c r="J29" s="889"/>
      <c r="K29" s="2196"/>
      <c r="U29" s="676"/>
      <c r="V29" s="759">
        <v>15</v>
      </c>
    </row>
    <row customHeight="1" ht="35.699999999999996">
      <c r="C30" s="177"/>
      <c r="D30" s="762" t="s">
        <v>89</v>
      </c>
      <c r="E30" s="761" t="s">
        <v>354</v>
      </c>
      <c r="F30" s="761" t="s">
        <v>617</v>
      </c>
      <c r="G30" s="809" t="s">
        <v>355</v>
      </c>
      <c r="H30" s="808" t="s">
        <v>442</v>
      </c>
      <c r="I30" s="685" t="s">
        <v>355</v>
      </c>
      <c r="J30" s="466" t="s">
        <v>442</v>
      </c>
      <c r="K30" s="2202"/>
      <c r="V30" s="506">
        <v>34</v>
      </c>
    </row>
    <row customHeight="1" ht="15" hidden="1">
      <c r="C31" s="177"/>
      <c r="D31" s="594"/>
      <c r="E31" s="594"/>
      <c r="F31" s="594"/>
      <c r="G31" s="660"/>
      <c r="H31" s="660"/>
      <c r="I31" s="660"/>
      <c r="J31" s="660"/>
      <c r="K31" s="290"/>
      <c r="V31" s="506">
        <v>0</v>
      </c>
    </row>
    <row customHeight="1" ht="24">
      <c r="A32" s="506"/>
      <c r="B32" s="506" t="s">
        <v>1001</v>
      </c>
      <c r="C32" s="527"/>
      <c r="D32" s="693">
        <v>1</v>
      </c>
      <c r="E32" s="694" t="s">
        <v>1002</v>
      </c>
      <c r="F32" s="692" t="s">
        <v>358</v>
      </c>
      <c r="G32" s="814" t="s">
        <v>358</v>
      </c>
      <c r="H32" s="814" t="s">
        <v>358</v>
      </c>
      <c r="I32" s="692" t="s">
        <v>358</v>
      </c>
      <c r="J32" s="692" t="s">
        <v>358</v>
      </c>
      <c r="K32" s="290"/>
      <c r="V32" s="506">
        <v>23</v>
      </c>
    </row>
    <row customHeight="1" ht="11.549999999999999">
      <c r="A33" s="506"/>
      <c r="C33" s="506"/>
      <c r="D33" s="348"/>
      <c r="E33" s="581" t="s">
        <v>637</v>
      </c>
      <c r="F33" s="573"/>
      <c r="G33" s="573"/>
      <c r="H33" s="573"/>
      <c r="I33" s="573"/>
      <c r="J33" s="573"/>
      <c r="K33" s="574"/>
      <c r="U33" s="506"/>
      <c r="V33" s="506">
        <v>11</v>
      </c>
    </row>
    <row customHeight="1" ht="24">
      <c r="A34" s="506"/>
      <c r="B34" s="582" t="s">
        <v>687</v>
      </c>
      <c r="C34" s="527"/>
      <c r="D34" s="693">
        <v>2</v>
      </c>
      <c r="E34" s="694" t="s">
        <v>1003</v>
      </c>
      <c r="F34" s="821" t="s">
        <v>358</v>
      </c>
      <c r="G34" s="821" t="s">
        <v>358</v>
      </c>
      <c r="H34" s="821" t="s">
        <v>358</v>
      </c>
      <c r="I34" s="692"/>
      <c r="J34" s="692"/>
      <c r="K34" s="290"/>
      <c r="V34" s="506">
        <v>23</v>
      </c>
    </row>
    <row customHeight="1" ht="11.549999999999999">
      <c r="A35" s="506"/>
      <c r="C35" s="506"/>
      <c r="D35" s="348"/>
      <c r="E35" s="581" t="s">
        <v>1004</v>
      </c>
      <c r="F35" s="573"/>
      <c r="G35" s="695"/>
      <c r="H35" s="573"/>
      <c r="I35" s="695"/>
      <c r="J35" s="573"/>
      <c r="K35" s="574"/>
      <c r="U35" s="506"/>
      <c r="V35" s="506">
        <v>11</v>
      </c>
    </row>
    <row customHeight="1" ht="71.25">
      <c r="A36" s="506"/>
      <c r="B36" s="506" t="s">
        <v>1005</v>
      </c>
      <c r="C36" s="527"/>
      <c r="D36" s="693">
        <v>3</v>
      </c>
      <c r="E36" s="694" t="s">
        <v>1006</v>
      </c>
      <c r="F36" s="696" t="s">
        <v>358</v>
      </c>
      <c r="G36" s="815" t="s">
        <v>1007</v>
      </c>
      <c r="H36" s="814" t="s">
        <v>358</v>
      </c>
      <c r="I36" s="525" t="s">
        <v>1007</v>
      </c>
      <c r="J36" s="692" t="s">
        <v>358</v>
      </c>
      <c r="K36" s="290" t="s">
        <v>1008</v>
      </c>
      <c r="V36" s="506">
        <v>68</v>
      </c>
    </row>
    <row customHeight="1" ht="11.549999999999999">
      <c r="A37" s="506"/>
      <c r="C37" s="506"/>
      <c r="D37" s="348"/>
      <c r="E37" s="581" t="s">
        <v>1009</v>
      </c>
      <c r="F37" s="573"/>
      <c r="G37" s="695"/>
      <c r="H37" s="695"/>
      <c r="I37" s="695"/>
      <c r="J37" s="695"/>
      <c r="K37" s="574"/>
      <c r="U37" s="506"/>
      <c r="V37" s="506">
        <v>11</v>
      </c>
    </row>
    <row customHeight="1" ht="71.25">
      <c r="A38" s="506"/>
      <c r="B38" s="506" t="s">
        <v>1010</v>
      </c>
      <c r="C38" s="527"/>
      <c r="D38" s="693">
        <v>4</v>
      </c>
      <c r="E38" s="694" t="s">
        <v>1011</v>
      </c>
      <c r="F38" s="696" t="s">
        <v>358</v>
      </c>
      <c r="G38" s="815" t="s">
        <v>1007</v>
      </c>
      <c r="H38" s="816" t="s">
        <v>358</v>
      </c>
      <c r="I38" s="525" t="s">
        <v>1007</v>
      </c>
      <c r="J38" s="522" t="s">
        <v>358</v>
      </c>
      <c r="K38" s="680" t="s">
        <v>1012</v>
      </c>
      <c r="V38" s="506">
        <v>68</v>
      </c>
    </row>
    <row customHeight="1" ht="11.549999999999999">
      <c r="A39" s="506"/>
      <c r="C39" s="506"/>
      <c r="D39" s="348"/>
      <c r="E39" s="581" t="s">
        <v>1013</v>
      </c>
      <c r="F39" s="573"/>
      <c r="G39" s="573"/>
      <c r="H39" s="697"/>
      <c r="I39" s="573"/>
      <c r="J39" s="697"/>
      <c r="K39" s="574"/>
      <c r="U39" s="506"/>
      <c r="V39" s="506">
        <v>11</v>
      </c>
    </row>
    <row customHeight="1" ht="22.5" hidden="1">
      <c r="A40" s="450" t="s">
        <v>83</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2BA24E-38CD-2278-DD3D-0.4E2E7854}"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1014</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АО "ДГК"</v>
      </c>
      <c r="G6" s="2250"/>
      <c r="H6" s="2250"/>
      <c r="I6" s="2250"/>
      <c r="J6" s="2250"/>
      <c r="K6" s="2250"/>
      <c r="M6" s="583"/>
      <c r="AB6" s="1149"/>
      <c r="AE6" s="1632">
        <v>16</v>
      </c>
    </row>
    <row customHeight="1" ht="10.5">
      <c r="AE7" s="759">
        <v>10</v>
      </c>
    </row>
    <row customHeight="1" ht="10.5">
      <c r="A8" s="1052"/>
      <c r="B8" s="1052"/>
      <c r="C8" s="1052"/>
      <c r="F8" s="2102" t="s">
        <v>352</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89</v>
      </c>
      <c r="G9" s="2128" t="s">
        <v>1014</v>
      </c>
      <c r="H9" s="2176" t="s">
        <v>1015</v>
      </c>
      <c r="I9" s="2128" t="s">
        <v>1016</v>
      </c>
      <c r="J9" s="2128" t="s">
        <v>1017</v>
      </c>
      <c r="K9" s="2128" t="s">
        <v>1018</v>
      </c>
      <c r="L9" s="2128" t="s">
        <v>1019</v>
      </c>
      <c r="M9" s="2128" t="s">
        <v>1020</v>
      </c>
      <c r="N9" s="2210" t="s">
        <v>1021</v>
      </c>
      <c r="O9" s="2210"/>
      <c r="P9" s="2210"/>
      <c r="Q9" s="2400" t="s">
        <v>1022</v>
      </c>
      <c r="R9" s="2401"/>
      <c r="S9" s="2401"/>
      <c r="T9" s="2402"/>
      <c r="U9" s="2400" t="s">
        <v>1023</v>
      </c>
      <c r="V9" s="2401"/>
      <c r="W9" s="2401"/>
      <c r="X9" s="2402"/>
      <c r="Y9" s="2102" t="s">
        <v>1024</v>
      </c>
      <c r="Z9" s="2103"/>
      <c r="AA9" s="2103"/>
      <c r="AB9" s="2104"/>
      <c r="AE9" s="759">
        <v>41</v>
      </c>
    </row>
    <row customHeight="1" ht="43.050000000000004">
      <c r="A10" s="906"/>
      <c r="B10" s="906"/>
      <c r="C10" s="906"/>
      <c r="F10" s="2176"/>
      <c r="G10" s="2176"/>
      <c r="H10" s="2233"/>
      <c r="I10" s="2176"/>
      <c r="J10" s="2176"/>
      <c r="K10" s="2176"/>
      <c r="L10" s="2176"/>
      <c r="M10" s="2176"/>
      <c r="N10" s="904" t="s">
        <v>1025</v>
      </c>
      <c r="O10" s="904" t="s">
        <v>1026</v>
      </c>
      <c r="P10" s="905" t="s">
        <v>1027</v>
      </c>
      <c r="Q10" s="916" t="s">
        <v>90</v>
      </c>
      <c r="R10" s="916" t="s">
        <v>1028</v>
      </c>
      <c r="S10" s="916" t="s">
        <v>1029</v>
      </c>
      <c r="T10" s="917" t="s">
        <v>1030</v>
      </c>
      <c r="U10" s="916" t="s">
        <v>90</v>
      </c>
      <c r="V10" s="916" t="s">
        <v>1031</v>
      </c>
      <c r="W10" s="916" t="s">
        <v>1029</v>
      </c>
      <c r="X10" s="917" t="s">
        <v>1030</v>
      </c>
      <c r="Y10" s="302" t="s">
        <v>1032</v>
      </c>
      <c r="Z10" s="2102" t="s">
        <v>89</v>
      </c>
      <c r="AA10" s="2104"/>
      <c r="AB10" s="1050" t="s">
        <v>1033</v>
      </c>
      <c r="AE10" s="759">
        <v>41</v>
      </c>
    </row>
    <row s="1643" customFormat="1" customHeight="1" ht="5.25" hidden="1">
      <c r="A11" s="1053"/>
      <c r="B11" s="1053"/>
      <c r="C11" s="1053"/>
      <c r="E11" s="1051"/>
      <c r="F11" s="2407" t="s">
        <v>428</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1034</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1035</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83</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E61449-EE6B-B202-66D1-0.C931E5A2}"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АО "ДГК"</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352</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1036</v>
      </c>
      <c r="G9" s="2410" t="s">
        <v>1037</v>
      </c>
      <c r="H9" s="2411"/>
      <c r="I9" s="2128" t="s">
        <v>1038</v>
      </c>
      <c r="J9" s="2128"/>
      <c r="K9" s="2128" t="s">
        <v>1039</v>
      </c>
      <c r="L9" s="2128"/>
      <c r="M9" s="2128"/>
      <c r="N9" s="2128"/>
      <c r="O9" s="2128"/>
      <c r="P9" s="2128"/>
      <c r="Q9" s="2128"/>
      <c r="R9" s="2128"/>
      <c r="S9" s="2128"/>
      <c r="T9" s="2128"/>
      <c r="U9" s="2128"/>
      <c r="V9" s="2128"/>
      <c r="W9" s="2128"/>
      <c r="X9" s="2128"/>
      <c r="Y9" s="2128"/>
      <c r="Z9" s="2193" t="s">
        <v>1040</v>
      </c>
      <c r="AA9" s="2194"/>
      <c r="AB9" s="2128" t="s">
        <v>1041</v>
      </c>
      <c r="AC9" s="2128"/>
      <c r="AD9" s="2128"/>
      <c r="AE9" s="2128"/>
      <c r="AF9" s="2176" t="s">
        <v>1042</v>
      </c>
      <c r="AG9" s="2128" t="s">
        <v>1043</v>
      </c>
      <c r="AH9" s="2128"/>
      <c r="AI9" s="2176" t="s">
        <v>1044</v>
      </c>
      <c r="AJ9" s="2128" t="s">
        <v>1045</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1046</v>
      </c>
      <c r="L10" s="2102" t="s">
        <v>1047</v>
      </c>
      <c r="M10" s="2104"/>
      <c r="N10" s="2128" t="s">
        <v>1048</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1049</v>
      </c>
      <c r="M11" s="2176" t="s">
        <v>1050</v>
      </c>
      <c r="N11" s="2128" t="s">
        <v>1051</v>
      </c>
      <c r="O11" s="2128"/>
      <c r="P11" s="2419" t="s">
        <v>1032</v>
      </c>
      <c r="Q11" s="2419" t="s">
        <v>1052</v>
      </c>
      <c r="R11" s="2419" t="s">
        <v>1053</v>
      </c>
      <c r="S11" s="2419" t="s">
        <v>1054</v>
      </c>
      <c r="T11" s="2419"/>
      <c r="U11" s="2419"/>
      <c r="V11" s="2419"/>
      <c r="W11" s="2419"/>
      <c r="X11" s="2419"/>
      <c r="Y11" s="2419"/>
      <c r="Z11" s="2195"/>
      <c r="AA11" s="2196"/>
      <c r="AB11" s="2128" t="s">
        <v>1055</v>
      </c>
      <c r="AC11" s="2128"/>
      <c r="AD11" s="2102" t="s">
        <v>1056</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90</v>
      </c>
      <c r="J12" s="1154" t="s">
        <v>1057</v>
      </c>
      <c r="K12" s="2128"/>
      <c r="L12" s="2233"/>
      <c r="M12" s="2233"/>
      <c r="N12" s="2128"/>
      <c r="O12" s="2128"/>
      <c r="P12" s="2419"/>
      <c r="Q12" s="2419"/>
      <c r="R12" s="2419"/>
      <c r="S12" s="1135" t="s">
        <v>87</v>
      </c>
      <c r="T12" s="1135" t="s">
        <v>88</v>
      </c>
      <c r="U12" s="1135" t="s">
        <v>86</v>
      </c>
      <c r="V12" s="1135" t="s">
        <v>1058</v>
      </c>
      <c r="W12" s="1135" t="s">
        <v>86</v>
      </c>
      <c r="X12" s="1135" t="s">
        <v>1059</v>
      </c>
      <c r="Y12" s="1135" t="s">
        <v>1060</v>
      </c>
      <c r="Z12" s="2201"/>
      <c r="AA12" s="2202"/>
      <c r="AB12" s="1142" t="s">
        <v>1061</v>
      </c>
      <c r="AC12" s="1142" t="s">
        <v>1062</v>
      </c>
      <c r="AD12" s="1142" t="s">
        <v>1061</v>
      </c>
      <c r="AE12" s="1142" t="s">
        <v>1062</v>
      </c>
      <c r="AF12" s="2233"/>
      <c r="AG12" s="1155" t="s">
        <v>1063</v>
      </c>
      <c r="AH12" s="1155" t="s">
        <v>1064</v>
      </c>
      <c r="AI12" s="2233"/>
      <c r="AJ12" s="1155" t="s">
        <v>1063</v>
      </c>
      <c r="AK12" s="1155" t="s">
        <v>1064</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1065</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83</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2D5408-FBD6-9332-1FEF-0.B1F718C}"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АО "ДГК"</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352</v>
      </c>
      <c r="G9" s="2421"/>
      <c r="H9" s="2421"/>
      <c r="I9" s="2421"/>
      <c r="J9" s="2421"/>
      <c r="K9" s="1241"/>
      <c r="L9" s="1158"/>
      <c r="M9" s="1158"/>
      <c r="N9" s="1158"/>
      <c r="O9" s="1158"/>
      <c r="P9" s="1158"/>
      <c r="Q9" s="1158"/>
      <c r="R9" s="1158"/>
      <c r="S9" s="1158"/>
      <c r="T9" s="1158"/>
      <c r="U9" s="1158"/>
      <c r="V9" s="1158"/>
      <c r="W9" s="1156">
        <v>10</v>
      </c>
    </row>
    <row customHeight="1" ht="25.2">
      <c r="E10" s="1158"/>
      <c r="F10" s="2424" t="s">
        <v>89</v>
      </c>
      <c r="G10" s="2429" t="s">
        <v>1066</v>
      </c>
      <c r="H10" s="2427" t="s">
        <v>1067</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1068</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1069</v>
      </c>
      <c r="G14" s="2422" t="s">
        <v>1070</v>
      </c>
      <c r="H14" s="2422"/>
      <c r="I14" s="2422"/>
      <c r="J14" s="2422"/>
      <c r="K14" s="1235"/>
      <c r="W14" s="1156">
        <v>11</v>
      </c>
    </row>
    <row customHeight="1" ht="11.549999999999999">
      <c r="F15" s="1231">
        <v>1</v>
      </c>
      <c r="G15" s="691" t="s">
        <v>1071</v>
      </c>
      <c r="H15" s="1237">
        <f>SUM(I15:J15)</f>
        <v>0</v>
      </c>
      <c r="I15" s="1237">
        <f>SUM(I16:I27)</f>
        <v>0</v>
      </c>
      <c r="J15" s="1226"/>
      <c r="K15" s="1235"/>
      <c r="W15" s="1156">
        <v>11</v>
      </c>
    </row>
    <row customHeight="1" ht="24">
      <c r="F16" s="1231" t="s">
        <v>1072</v>
      </c>
      <c r="G16" s="1238" t="s">
        <v>1073</v>
      </c>
      <c r="H16" s="1237">
        <f>SUM(I16:J16)</f>
        <v>0</v>
      </c>
      <c r="I16" s="1236"/>
      <c r="J16" s="1226"/>
      <c r="K16" s="1235"/>
      <c r="W16" s="1156">
        <v>23</v>
      </c>
    </row>
    <row customHeight="1" ht="24">
      <c r="F17" s="1231" t="s">
        <v>1074</v>
      </c>
      <c r="G17" s="1238" t="s">
        <v>1075</v>
      </c>
      <c r="H17" s="1237">
        <f>SUM(I17:J17)</f>
        <v>0</v>
      </c>
      <c r="I17" s="1236"/>
      <c r="J17" s="1226"/>
      <c r="K17" s="1235"/>
      <c r="W17" s="1156">
        <v>23</v>
      </c>
    </row>
    <row customHeight="1" ht="35.699999999999996">
      <c r="F18" s="1231" t="s">
        <v>1076</v>
      </c>
      <c r="G18" s="1238" t="s">
        <v>1077</v>
      </c>
      <c r="H18" s="1237">
        <f>SUM(I18:J18)</f>
        <v>0</v>
      </c>
      <c r="I18" s="1236"/>
      <c r="J18" s="1226"/>
      <c r="K18" s="1235"/>
      <c r="W18" s="1156">
        <v>34</v>
      </c>
    </row>
    <row customHeight="1" ht="35.699999999999996">
      <c r="F19" s="1231" t="s">
        <v>1078</v>
      </c>
      <c r="G19" s="1238" t="s">
        <v>1079</v>
      </c>
      <c r="H19" s="1237">
        <f>SUM(I19:J19)</f>
        <v>0</v>
      </c>
      <c r="I19" s="1236"/>
      <c r="J19" s="1226"/>
      <c r="K19" s="1235"/>
      <c r="W19" s="1156">
        <v>34</v>
      </c>
    </row>
    <row customHeight="1" ht="48.29999999999999">
      <c r="F20" s="1231" t="s">
        <v>1080</v>
      </c>
      <c r="G20" s="1238" t="s">
        <v>1081</v>
      </c>
      <c r="H20" s="1237">
        <f>SUM(I20:J20)</f>
        <v>0</v>
      </c>
      <c r="I20" s="1236"/>
      <c r="J20" s="1226"/>
      <c r="K20" s="1235"/>
      <c r="W20" s="1156">
        <v>46</v>
      </c>
    </row>
    <row customHeight="1" ht="35.699999999999996">
      <c r="F21" s="1231" t="s">
        <v>1082</v>
      </c>
      <c r="G21" s="1238" t="s">
        <v>1083</v>
      </c>
      <c r="H21" s="1237">
        <f>SUM(I21:J21)</f>
        <v>0</v>
      </c>
      <c r="I21" s="1236"/>
      <c r="J21" s="1226"/>
      <c r="K21" s="1235"/>
      <c r="W21" s="1156">
        <v>34</v>
      </c>
    </row>
    <row customHeight="1" ht="35.699999999999996">
      <c r="F22" s="1231" t="s">
        <v>1084</v>
      </c>
      <c r="G22" s="1238" t="s">
        <v>1085</v>
      </c>
      <c r="H22" s="1237">
        <f>SUM(I22:J22)</f>
        <v>0</v>
      </c>
      <c r="I22" s="1236"/>
      <c r="J22" s="1226"/>
      <c r="K22" s="1235"/>
      <c r="W22" s="1156">
        <v>34</v>
      </c>
    </row>
    <row customHeight="1" ht="24">
      <c r="F23" s="1231" t="s">
        <v>1086</v>
      </c>
      <c r="G23" s="1238" t="s">
        <v>1087</v>
      </c>
      <c r="H23" s="1237">
        <f>SUM(I23:J23)</f>
        <v>0</v>
      </c>
      <c r="I23" s="1236"/>
      <c r="J23" s="1226"/>
      <c r="K23" s="1235"/>
      <c r="W23" s="1156">
        <v>23</v>
      </c>
    </row>
    <row customHeight="1" ht="24">
      <c r="F24" s="1231" t="s">
        <v>1088</v>
      </c>
      <c r="G24" s="1238" t="s">
        <v>1089</v>
      </c>
      <c r="H24" s="1237">
        <f>SUM(I24:J24)</f>
        <v>0</v>
      </c>
      <c r="I24" s="1236"/>
      <c r="J24" s="1226"/>
      <c r="K24" s="1235"/>
      <c r="W24" s="1156">
        <v>23</v>
      </c>
    </row>
    <row customHeight="1" ht="35.699999999999996">
      <c r="F25" s="1231" t="s">
        <v>1090</v>
      </c>
      <c r="G25" s="1238" t="s">
        <v>1091</v>
      </c>
      <c r="H25" s="1237">
        <f>SUM(I25:J25)</f>
        <v>0</v>
      </c>
      <c r="I25" s="1236"/>
      <c r="J25" s="1226"/>
      <c r="K25" s="1235"/>
      <c r="W25" s="1156">
        <v>34</v>
      </c>
    </row>
    <row customHeight="1" ht="35.699999999999996">
      <c r="F26" s="1231" t="s">
        <v>1092</v>
      </c>
      <c r="G26" s="1238" t="s">
        <v>1093</v>
      </c>
      <c r="H26" s="1237">
        <f>SUM(I26:J26)</f>
        <v>0</v>
      </c>
      <c r="I26" s="1236"/>
      <c r="J26" s="1226"/>
      <c r="K26" s="1235"/>
      <c r="W26" s="1156">
        <v>34</v>
      </c>
    </row>
    <row customHeight="1" ht="11.549999999999999">
      <c r="F27" s="1231" t="s">
        <v>1094</v>
      </c>
      <c r="G27" s="1238" t="s">
        <v>1095</v>
      </c>
      <c r="H27" s="1237">
        <f>SUM(I27:J27)</f>
        <v>0</v>
      </c>
      <c r="I27" s="1236"/>
      <c r="J27" s="1226"/>
      <c r="K27" s="1235"/>
      <c r="W27" s="1156">
        <v>11</v>
      </c>
    </row>
    <row customHeight="1" ht="11.549999999999999">
      <c r="F28" s="1231">
        <v>2</v>
      </c>
      <c r="G28" s="691" t="s">
        <v>1096</v>
      </c>
      <c r="H28" s="1237">
        <f>SUM(I28:J28)</f>
        <v>0</v>
      </c>
      <c r="I28" s="1237">
        <f>SUM(I29:I31)</f>
        <v>0</v>
      </c>
      <c r="J28" s="1226"/>
      <c r="K28" s="1235"/>
      <c r="W28" s="1156">
        <v>11</v>
      </c>
    </row>
    <row customHeight="1" ht="11.549999999999999">
      <c r="F29" s="1231" t="s">
        <v>759</v>
      </c>
      <c r="G29" s="1238" t="s">
        <v>1097</v>
      </c>
      <c r="H29" s="1237">
        <f>SUM(I29:J29)</f>
        <v>0</v>
      </c>
      <c r="I29" s="1236"/>
      <c r="J29" s="1226"/>
      <c r="K29" s="1235"/>
      <c r="W29" s="1156">
        <v>11</v>
      </c>
    </row>
    <row customHeight="1" ht="11.549999999999999">
      <c r="F30" s="1231" t="s">
        <v>359</v>
      </c>
      <c r="G30" s="1238" t="s">
        <v>1098</v>
      </c>
      <c r="H30" s="1237">
        <f>SUM(I30:J30)</f>
        <v>0</v>
      </c>
      <c r="I30" s="1236"/>
      <c r="J30" s="1226"/>
      <c r="K30" s="1235"/>
      <c r="W30" s="1156">
        <v>11</v>
      </c>
    </row>
    <row customHeight="1" ht="11.549999999999999">
      <c r="F31" s="1231" t="s">
        <v>362</v>
      </c>
      <c r="G31" s="1238" t="s">
        <v>1099</v>
      </c>
      <c r="H31" s="1237">
        <f>SUM(I31:J31)</f>
        <v>0</v>
      </c>
      <c r="I31" s="1236"/>
      <c r="J31" s="1226"/>
      <c r="K31" s="1235"/>
      <c r="W31" s="1156">
        <v>11</v>
      </c>
    </row>
    <row customHeight="1" ht="11.549999999999999">
      <c r="F32" s="1231">
        <v>3</v>
      </c>
      <c r="G32" s="691" t="s">
        <v>1100</v>
      </c>
      <c r="H32" s="1237">
        <f>SUM(I32:J32)</f>
        <v>0</v>
      </c>
      <c r="I32" s="1237">
        <f>SUM(I33:I34)</f>
        <v>0</v>
      </c>
      <c r="J32" s="1226"/>
      <c r="K32" s="1235"/>
      <c r="W32" s="1156">
        <v>11</v>
      </c>
    </row>
    <row customHeight="1" ht="48.29999999999999">
      <c r="F33" s="1231" t="s">
        <v>376</v>
      </c>
      <c r="G33" s="1238" t="s">
        <v>1101</v>
      </c>
      <c r="H33" s="1237">
        <f>SUM(I33:J33)</f>
        <v>0</v>
      </c>
      <c r="I33" s="1236"/>
      <c r="J33" s="1226"/>
      <c r="K33" s="1235"/>
      <c r="W33" s="1156">
        <v>46</v>
      </c>
    </row>
    <row customHeight="1" ht="11.549999999999999">
      <c r="F34" s="1231" t="s">
        <v>384</v>
      </c>
      <c r="G34" s="1238" t="s">
        <v>1102</v>
      </c>
      <c r="H34" s="1237">
        <f>SUM(I34:J34)</f>
        <v>0</v>
      </c>
      <c r="I34" s="1236"/>
      <c r="J34" s="1226"/>
      <c r="K34" s="1235"/>
      <c r="W34" s="1156">
        <v>11</v>
      </c>
    </row>
    <row customHeight="1" ht="11.549999999999999">
      <c r="F35" s="1231">
        <v>4</v>
      </c>
      <c r="G35" s="691" t="s">
        <v>1103</v>
      </c>
      <c r="H35" s="1237">
        <f>SUM(I35:J35)</f>
        <v>0</v>
      </c>
      <c r="I35" s="1236"/>
      <c r="J35" s="1226"/>
      <c r="K35" s="1235"/>
      <c r="W35" s="1156">
        <v>11</v>
      </c>
    </row>
    <row customHeight="1" ht="11.549999999999999">
      <c r="F36" s="1231"/>
      <c r="G36" s="694" t="s">
        <v>1104</v>
      </c>
      <c r="H36" s="1237">
        <f>SUM(I36:J36)</f>
        <v>0</v>
      </c>
      <c r="I36" s="1237">
        <f>SUM(I15,I28,I32,I35)</f>
        <v>0</v>
      </c>
      <c r="J36" s="1226"/>
      <c r="K36" s="1235"/>
      <c r="W36" s="1156">
        <v>11</v>
      </c>
    </row>
    <row customHeight="1" ht="29.25">
      <c r="F37" s="1232" t="s">
        <v>1105</v>
      </c>
      <c r="G37" s="2423" t="s">
        <v>1106</v>
      </c>
      <c r="H37" s="2423"/>
      <c r="I37" s="2423"/>
      <c r="J37" s="2423"/>
      <c r="K37" s="1235"/>
      <c r="W37" s="1156">
        <v>28</v>
      </c>
    </row>
    <row customHeight="1" ht="24">
      <c r="F38" s="1231" t="s">
        <v>118</v>
      </c>
      <c r="G38" s="691" t="s">
        <v>1107</v>
      </c>
      <c r="H38" s="1237">
        <f>SUM(I38:J38)</f>
        <v>0</v>
      </c>
      <c r="I38" s="1237">
        <f>SUM(I39,I44,I47)</f>
        <v>0</v>
      </c>
      <c r="J38" s="1226"/>
      <c r="K38" s="1235"/>
      <c r="W38" s="1156">
        <v>23</v>
      </c>
    </row>
    <row customHeight="1" ht="11.549999999999999">
      <c r="F39" s="1231" t="s">
        <v>1072</v>
      </c>
      <c r="G39" s="1238" t="s">
        <v>1071</v>
      </c>
      <c r="H39" s="1237">
        <f>SUM(I39:J39)</f>
        <v>0</v>
      </c>
      <c r="I39" s="1237">
        <f>SUM(I40:I43)</f>
        <v>0</v>
      </c>
      <c r="J39" s="1226"/>
      <c r="K39" s="1235"/>
      <c r="W39" s="1156">
        <v>11</v>
      </c>
    </row>
    <row customHeight="1" ht="24">
      <c r="F40" s="1231" t="s">
        <v>1108</v>
      </c>
      <c r="G40" s="1239" t="s">
        <v>1109</v>
      </c>
      <c r="H40" s="1237">
        <f>SUM(I40:J40)</f>
        <v>0</v>
      </c>
      <c r="I40" s="1236"/>
      <c r="J40" s="1226"/>
      <c r="K40" s="1235"/>
      <c r="W40" s="1156">
        <v>23</v>
      </c>
    </row>
    <row customHeight="1" ht="11.549999999999999">
      <c r="F41" s="1231" t="s">
        <v>1110</v>
      </c>
      <c r="G41" s="1239" t="s">
        <v>1111</v>
      </c>
      <c r="H41" s="1237">
        <f>SUM(I41:J41)</f>
        <v>0</v>
      </c>
      <c r="I41" s="1236"/>
      <c r="J41" s="1226"/>
      <c r="K41" s="1235"/>
      <c r="W41" s="1156">
        <v>11</v>
      </c>
    </row>
    <row customHeight="1" ht="11.549999999999999">
      <c r="F42" s="1231" t="s">
        <v>1112</v>
      </c>
      <c r="G42" s="1239" t="s">
        <v>1113</v>
      </c>
      <c r="H42" s="1237">
        <f>SUM(I42:J42)</f>
        <v>0</v>
      </c>
      <c r="I42" s="1236"/>
      <c r="J42" s="1226"/>
      <c r="K42" s="1235"/>
      <c r="W42" s="1156">
        <v>11</v>
      </c>
    </row>
    <row customHeight="1" ht="35.699999999999996">
      <c r="F43" s="1231" t="s">
        <v>1114</v>
      </c>
      <c r="G43" s="1239" t="s">
        <v>1115</v>
      </c>
      <c r="H43" s="1237">
        <f>SUM(I43:J43)</f>
        <v>0</v>
      </c>
      <c r="I43" s="1236"/>
      <c r="J43" s="1226"/>
      <c r="K43" s="1235"/>
      <c r="W43" s="1156">
        <v>34</v>
      </c>
    </row>
    <row customHeight="1" ht="11.549999999999999">
      <c r="F44" s="1231" t="s">
        <v>1074</v>
      </c>
      <c r="G44" s="1238" t="s">
        <v>1100</v>
      </c>
      <c r="H44" s="1237">
        <f>SUM(I44:J44)</f>
        <v>0</v>
      </c>
      <c r="I44" s="1237">
        <f>SUM(I45:I46)</f>
        <v>0</v>
      </c>
      <c r="J44" s="1226"/>
      <c r="K44" s="1235"/>
      <c r="W44" s="1156">
        <v>11</v>
      </c>
    </row>
    <row customHeight="1" ht="48.29999999999999">
      <c r="F45" s="1231" t="s">
        <v>1116</v>
      </c>
      <c r="G45" s="1239" t="s">
        <v>1101</v>
      </c>
      <c r="H45" s="1237">
        <f>SUM(I45:J45)</f>
        <v>0</v>
      </c>
      <c r="I45" s="1236"/>
      <c r="J45" s="1226"/>
      <c r="K45" s="1235"/>
      <c r="W45" s="1156">
        <v>46</v>
      </c>
    </row>
    <row customHeight="1" ht="11.549999999999999">
      <c r="F46" s="1231" t="s">
        <v>1117</v>
      </c>
      <c r="G46" s="1239" t="s">
        <v>1102</v>
      </c>
      <c r="H46" s="1237">
        <f>SUM(I46:J46)</f>
        <v>0</v>
      </c>
      <c r="I46" s="1236"/>
      <c r="J46" s="1226"/>
      <c r="K46" s="1235"/>
      <c r="W46" s="1156">
        <v>11</v>
      </c>
    </row>
    <row customHeight="1" ht="11.549999999999999">
      <c r="F47" s="1231" t="s">
        <v>1076</v>
      </c>
      <c r="G47" s="1238" t="s">
        <v>1118</v>
      </c>
      <c r="H47" s="1237">
        <f>SUM(I47:J47)</f>
        <v>0</v>
      </c>
      <c r="I47" s="1236"/>
      <c r="J47" s="1226"/>
      <c r="K47" s="1235"/>
      <c r="W47" s="1156">
        <v>11</v>
      </c>
    </row>
    <row customHeight="1" ht="24">
      <c r="F48" s="1231" t="s">
        <v>103</v>
      </c>
      <c r="G48" s="691" t="s">
        <v>1119</v>
      </c>
      <c r="H48" s="1237">
        <f>SUM(I48:J48)</f>
        <v>0</v>
      </c>
      <c r="I48" s="1237">
        <f>SUM(I49,I54,I57)</f>
        <v>0</v>
      </c>
      <c r="J48" s="1226"/>
      <c r="K48" s="1235"/>
      <c r="W48" s="1156">
        <v>23</v>
      </c>
    </row>
    <row customHeight="1" ht="11.549999999999999">
      <c r="F49" s="1231" t="s">
        <v>759</v>
      </c>
      <c r="G49" s="1238" t="s">
        <v>1071</v>
      </c>
      <c r="H49" s="1237">
        <f>SUM(I49:J49)</f>
        <v>0</v>
      </c>
      <c r="I49" s="1237">
        <f>SUM(I50:I53)</f>
        <v>0</v>
      </c>
      <c r="J49" s="1226"/>
      <c r="K49" s="1235"/>
      <c r="W49" s="1156">
        <v>11</v>
      </c>
    </row>
    <row customHeight="1" ht="24">
      <c r="F50" s="1231" t="s">
        <v>762</v>
      </c>
      <c r="G50" s="1239" t="s">
        <v>1109</v>
      </c>
      <c r="H50" s="1237">
        <f>SUM(I50:J50)</f>
        <v>0</v>
      </c>
      <c r="I50" s="1236"/>
      <c r="J50" s="1226"/>
      <c r="K50" s="1235"/>
      <c r="W50" s="1156">
        <v>23</v>
      </c>
    </row>
    <row customHeight="1" ht="11.549999999999999">
      <c r="F51" s="1231" t="s">
        <v>765</v>
      </c>
      <c r="G51" s="1239" t="s">
        <v>1111</v>
      </c>
      <c r="H51" s="1237">
        <f>SUM(I51:J51)</f>
        <v>0</v>
      </c>
      <c r="I51" s="1236"/>
      <c r="J51" s="1226"/>
      <c r="K51" s="1235"/>
      <c r="W51" s="1156">
        <v>11</v>
      </c>
    </row>
    <row customHeight="1" ht="11.549999999999999">
      <c r="F52" s="1231" t="s">
        <v>1120</v>
      </c>
      <c r="G52" s="1239" t="s">
        <v>1113</v>
      </c>
      <c r="H52" s="1237">
        <f>SUM(I52:J52)</f>
        <v>0</v>
      </c>
      <c r="I52" s="1236"/>
      <c r="J52" s="1226"/>
      <c r="K52" s="1235"/>
      <c r="W52" s="1156">
        <v>11</v>
      </c>
    </row>
    <row customHeight="1" ht="35.699999999999996">
      <c r="F53" s="1231" t="s">
        <v>1121</v>
      </c>
      <c r="G53" s="1239" t="s">
        <v>1115</v>
      </c>
      <c r="H53" s="1237">
        <f>SUM(I53:J53)</f>
        <v>0</v>
      </c>
      <c r="I53" s="1236"/>
      <c r="J53" s="1226"/>
      <c r="K53" s="1235"/>
      <c r="W53" s="1156">
        <v>34</v>
      </c>
    </row>
    <row customHeight="1" ht="11.549999999999999">
      <c r="F54" s="1231" t="s">
        <v>359</v>
      </c>
      <c r="G54" s="1238" t="s">
        <v>1100</v>
      </c>
      <c r="H54" s="1237">
        <f>SUM(I54:J54)</f>
        <v>0</v>
      </c>
      <c r="I54" s="1237">
        <f>SUM(I55:I56)</f>
        <v>0</v>
      </c>
      <c r="J54" s="1226"/>
      <c r="K54" s="1235"/>
      <c r="W54" s="1156">
        <v>11</v>
      </c>
    </row>
    <row customHeight="1" ht="48.29999999999999">
      <c r="F55" s="1231" t="s">
        <v>769</v>
      </c>
      <c r="G55" s="1239" t="s">
        <v>1101</v>
      </c>
      <c r="H55" s="1237">
        <f>SUM(I55:J55)</f>
        <v>0</v>
      </c>
      <c r="I55" s="1236"/>
      <c r="J55" s="1226"/>
      <c r="K55" s="1235"/>
      <c r="W55" s="1156">
        <v>46</v>
      </c>
    </row>
    <row customHeight="1" ht="11.549999999999999">
      <c r="F56" s="1231" t="s">
        <v>771</v>
      </c>
      <c r="G56" s="1239" t="s">
        <v>1102</v>
      </c>
      <c r="H56" s="1237">
        <f>SUM(I56:J56)</f>
        <v>0</v>
      </c>
      <c r="I56" s="1236"/>
      <c r="J56" s="1226"/>
      <c r="K56" s="1235"/>
      <c r="W56" s="1156">
        <v>11</v>
      </c>
    </row>
    <row customHeight="1" ht="11.549999999999999">
      <c r="F57" s="1231" t="s">
        <v>362</v>
      </c>
      <c r="G57" s="1238" t="s">
        <v>1118</v>
      </c>
      <c r="H57" s="1237">
        <f>SUM(I57:J57)</f>
        <v>0</v>
      </c>
      <c r="I57" s="1236"/>
      <c r="J57" s="1226"/>
      <c r="K57" s="1235"/>
      <c r="W57" s="1156">
        <v>11</v>
      </c>
    </row>
    <row customHeight="1" ht="11.549999999999999">
      <c r="F58" s="1231"/>
      <c r="G58" s="1240" t="s">
        <v>1104</v>
      </c>
      <c r="H58" s="1237">
        <f>SUM(I58:J58)</f>
        <v>0</v>
      </c>
      <c r="I58" s="1237">
        <f>SUM(I38,I48)</f>
        <v>0</v>
      </c>
      <c r="J58" s="1226"/>
      <c r="K58" s="1235"/>
      <c r="W58" s="1156">
        <v>11</v>
      </c>
    </row>
    <row customHeight="1" ht="10.5" hidden="1">
      <c r="A59" s="1167" t="s">
        <v>83</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03A17D-DB1F-CC9F-54B2-0.148FF9A1}"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АО "ДГК"</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1122</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1123</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352</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89</v>
      </c>
      <c r="G11" s="2206" t="s">
        <v>1124</v>
      </c>
      <c r="H11" s="2438" t="s">
        <v>1125</v>
      </c>
      <c r="I11" s="2438" t="s">
        <v>1126</v>
      </c>
      <c r="J11" s="2439"/>
      <c r="K11" s="2439"/>
      <c r="L11" s="2439"/>
      <c r="M11" s="2439"/>
      <c r="N11" s="2439"/>
      <c r="O11" s="2210" t="s">
        <v>1127</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1127</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1127</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1128</v>
      </c>
      <c r="P12" s="2210"/>
      <c r="Q12" s="2210"/>
      <c r="R12" s="2210"/>
      <c r="S12" s="2210" t="s">
        <v>1129</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1130</v>
      </c>
      <c r="BU12" s="2388"/>
      <c r="BV12" s="2388"/>
      <c r="BW12" s="2434"/>
      <c r="BX12" s="2387" t="s">
        <v>1131</v>
      </c>
      <c r="BY12" s="2388"/>
      <c r="BZ12" s="2388"/>
      <c r="CA12" s="2434"/>
      <c r="CB12" s="2387" t="s">
        <v>1132</v>
      </c>
      <c r="CC12" s="2434"/>
      <c r="CD12" s="2387" t="s">
        <v>1133</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1134</v>
      </c>
      <c r="CZ12" s="2388"/>
      <c r="DA12" s="2388"/>
      <c r="DB12" s="2388"/>
      <c r="DC12" s="2388"/>
      <c r="DD12" s="2434"/>
      <c r="DE12" s="2387" t="s">
        <v>1135</v>
      </c>
      <c r="DF12" s="2434"/>
      <c r="DG12" s="2387" t="s">
        <v>1133</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1136</v>
      </c>
      <c r="P13" s="2210"/>
      <c r="Q13" s="2210"/>
      <c r="R13" s="2210"/>
      <c r="S13" s="2337" t="s">
        <v>1137</v>
      </c>
      <c r="T13" s="2389"/>
      <c r="U13" s="2128" t="s">
        <v>1138</v>
      </c>
      <c r="V13" s="2128"/>
      <c r="W13" s="2128"/>
      <c r="X13" s="2128"/>
      <c r="Y13" s="2128" t="s">
        <v>1139</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1140</v>
      </c>
      <c r="BU13" s="2389"/>
      <c r="BV13" s="2337" t="s">
        <v>1141</v>
      </c>
      <c r="BW13" s="2389"/>
      <c r="BX13" s="2337" t="s">
        <v>1142</v>
      </c>
      <c r="BY13" s="2389"/>
      <c r="BZ13" s="2337" t="s">
        <v>1143</v>
      </c>
      <c r="CA13" s="2389"/>
      <c r="CB13" s="2337" t="s">
        <v>1144</v>
      </c>
      <c r="CC13" s="2389"/>
      <c r="CD13" s="2337" t="s">
        <v>1145</v>
      </c>
      <c r="CE13" s="2389"/>
      <c r="CF13" s="2337" t="s">
        <v>1146</v>
      </c>
      <c r="CG13" s="2389"/>
      <c r="CH13" s="2387" t="s">
        <v>1147</v>
      </c>
      <c r="CI13" s="2388"/>
      <c r="CJ13" s="2388"/>
      <c r="CK13" s="2434"/>
      <c r="CL13" s="2437"/>
      <c r="CM13" s="2435"/>
      <c r="CN13" s="2435"/>
      <c r="CO13" s="2435"/>
      <c r="CP13" s="2435"/>
      <c r="CQ13" s="2435"/>
      <c r="CR13" s="2435"/>
      <c r="CS13" s="2435"/>
      <c r="CT13" s="2435"/>
      <c r="CU13" s="2435"/>
      <c r="CV13" s="2435"/>
      <c r="CW13" s="2435"/>
      <c r="CX13" s="2454"/>
      <c r="CY13" s="2337" t="s">
        <v>1148</v>
      </c>
      <c r="CZ13" s="2389"/>
      <c r="DA13" s="2337" t="s">
        <v>1149</v>
      </c>
      <c r="DB13" s="2389"/>
      <c r="DC13" s="2337" t="s">
        <v>1150</v>
      </c>
      <c r="DD13" s="2389"/>
      <c r="DE13" s="2337" t="s">
        <v>1151</v>
      </c>
      <c r="DF13" s="2389"/>
      <c r="DG13" s="2387" t="s">
        <v>1152</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1153</v>
      </c>
      <c r="P14" s="2389"/>
      <c r="Q14" s="2337" t="s">
        <v>1154</v>
      </c>
      <c r="R14" s="2389"/>
      <c r="S14" s="2338"/>
      <c r="T14" s="2214"/>
      <c r="U14" s="2337" t="s">
        <v>886</v>
      </c>
      <c r="V14" s="2389"/>
      <c r="W14" s="2337" t="s">
        <v>889</v>
      </c>
      <c r="X14" s="2389"/>
      <c r="Y14" s="2337" t="s">
        <v>886</v>
      </c>
      <c r="Z14" s="2389"/>
      <c r="AA14" s="2337" t="s">
        <v>896</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1155</v>
      </c>
      <c r="CI14" s="2389"/>
      <c r="CJ14" s="2337" t="s">
        <v>1156</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1157</v>
      </c>
      <c r="DH14" s="2389"/>
      <c r="DI14" s="2337" t="s">
        <v>1158</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876</v>
      </c>
      <c r="P16" s="2434"/>
      <c r="Q16" s="2387" t="s">
        <v>878</v>
      </c>
      <c r="R16" s="2434"/>
      <c r="S16" s="2387" t="s">
        <v>882</v>
      </c>
      <c r="T16" s="2434"/>
      <c r="U16" s="2387" t="s">
        <v>887</v>
      </c>
      <c r="V16" s="2434"/>
      <c r="W16" s="2387" t="s">
        <v>890</v>
      </c>
      <c r="X16" s="2434"/>
      <c r="Y16" s="2387" t="s">
        <v>894</v>
      </c>
      <c r="Z16" s="2434"/>
      <c r="AA16" s="2387" t="s">
        <v>897</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609</v>
      </c>
      <c r="BU16" s="2434"/>
      <c r="BV16" s="2387" t="s">
        <v>609</v>
      </c>
      <c r="BW16" s="2434"/>
      <c r="BX16" s="2387" t="s">
        <v>609</v>
      </c>
      <c r="BY16" s="2434"/>
      <c r="BZ16" s="2387" t="s">
        <v>609</v>
      </c>
      <c r="CA16" s="2434"/>
      <c r="CB16" s="2387" t="s">
        <v>1159</v>
      </c>
      <c r="CC16" s="2434"/>
      <c r="CD16" s="2387" t="s">
        <v>609</v>
      </c>
      <c r="CE16" s="2434"/>
      <c r="CF16" s="2387" t="s">
        <v>1160</v>
      </c>
      <c r="CG16" s="2434"/>
      <c r="CH16" s="2387" t="s">
        <v>1161</v>
      </c>
      <c r="CI16" s="2434"/>
      <c r="CJ16" s="2387" t="s">
        <v>1161</v>
      </c>
      <c r="CK16" s="2434"/>
      <c r="CL16" s="2437"/>
      <c r="CM16" s="2435"/>
      <c r="CN16" s="2435"/>
      <c r="CO16" s="2435"/>
      <c r="CP16" s="2435"/>
      <c r="CQ16" s="2435"/>
      <c r="CR16" s="2435"/>
      <c r="CS16" s="2435"/>
      <c r="CT16" s="2435"/>
      <c r="CU16" s="2435"/>
      <c r="CV16" s="2435"/>
      <c r="CW16" s="2435"/>
      <c r="CX16" s="2454"/>
      <c r="CY16" s="2337" t="s">
        <v>609</v>
      </c>
      <c r="CZ16" s="2389"/>
      <c r="DA16" s="2337" t="s">
        <v>609</v>
      </c>
      <c r="DB16" s="2389"/>
      <c r="DC16" s="2337" t="s">
        <v>609</v>
      </c>
      <c r="DD16" s="2389"/>
      <c r="DE16" s="2387" t="s">
        <v>1159</v>
      </c>
      <c r="DF16" s="2434"/>
      <c r="DG16" s="2387" t="s">
        <v>1162</v>
      </c>
      <c r="DH16" s="2434"/>
      <c r="DI16" s="2387" t="s">
        <v>1162</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1163</v>
      </c>
      <c r="P17" s="1192" t="s">
        <v>1164</v>
      </c>
      <c r="Q17" s="1192" t="s">
        <v>1163</v>
      </c>
      <c r="R17" s="1192" t="s">
        <v>1164</v>
      </c>
      <c r="S17" s="1192" t="s">
        <v>1163</v>
      </c>
      <c r="T17" s="1192" t="s">
        <v>1164</v>
      </c>
      <c r="U17" s="1192" t="s">
        <v>1163</v>
      </c>
      <c r="V17" s="1192" t="s">
        <v>1164</v>
      </c>
      <c r="W17" s="1192" t="s">
        <v>1163</v>
      </c>
      <c r="X17" s="1192" t="s">
        <v>1164</v>
      </c>
      <c r="Y17" s="1192" t="s">
        <v>1163</v>
      </c>
      <c r="Z17" s="1192" t="s">
        <v>1164</v>
      </c>
      <c r="AA17" s="1192" t="s">
        <v>1163</v>
      </c>
      <c r="AB17" s="1192" t="s">
        <v>1164</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1163</v>
      </c>
      <c r="BU17" s="1192" t="s">
        <v>1164</v>
      </c>
      <c r="BV17" s="1192" t="s">
        <v>1163</v>
      </c>
      <c r="BW17" s="1192" t="s">
        <v>1164</v>
      </c>
      <c r="BX17" s="1192" t="s">
        <v>1163</v>
      </c>
      <c r="BY17" s="1192" t="s">
        <v>1164</v>
      </c>
      <c r="BZ17" s="1192" t="s">
        <v>1163</v>
      </c>
      <c r="CA17" s="1192" t="s">
        <v>1164</v>
      </c>
      <c r="CB17" s="1192" t="s">
        <v>1163</v>
      </c>
      <c r="CC17" s="1192" t="s">
        <v>1164</v>
      </c>
      <c r="CD17" s="1192" t="s">
        <v>1163</v>
      </c>
      <c r="CE17" s="1192" t="s">
        <v>1164</v>
      </c>
      <c r="CF17" s="1192" t="s">
        <v>1163</v>
      </c>
      <c r="CG17" s="1192" t="s">
        <v>1164</v>
      </c>
      <c r="CH17" s="1192" t="s">
        <v>1163</v>
      </c>
      <c r="CI17" s="1192" t="s">
        <v>1164</v>
      </c>
      <c r="CJ17" s="1192" t="s">
        <v>1163</v>
      </c>
      <c r="CK17" s="1192" t="s">
        <v>1164</v>
      </c>
      <c r="CL17" s="2437"/>
      <c r="CM17" s="2435"/>
      <c r="CN17" s="2435"/>
      <c r="CO17" s="2435"/>
      <c r="CP17" s="2435"/>
      <c r="CQ17" s="2435"/>
      <c r="CR17" s="2435"/>
      <c r="CS17" s="2435"/>
      <c r="CT17" s="2435"/>
      <c r="CU17" s="2435"/>
      <c r="CV17" s="2435"/>
      <c r="CW17" s="2435"/>
      <c r="CX17" s="2454"/>
      <c r="CY17" s="1192" t="s">
        <v>1163</v>
      </c>
      <c r="CZ17" s="1192" t="s">
        <v>1164</v>
      </c>
      <c r="DA17" s="1192" t="s">
        <v>1163</v>
      </c>
      <c r="DB17" s="1192" t="s">
        <v>1164</v>
      </c>
      <c r="DC17" s="1192" t="s">
        <v>1163</v>
      </c>
      <c r="DD17" s="1192" t="s">
        <v>1164</v>
      </c>
      <c r="DE17" s="1192" t="s">
        <v>1163</v>
      </c>
      <c r="DF17" s="1192" t="s">
        <v>1164</v>
      </c>
      <c r="DG17" s="1192" t="s">
        <v>1163</v>
      </c>
      <c r="DH17" s="1192" t="s">
        <v>1164</v>
      </c>
      <c r="DI17" s="1192" t="s">
        <v>1163</v>
      </c>
      <c r="DJ17" s="1192" t="s">
        <v>1164</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428</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83</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E68542-247C-A4CE-D79E-0.B90E7804}"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104</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АО "ДГК"</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125</v>
      </c>
      <c r="S8" s="506">
        <v>1</v>
      </c>
    </row>
    <row customHeight="1" ht="15.75">
      <c r="C9" s="177"/>
      <c r="D9" s="712"/>
      <c r="E9" s="2368" t="s">
        <v>114</v>
      </c>
      <c r="F9" s="2369"/>
      <c r="G9" s="817" t="str">
        <f>IF(G8="","",INDEX(DIFFERENTIATION_UNMERGE_VD,MATCH(G8,DIFFERENTIATION_ID_DIFF,0)))</f>
        <v/>
      </c>
      <c r="H9" s="817">
        <f>IF(H8="","",INDEX(DIFFERENTIATION_UNMERGE_VD,MATCH(H8,DIFFERENTIATION_ID_DIFF,0)))</f>
        <v>0</v>
      </c>
      <c r="I9" s="2128" t="s">
        <v>353</v>
      </c>
      <c r="S9" s="506">
        <v>15</v>
      </c>
    </row>
    <row s="1636" customFormat="1" customHeight="1" ht="15.75">
      <c r="A10" s="760"/>
      <c r="C10" s="177"/>
      <c r="D10" s="712"/>
      <c r="E10" s="2368" t="s">
        <v>615</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616</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352</v>
      </c>
      <c r="E12" s="2371"/>
      <c r="F12" s="2371"/>
      <c r="G12" s="888"/>
      <c r="H12" s="888"/>
      <c r="I12" s="2128"/>
      <c r="R12" s="676"/>
      <c r="S12" s="759">
        <v>15</v>
      </c>
    </row>
    <row customHeight="1" ht="35.699999999999996">
      <c r="C13" s="177"/>
      <c r="D13" s="762" t="s">
        <v>89</v>
      </c>
      <c r="E13" s="761" t="s">
        <v>354</v>
      </c>
      <c r="F13" s="761" t="s">
        <v>617</v>
      </c>
      <c r="G13" s="809" t="s">
        <v>355</v>
      </c>
      <c r="H13" s="755" t="s">
        <v>355</v>
      </c>
      <c r="I13" s="2128"/>
      <c r="S13" s="506">
        <v>34</v>
      </c>
    </row>
    <row customHeight="1" ht="15" hidden="1">
      <c r="C14" s="177"/>
      <c r="D14" s="594" t="s">
        <v>118</v>
      </c>
      <c r="E14" s="594" t="s">
        <v>103</v>
      </c>
      <c r="F14" s="594" t="s">
        <v>91</v>
      </c>
      <c r="G14" s="660" t="str">
        <f>G1&amp;".1"</f>
        <v>.1</v>
      </c>
      <c r="H14" s="660" t="str">
        <f>H1&amp;".1"</f>
        <v>4.1</v>
      </c>
      <c r="I14" s="290"/>
      <c r="S14" s="506">
        <v>0</v>
      </c>
    </row>
    <row customHeight="1" ht="15.75">
      <c r="A15" s="506"/>
      <c r="C15" s="527"/>
      <c r="D15" s="522">
        <v>1</v>
      </c>
      <c r="E15" s="1931" t="str">
        <f>TP_P_A</f>
        <v>Количество поданных заявок</v>
      </c>
      <c r="F15" s="522" t="s">
        <v>1165</v>
      </c>
      <c r="G15" s="686"/>
      <c r="H15" s="686"/>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1165</v>
      </c>
      <c r="G16" s="686"/>
      <c r="H16" s="686"/>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1165</v>
      </c>
      <c r="G17" s="686"/>
      <c r="H17" s="686"/>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358</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0</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1166</v>
      </c>
      <c r="E20" s="689"/>
      <c r="F20" s="510"/>
      <c r="G20" s="510"/>
      <c r="H20" s="510"/>
      <c r="I20" s="1764"/>
      <c r="S20" s="506">
        <v>0</v>
      </c>
    </row>
    <row customHeight="1" ht="29.25">
      <c r="C21" s="452"/>
      <c r="D21" s="540" t="s">
        <v>365</v>
      </c>
      <c r="E21" s="671"/>
      <c r="F21" s="1762" t="str">
        <f>IF(TEMPLATE_SPHERE="HEAT","Гкал/час","тыс. куб. м/сутки")</f>
        <v>Гкал/час</v>
      </c>
      <c r="G21" s="681"/>
      <c r="H21" s="681"/>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1167</v>
      </c>
      <c r="F22" s="573"/>
      <c r="G22" s="573"/>
      <c r="H22" s="573"/>
      <c r="I22" s="2172"/>
      <c r="R22" s="506"/>
      <c r="S22" s="506">
        <v>15</v>
      </c>
    </row>
    <row customHeight="1" ht="22.5" hidden="1">
      <c r="A23" s="450" t="s">
        <v>83</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49205A-1B1F-259F-F1F8-0.2372D41E}"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АО "ДГК"</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352</v>
      </c>
      <c r="E9" s="2210"/>
      <c r="F9" s="2210"/>
      <c r="G9" s="2390" t="s">
        <v>353</v>
      </c>
      <c r="Q9" s="84">
        <v>14</v>
      </c>
    </row>
    <row customHeight="1" ht="24">
      <c r="C10" s="97"/>
      <c r="D10" s="106" t="s">
        <v>89</v>
      </c>
      <c r="E10" s="109" t="s">
        <v>354</v>
      </c>
      <c r="F10" s="109" t="s">
        <v>442</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358</v>
      </c>
      <c r="G12" s="152"/>
      <c r="Q12" s="84">
        <v>62</v>
      </c>
    </row>
    <row customHeight="1" ht="24">
      <c r="A13" s="193"/>
      <c r="C13" s="97"/>
      <c r="D13" s="148" t="s">
        <v>1072</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358</v>
      </c>
      <c r="G13" s="152"/>
      <c r="Q13" s="84">
        <v>23</v>
      </c>
    </row>
    <row customHeight="1" ht="14.699999999999998">
      <c r="A14" s="193"/>
      <c r="C14" s="97"/>
      <c r="D14" s="148" t="s">
        <v>1108</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1168</v>
      </c>
      <c r="F15" s="202"/>
      <c r="G15" s="2172"/>
      <c r="Q15" s="84">
        <v>15</v>
      </c>
    </row>
    <row customHeight="1" ht="14.699999999999998">
      <c r="A16" s="193"/>
      <c r="C16" s="97"/>
      <c r="D16" s="148" t="s">
        <v>1074</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358</v>
      </c>
      <c r="G16" s="338"/>
      <c r="Q16" s="84">
        <v>14</v>
      </c>
    </row>
    <row customHeight="1" ht="14.699999999999998">
      <c r="A17" s="193"/>
      <c r="C17" s="97"/>
      <c r="D17" s="148" t="s">
        <v>1116</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1169</v>
      </c>
      <c r="F18" s="339"/>
      <c r="G18" s="2172"/>
      <c r="I18" s="351"/>
      <c r="J18" s="351"/>
      <c r="Q18" s="343">
        <v>21</v>
      </c>
    </row>
    <row s="1636" customFormat="1" customHeight="1" ht="256.5" hidden="1">
      <c r="A19" s="344"/>
      <c r="B19" s="418"/>
      <c r="C19" s="377"/>
      <c r="D19" s="885" t="s">
        <v>1076</v>
      </c>
      <c r="E19" s="884" t="s">
        <v>1170</v>
      </c>
      <c r="F19" s="386"/>
      <c r="G19" s="338" t="s">
        <v>1171</v>
      </c>
      <c r="I19" s="501"/>
      <c r="J19" s="501"/>
      <c r="Q19" s="759">
        <v>0</v>
      </c>
    </row>
    <row s="1636" customFormat="1" customHeight="1" ht="14.699999999999998">
      <c r="A20" s="344"/>
      <c r="B20" s="147"/>
      <c r="C20" s="308"/>
      <c r="D20" s="886">
        <v>2</v>
      </c>
      <c r="E20" s="331" t="s">
        <v>1172</v>
      </c>
      <c r="F20" s="199" t="s">
        <v>358</v>
      </c>
      <c r="G20" s="338"/>
      <c r="I20" s="351"/>
      <c r="J20" s="351"/>
      <c r="Q20" s="343">
        <v>14</v>
      </c>
    </row>
    <row s="1636" customFormat="1" customHeight="1" ht="18.75" hidden="1">
      <c r="A21" s="344"/>
      <c r="B21" s="147"/>
      <c r="C21" s="308"/>
      <c r="D21" s="334" t="s">
        <v>687</v>
      </c>
      <c r="E21" s="333"/>
      <c r="F21" s="332"/>
      <c r="G21" s="342"/>
      <c r="H21" s="335"/>
      <c r="I21" s="351"/>
      <c r="J21" s="351"/>
      <c r="Q21" s="343">
        <v>0</v>
      </c>
    </row>
    <row customHeight="1" ht="15.75">
      <c r="A22" s="193"/>
      <c r="C22" s="97"/>
      <c r="D22" s="110"/>
      <c r="E22" s="204" t="s">
        <v>374</v>
      </c>
      <c r="F22" s="339"/>
      <c r="G22" s="340"/>
      <c r="Q22" s="84">
        <v>15</v>
      </c>
    </row>
    <row s="1636" customFormat="1" customHeight="1" ht="22.5" hidden="1">
      <c r="A23" s="344"/>
      <c r="B23" s="1161"/>
      <c r="C23" s="377"/>
      <c r="D23" s="1674" t="s">
        <v>103</v>
      </c>
      <c r="E23" s="198" t="s">
        <v>1173</v>
      </c>
      <c r="F23" s="1671" t="s">
        <v>358</v>
      </c>
      <c r="G23" s="346"/>
      <c r="I23" s="1625"/>
      <c r="J23" s="1625"/>
      <c r="Q23" s="1632">
        <v>0</v>
      </c>
    </row>
    <row s="1636" customFormat="1" customHeight="1" ht="14.25" hidden="1">
      <c r="A24" s="344"/>
      <c r="B24" s="1161"/>
      <c r="C24" s="377"/>
      <c r="D24" s="1674" t="s">
        <v>759</v>
      </c>
      <c r="E24" s="1673" t="s">
        <v>1174</v>
      </c>
      <c r="F24" s="1671" t="s">
        <v>358</v>
      </c>
      <c r="G24" s="338"/>
      <c r="I24" s="1625"/>
      <c r="J24" s="1625"/>
      <c r="Q24" s="1632">
        <v>0</v>
      </c>
    </row>
    <row s="1636" customFormat="1" customHeight="1" ht="14.25" hidden="1">
      <c r="A25" s="344"/>
      <c r="B25" s="1161"/>
      <c r="C25" s="377"/>
      <c r="D25" s="1674" t="s">
        <v>762</v>
      </c>
      <c r="E25" s="196"/>
      <c r="F25" s="386"/>
      <c r="G25" s="2170" t="s">
        <v>1175</v>
      </c>
      <c r="I25" s="1625"/>
      <c r="J25" s="1625"/>
      <c r="Q25" s="1632">
        <v>0</v>
      </c>
    </row>
    <row s="1636" customFormat="1" customHeight="1" ht="22.5" hidden="1">
      <c r="A26" s="344"/>
      <c r="B26" s="1161"/>
      <c r="C26" s="377"/>
      <c r="D26" s="348"/>
      <c r="E26" s="350" t="s">
        <v>1176</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83</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151878-89D2-19AA-29DB-0.11763B1E}"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104</v>
      </c>
      <c r="D2" s="1674"/>
      <c r="E2" s="200"/>
      <c r="F2" s="1671"/>
      <c r="G2" s="1671" t="s">
        <v>358</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104</v>
      </c>
      <c r="D4" s="1674"/>
      <c r="E4" s="206" t="s">
        <v>1177</v>
      </c>
      <c r="F4" s="1671"/>
      <c r="G4" s="258"/>
      <c r="H4" s="1671" t="s">
        <v>358</v>
      </c>
      <c r="K4" s="1625"/>
      <c r="L4" s="1625"/>
      <c r="M4" s="1632">
        <v>0</v>
      </c>
    </row>
    <row s="1636" customFormat="1" customHeight="1" ht="14.25" hidden="1">
      <c r="A5" s="1363"/>
      <c r="B5" s="1161"/>
      <c r="C5" s="345"/>
      <c r="K5" s="1625"/>
      <c r="L5" s="1625"/>
      <c r="M5" s="1632">
        <v>0</v>
      </c>
    </row>
    <row s="1636" customFormat="1" customHeight="1" ht="18.75" hidden="1">
      <c r="A6" s="1684"/>
      <c r="B6" s="1161"/>
      <c r="C6" s="1731" t="s">
        <v>104</v>
      </c>
      <c r="D6" s="1674"/>
      <c r="E6" s="207" t="s">
        <v>1178</v>
      </c>
      <c r="F6" s="1671"/>
      <c r="G6" s="258"/>
      <c r="H6" s="1671" t="s">
        <v>358</v>
      </c>
      <c r="K6" s="1625"/>
      <c r="L6" s="1625"/>
      <c r="M6" s="1632">
        <v>0</v>
      </c>
    </row>
    <row s="1636" customFormat="1" customHeight="1" ht="14.25" hidden="1">
      <c r="A7" s="1363"/>
      <c r="B7" s="1161"/>
      <c r="C7" s="345"/>
      <c r="K7" s="1625"/>
      <c r="L7" s="1625"/>
      <c r="M7" s="1632">
        <v>0</v>
      </c>
    </row>
    <row s="1636" customFormat="1" customHeight="1" ht="18.75" hidden="1">
      <c r="A8" s="1684"/>
      <c r="B8" s="1161"/>
      <c r="C8" s="1731" t="s">
        <v>104</v>
      </c>
      <c r="D8" s="1674"/>
      <c r="E8" s="207" t="s">
        <v>1179</v>
      </c>
      <c r="F8" s="1671"/>
      <c r="G8" s="258"/>
      <c r="H8" s="1671" t="s">
        <v>358</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104</v>
      </c>
      <c r="D10" s="1674"/>
      <c r="E10" s="207" t="s">
        <v>1180</v>
      </c>
      <c r="F10" s="1671"/>
      <c r="G10" s="1675"/>
      <c r="H10" s="1671" t="s">
        <v>358</v>
      </c>
      <c r="K10" s="1625"/>
      <c r="L10" s="1625" t="s">
        <v>1181</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АО "ДГК"</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352</v>
      </c>
      <c r="E18" s="2210"/>
      <c r="F18" s="2210"/>
      <c r="G18" s="2210"/>
      <c r="H18" s="2210"/>
      <c r="I18" s="2390" t="s">
        <v>353</v>
      </c>
      <c r="M18" s="84">
        <v>21</v>
      </c>
    </row>
    <row customHeight="1" ht="22.049999999999997">
      <c r="C19" s="97"/>
      <c r="D19" s="106" t="s">
        <v>89</v>
      </c>
      <c r="E19" s="109" t="s">
        <v>354</v>
      </c>
      <c r="F19" s="109"/>
      <c r="G19" s="109" t="s">
        <v>355</v>
      </c>
      <c r="H19" s="109" t="s">
        <v>442</v>
      </c>
      <c r="I19" s="2390"/>
      <c r="M19" s="84">
        <v>21</v>
      </c>
    </row>
    <row customHeight="1" ht="12" hidden="1">
      <c r="C20" s="97"/>
      <c r="D20" s="88"/>
      <c r="E20" s="88"/>
      <c r="F20" s="88"/>
      <c r="G20" s="88"/>
      <c r="H20" s="88"/>
      <c r="I20" s="88"/>
      <c r="M20" s="84">
        <v>0</v>
      </c>
    </row>
    <row customHeight="1" ht="14.699999999999998">
      <c r="A21" s="1684"/>
      <c r="C21" s="97"/>
      <c r="D21" s="148">
        <v>1</v>
      </c>
      <c r="E21" s="2462" t="s">
        <v>1182</v>
      </c>
      <c r="F21" s="2462"/>
      <c r="G21" s="2462"/>
      <c r="H21" s="2462"/>
      <c r="I21" s="209"/>
      <c r="M21" s="84">
        <v>14</v>
      </c>
    </row>
    <row customHeight="1" ht="21">
      <c r="A22" s="1684"/>
      <c r="C22" s="97"/>
      <c r="D22" s="148" t="s">
        <v>1072</v>
      </c>
      <c r="E22" s="195" t="s">
        <v>1183</v>
      </c>
      <c r="F22" s="199"/>
      <c r="G22" s="1738"/>
      <c r="H22" s="199" t="s">
        <v>358</v>
      </c>
      <c r="I22" s="152" t="s">
        <v>1184</v>
      </c>
      <c r="M22" s="84">
        <v>20</v>
      </c>
    </row>
    <row customHeight="1" ht="60">
      <c r="A23" s="1684"/>
      <c r="C23" s="97"/>
      <c r="D23" s="148" t="s">
        <v>1074</v>
      </c>
      <c r="E23" s="195" t="s">
        <v>1185</v>
      </c>
      <c r="F23" s="199"/>
      <c r="G23" s="258"/>
      <c r="H23" s="214"/>
      <c r="I23" s="259" t="s">
        <v>1186</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358</v>
      </c>
      <c r="H24" s="214"/>
      <c r="I24" s="260" t="s">
        <v>682</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4.699999999999998">
      <c r="A26" s="1684"/>
      <c r="C26" s="97"/>
      <c r="D26" s="148" t="s">
        <v>376</v>
      </c>
      <c r="E26" s="200"/>
      <c r="F26" s="199"/>
      <c r="G26" s="199" t="s">
        <v>358</v>
      </c>
      <c r="H26" s="214"/>
      <c r="I26" s="2170" t="s">
        <v>1187</v>
      </c>
      <c r="M26" s="84">
        <v>14</v>
      </c>
    </row>
    <row customHeight="1" ht="15.75">
      <c r="A27" s="1684" t="s">
        <v>118</v>
      </c>
      <c r="C27" s="97"/>
      <c r="D27" s="110"/>
      <c r="E27" s="204" t="s">
        <v>374</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804</v>
      </c>
      <c r="E29" s="206" t="s">
        <v>1177</v>
      </c>
      <c r="F29" s="199"/>
      <c r="G29" s="258"/>
      <c r="H29" s="199" t="s">
        <v>358</v>
      </c>
      <c r="I29" s="2170" t="s">
        <v>1188</v>
      </c>
      <c r="M29" s="84">
        <v>20</v>
      </c>
    </row>
    <row customHeight="1" ht="15.75">
      <c r="A30" s="1684" t="s">
        <v>103</v>
      </c>
      <c r="C30" s="97"/>
      <c r="D30" s="110"/>
      <c r="E30" s="204" t="s">
        <v>374</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1"/>
      <c r="G31" s="2461"/>
      <c r="H31" s="2461"/>
      <c r="I31" s="257"/>
      <c r="M31" s="84">
        <v>30</v>
      </c>
    </row>
    <row customHeight="1" ht="27.299999999999997">
      <c r="A32" s="1684"/>
      <c r="C32" s="97"/>
      <c r="D32" s="148" t="s">
        <v>365</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4"/>
      <c r="G32" s="2404"/>
      <c r="H32" s="2404"/>
      <c r="I32" s="257"/>
      <c r="M32" s="84">
        <v>26</v>
      </c>
    </row>
    <row customHeight="1" ht="14.699999999999998">
      <c r="A33" s="1684"/>
      <c r="C33" s="97"/>
      <c r="D33" s="148" t="s">
        <v>1189</v>
      </c>
      <c r="E33" s="207" t="s">
        <v>1178</v>
      </c>
      <c r="F33" s="199"/>
      <c r="G33" s="258"/>
      <c r="H33" s="199" t="s">
        <v>358</v>
      </c>
      <c r="I33" s="2170" t="s">
        <v>1190</v>
      </c>
      <c r="M33" s="84">
        <v>14</v>
      </c>
    </row>
    <row customHeight="1" ht="15.75">
      <c r="A34" s="1684" t="s">
        <v>91</v>
      </c>
      <c r="C34" s="97"/>
      <c r="D34" s="110"/>
      <c r="E34" s="205" t="s">
        <v>374</v>
      </c>
      <c r="F34" s="201"/>
      <c r="G34" s="201"/>
      <c r="H34" s="202"/>
      <c r="I34" s="2172"/>
      <c r="M34" s="84">
        <v>15</v>
      </c>
    </row>
    <row customHeight="1" ht="25.2">
      <c r="A35" s="1684"/>
      <c r="C35" s="97"/>
      <c r="D35" s="148" t="s">
        <v>932</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4"/>
      <c r="G35" s="2404"/>
      <c r="H35" s="2404"/>
      <c r="I35" s="257"/>
      <c r="M35" s="84">
        <v>24</v>
      </c>
    </row>
    <row customHeight="1" ht="14.699999999999998">
      <c r="A36" s="1684"/>
      <c r="C36" s="97"/>
      <c r="D36" s="148" t="s">
        <v>1191</v>
      </c>
      <c r="E36" s="207" t="s">
        <v>1179</v>
      </c>
      <c r="F36" s="199"/>
      <c r="G36" s="258"/>
      <c r="H36" s="199" t="s">
        <v>358</v>
      </c>
      <c r="I36" s="2144" t="s">
        <v>1192</v>
      </c>
      <c r="M36" s="84">
        <v>14</v>
      </c>
    </row>
    <row customHeight="1" ht="15.75">
      <c r="A37" s="1684" t="s">
        <v>92</v>
      </c>
      <c r="C37" s="97"/>
      <c r="D37" s="110"/>
      <c r="E37" s="205" t="s">
        <v>374</v>
      </c>
      <c r="F37" s="201"/>
      <c r="G37" s="201"/>
      <c r="H37" s="202"/>
      <c r="I37" s="2144"/>
      <c r="M37" s="84">
        <v>15</v>
      </c>
    </row>
    <row customHeight="1" ht="27.299999999999997">
      <c r="A38" s="1684"/>
      <c r="C38" s="97"/>
      <c r="D38" s="148" t="s">
        <v>933</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4"/>
      <c r="G38" s="2404"/>
      <c r="H38" s="2404"/>
      <c r="I38" s="257"/>
      <c r="M38" s="84">
        <v>26</v>
      </c>
    </row>
    <row customHeight="1" ht="14.699999999999998">
      <c r="A39" s="1684"/>
      <c r="C39" s="97"/>
      <c r="D39" s="148" t="s">
        <v>934</v>
      </c>
      <c r="E39" s="207" t="s">
        <v>1180</v>
      </c>
      <c r="F39" s="199"/>
      <c r="G39" s="208"/>
      <c r="H39" s="199" t="s">
        <v>358</v>
      </c>
      <c r="I39" s="2170" t="s">
        <v>1193</v>
      </c>
      <c r="L39" s="156" t="s">
        <v>1181</v>
      </c>
      <c r="M39" s="84">
        <v>14</v>
      </c>
    </row>
    <row customHeight="1" ht="15.75">
      <c r="A40" s="1684" t="s">
        <v>119</v>
      </c>
      <c r="C40" s="97"/>
      <c r="D40" s="110"/>
      <c r="E40" s="205" t="s">
        <v>374</v>
      </c>
      <c r="F40" s="201"/>
      <c r="G40" s="201"/>
      <c r="H40" s="202"/>
      <c r="I40" s="2172"/>
      <c r="M40" s="84">
        <v>15</v>
      </c>
    </row>
    <row s="1824" customFormat="1" customHeight="1" ht="3">
      <c r="A41" s="1684"/>
      <c r="K41" s="197"/>
      <c r="L41" s="197"/>
      <c r="M41" s="141">
        <v>3</v>
      </c>
    </row>
    <row customHeight="1" ht="26.25">
      <c r="D42" s="1682" t="s">
        <v>854</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6"/>
      <c r="G42" s="2286"/>
      <c r="H42" s="2286"/>
      <c r="I42" s="2286"/>
      <c r="M42" s="84">
        <v>25</v>
      </c>
    </row>
    <row customHeight="1" ht="22.5" hidden="1">
      <c r="A43" s="1363" t="s">
        <v>83</v>
      </c>
      <c r="B43" s="147">
        <v>0</v>
      </c>
      <c r="C43" s="98">
        <v>3</v>
      </c>
      <c r="D43" s="84">
        <v>6</v>
      </c>
      <c r="E43" s="84">
        <v>63</v>
      </c>
      <c r="F43" s="84">
        <v>0</v>
      </c>
      <c r="G43" s="84">
        <v>35</v>
      </c>
      <c r="H43" s="84">
        <v>35</v>
      </c>
      <c r="I43" s="84">
        <v>91</v>
      </c>
      <c r="J43" s="84">
        <v>68</v>
      </c>
      <c r="K43" s="156">
        <v>10</v>
      </c>
      <c r="L43" s="156">
        <v>10</v>
      </c>
      <c r="M43" s="84">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8BA9F8-2231-DEC7-495F-0.75D98998}" mc:Ignorable="x14ac xr xr2 xr3">
  <sheetPr>
    <tabColor theme="6" tint="0.4"/>
  </sheetPr>
  <dimension ref="A1:AH510"/>
  <sheetViews>
    <sheetView showGridLines="0" zoomScale="90" workbookViewId="0">
      <pane xSplit="7" ySplit="21" topLeftCell="H447" activePane="bottomRight" state="frozen"/>
      <selection pane="bottomLeft" activeCell="A22" sqref="A22"/>
      <selection pane="topRight" activeCell="H1" sqref="H1"/>
      <selection pane="bottomRight" activeCell="K433" sqref="K433"/>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166</v>
      </c>
      <c r="B2" s="1781" t="s">
        <v>167</v>
      </c>
      <c r="C2" s="370"/>
      <c r="D2" s="345"/>
      <c r="E2" s="1032"/>
      <c r="F2" s="1032"/>
      <c r="G2" s="2428" t="str">
        <f>INDEX(PT_DIFFERENTIATION_NTAR,MATCH(B2,PT_DIFFERENTIATION_NTAR_ID,0))</f>
        <v>Тариф на тепловую энергию (мощность) на коллекторах источников тепловой энергии на территории Артемовского городского округа Приморского края</v>
      </c>
      <c r="H2" s="1865"/>
      <c r="I2" s="1740"/>
      <c r="J2" s="1774"/>
      <c r="K2" s="1866"/>
      <c r="L2" s="1865" t="s">
        <v>358</v>
      </c>
      <c r="M2" s="1876"/>
      <c r="N2" s="335"/>
      <c r="O2" s="1625"/>
      <c r="P2" s="1625"/>
      <c r="AH2" s="1632">
        <v>0</v>
      </c>
    </row>
    <row s="1636" customFormat="1" customHeight="1" ht="18.75" hidden="1">
      <c r="A3" s="1781"/>
      <c r="B3" s="1781"/>
      <c r="C3" s="370" t="s">
        <v>1194</v>
      </c>
      <c r="D3" s="345"/>
      <c r="E3" s="1032"/>
      <c r="F3" s="1032"/>
      <c r="G3" s="2428"/>
      <c r="H3" s="1501"/>
      <c r="I3" s="652" t="s">
        <v>1195</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166</v>
      </c>
      <c r="B5" s="1781" t="s">
        <v>167</v>
      </c>
      <c r="C5" s="370"/>
      <c r="D5" s="345"/>
      <c r="E5" s="1032"/>
      <c r="F5" s="1032"/>
      <c r="G5" s="2428" t="str">
        <f>INDEX(PT_DIFFERENTIATION_NTAR,MATCH(B5,PT_DIFFERENTIATION_NTAR_ID,0))</f>
        <v>Тариф на тепловую энергию (мощность) на коллекторах источников тепловой энергии на территории Артемовского городского округа Приморского края</v>
      </c>
      <c r="H5" s="1865"/>
      <c r="I5" s="1740"/>
      <c r="J5" s="1774"/>
      <c r="K5" s="1779"/>
      <c r="L5" s="1865" t="s">
        <v>358</v>
      </c>
      <c r="M5" s="1876"/>
      <c r="N5" s="335"/>
      <c r="O5" s="1625"/>
      <c r="P5" s="1625"/>
      <c r="AH5" s="1632">
        <v>0</v>
      </c>
    </row>
    <row s="1636" customFormat="1" customHeight="1" ht="18.75" hidden="1">
      <c r="A6" s="1781"/>
      <c r="B6" s="1781"/>
      <c r="C6" s="370" t="s">
        <v>1196</v>
      </c>
      <c r="D6" s="345"/>
      <c r="E6" s="1032"/>
      <c r="F6" s="1032"/>
      <c r="G6" s="2428"/>
      <c r="H6" s="1501"/>
      <c r="I6" s="652" t="s">
        <v>1195</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358</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358</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изменении тарифов</v>
      </c>
      <c r="G16" s="2265" t="str">
        <f>IF(TITLE_DATE_PR_CHANGE="",IF(TITLE_DATE_PR="","",TITLE_DATE_PR),TITLE_DATE_PR_CHANGE)</f>
        <v>46262</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изменении тарифов</v>
      </c>
      <c r="G17" s="2252" t="str">
        <f>IF(TITLE_NUMBER_PR_CHANGE="",IF(TITLE_NUMBER_PR="","",TITLE_NUMBER_PR),TITLE_NUMBER_PR_CHANGE)</f>
        <v>Исх-ДГК/7081</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352</v>
      </c>
      <c r="F19" s="2210"/>
      <c r="G19" s="2210"/>
      <c r="H19" s="2210"/>
      <c r="I19" s="2210"/>
      <c r="J19" s="2210"/>
      <c r="K19" s="2210"/>
      <c r="L19" s="2210"/>
      <c r="M19" s="2390" t="s">
        <v>353</v>
      </c>
      <c r="AH19" s="375">
        <v>21</v>
      </c>
    </row>
    <row customHeight="1" ht="22.049999999999997">
      <c r="D20" s="377"/>
      <c r="E20" s="2278" t="s">
        <v>89</v>
      </c>
      <c r="F20" s="2225" t="s">
        <v>130</v>
      </c>
      <c r="G20" s="2225" t="s">
        <v>131</v>
      </c>
      <c r="H20" s="2387" t="s">
        <v>1197</v>
      </c>
      <c r="I20" s="2388"/>
      <c r="J20" s="2434"/>
      <c r="K20" s="2225" t="s">
        <v>355</v>
      </c>
      <c r="L20" s="2225" t="s">
        <v>442</v>
      </c>
      <c r="M20" s="2390"/>
      <c r="AH20" s="375">
        <v>21</v>
      </c>
    </row>
    <row customHeight="1" ht="22.049999999999997">
      <c r="D21" s="377"/>
      <c r="E21" s="2280"/>
      <c r="F21" s="2226"/>
      <c r="G21" s="2226"/>
      <c r="H21" s="2219" t="s">
        <v>1198</v>
      </c>
      <c r="I21" s="2221"/>
      <c r="J21" s="109" t="s">
        <v>1199</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118</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358</v>
      </c>
      <c r="L23" s="2462"/>
      <c r="M23" s="1770"/>
      <c r="N23" s="335"/>
      <c r="AH23" s="375">
        <v>19</v>
      </c>
    </row>
    <row customHeight="1" ht="60.75">
      <c r="A24" s="1781" t="s">
        <v>166</v>
      </c>
      <c r="B24" s="1781" t="s">
        <v>167</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Тариф на тепловую энергию (мощность) на коллекторах источников тепловой энергии на территории Артемовского городского округа Приморского края</v>
      </c>
      <c r="H24" s="1863"/>
      <c r="I24" s="1740">
        <v>45292</v>
      </c>
      <c r="J24" s="1774">
        <v>47118</v>
      </c>
      <c r="K24" s="1866" t="s">
        <v>1200</v>
      </c>
      <c r="L24" s="1769" t="s">
        <v>358</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c r="A25" s="1781"/>
      <c r="B25" s="1781"/>
      <c r="C25" s="370" t="s">
        <v>1194</v>
      </c>
      <c r="D25" s="2467"/>
      <c r="E25" s="2205"/>
      <c r="F25" s="2471"/>
      <c r="G25" s="2428"/>
      <c r="H25" s="1501"/>
      <c r="I25" s="652" t="s">
        <v>1195</v>
      </c>
      <c r="J25" s="572"/>
      <c r="K25" s="1501"/>
      <c r="L25" s="215"/>
      <c r="M25" s="2171"/>
      <c r="N25" s="335"/>
      <c r="O25" s="1625"/>
      <c r="P25" s="1625"/>
      <c r="AH25" s="1632">
        <v>0</v>
      </c>
    </row>
    <row s="1636" customFormat="1" customHeight="1" ht="18.75">
      <c r="A26" s="1824" t="s">
        <v>166</v>
      </c>
      <c r="B26" s="1824" t="s">
        <v>176</v>
      </c>
      <c r="C26" s="1688"/>
      <c r="D26" s="345"/>
      <c r="E26" s="1032"/>
      <c r="F26" s="1032"/>
      <c r="G26" s="2428" t="str">
        <f>INDEX(PT_DIFFERENTIATION_NTAR,MATCH(B26,PT_DIFFERENTIATION_NTAR_ID,0))</f>
        <v>Тариф на тепловую энергию (мощность) на коллекторах источников тепловой энергии на территории Владивостокского городского округа Приморского края</v>
      </c>
      <c r="H26" s="2272"/>
      <c r="I26" s="1740">
        <v>45292</v>
      </c>
      <c r="J26" s="1774">
        <v>47118</v>
      </c>
      <c r="K26" s="2306" t="s">
        <v>1200</v>
      </c>
      <c r="L26" s="2272" t="s">
        <v>358</v>
      </c>
      <c r="M26" s="2319"/>
      <c r="N26" s="619"/>
      <c r="O26" s="1625"/>
      <c r="P26" s="1625"/>
      <c r="Q26" s="1636"/>
      <c r="R26" s="1636"/>
      <c r="S26" s="1636"/>
      <c r="T26" s="1636"/>
      <c r="U26" s="1636"/>
      <c r="V26" s="1636"/>
      <c r="W26" s="1636"/>
      <c r="X26" s="1636"/>
      <c r="Y26" s="1636"/>
      <c r="Z26" s="1636"/>
      <c r="AA26" s="1636"/>
      <c r="AB26" s="1636"/>
      <c r="AC26" s="1636"/>
      <c r="AD26" s="1636"/>
      <c r="AE26" s="1636"/>
      <c r="AF26" s="1636"/>
      <c r="AG26" s="1636"/>
      <c r="AH26" s="1636">
        <v>0</v>
      </c>
    </row>
    <row s="1636" customFormat="1" customHeight="1" ht="18.75">
      <c r="A27" s="1824"/>
      <c r="B27" s="1824"/>
      <c r="C27" s="1688" t="s">
        <v>1194</v>
      </c>
      <c r="D27" s="345"/>
      <c r="E27" s="1032"/>
      <c r="F27" s="1032"/>
      <c r="G27" s="2428"/>
      <c r="H27" s="4209"/>
      <c r="I27" s="4210" t="s">
        <v>1195</v>
      </c>
      <c r="J27" s="4211"/>
      <c r="K27" s="4212"/>
      <c r="L27" s="4213"/>
      <c r="M27" s="2319"/>
      <c r="N27" s="619"/>
      <c r="O27" s="1625"/>
      <c r="P27" s="1625"/>
      <c r="Q27" s="1636"/>
      <c r="R27" s="1636"/>
      <c r="S27" s="1636"/>
      <c r="T27" s="1636"/>
      <c r="U27" s="1636"/>
      <c r="V27" s="1636"/>
      <c r="W27" s="1636"/>
      <c r="X27" s="1636"/>
      <c r="Y27" s="1636"/>
      <c r="Z27" s="1636"/>
      <c r="AA27" s="1636"/>
      <c r="AB27" s="1636"/>
      <c r="AC27" s="1636"/>
      <c r="AD27" s="1636"/>
      <c r="AE27" s="1636"/>
      <c r="AF27" s="1636"/>
      <c r="AG27" s="1636"/>
      <c r="AH27" s="1636">
        <v>0</v>
      </c>
    </row>
    <row s="1636" customFormat="1" customHeight="1" ht="18.75">
      <c r="A28" s="1824" t="s">
        <v>166</v>
      </c>
      <c r="B28" s="1824" t="s">
        <v>182</v>
      </c>
      <c r="C28" s="1688"/>
      <c r="D28" s="345"/>
      <c r="E28" s="1032"/>
      <c r="F28" s="1032"/>
      <c r="G28" s="2428" t="str">
        <f>INDEX(PT_DIFFERENTIATION_NTAR,MATCH(B28,PT_DIFFERENTIATION_NTAR_ID,0))</f>
        <v>Тариф на тепловую энергию (мощность) на коллекторах источников тепловой энергии на территории Партизанского городского округа Приморского края</v>
      </c>
      <c r="H28" s="2272"/>
      <c r="I28" s="1740">
        <v>45292</v>
      </c>
      <c r="J28" s="1774">
        <v>47118</v>
      </c>
      <c r="K28" s="2306" t="s">
        <v>1200</v>
      </c>
      <c r="L28" s="2272" t="s">
        <v>358</v>
      </c>
      <c r="M28" s="2319"/>
      <c r="N28" s="619"/>
      <c r="O28" s="1625"/>
      <c r="P28" s="1625"/>
      <c r="Q28" s="1636"/>
      <c r="R28" s="1636"/>
      <c r="S28" s="1636"/>
      <c r="T28" s="1636"/>
      <c r="U28" s="1636"/>
      <c r="V28" s="1636"/>
      <c r="W28" s="1636"/>
      <c r="X28" s="1636"/>
      <c r="Y28" s="1636"/>
      <c r="Z28" s="1636"/>
      <c r="AA28" s="1636"/>
      <c r="AB28" s="1636"/>
      <c r="AC28" s="1636"/>
      <c r="AD28" s="1636"/>
      <c r="AE28" s="1636"/>
      <c r="AF28" s="1636"/>
      <c r="AG28" s="1636"/>
      <c r="AH28" s="1636">
        <v>0</v>
      </c>
    </row>
    <row s="1636" customFormat="1" customHeight="1" ht="18.75">
      <c r="A29" s="1824"/>
      <c r="B29" s="1824"/>
      <c r="C29" s="1688" t="s">
        <v>1194</v>
      </c>
      <c r="D29" s="345"/>
      <c r="E29" s="1032"/>
      <c r="F29" s="1032"/>
      <c r="G29" s="2428"/>
      <c r="H29" s="4214"/>
      <c r="I29" s="4215" t="s">
        <v>1195</v>
      </c>
      <c r="J29" s="4216"/>
      <c r="K29" s="4217"/>
      <c r="L29" s="4218"/>
      <c r="M29" s="2319"/>
      <c r="N29" s="619"/>
      <c r="O29" s="1625"/>
      <c r="P29" s="1625"/>
      <c r="Q29" s="1636"/>
      <c r="R29" s="1636"/>
      <c r="S29" s="1636"/>
      <c r="T29" s="1636"/>
      <c r="U29" s="1636"/>
      <c r="V29" s="1636"/>
      <c r="W29" s="1636"/>
      <c r="X29" s="1636"/>
      <c r="Y29" s="1636"/>
      <c r="Z29" s="1636"/>
      <c r="AA29" s="1636"/>
      <c r="AB29" s="1636"/>
      <c r="AC29" s="1636"/>
      <c r="AD29" s="1636"/>
      <c r="AE29" s="1636"/>
      <c r="AF29" s="1636"/>
      <c r="AG29" s="1636"/>
      <c r="AH29" s="1636">
        <v>0</v>
      </c>
    </row>
    <row customHeight="1" ht="0.75">
      <c r="A30" s="1781"/>
      <c r="B30" s="1781"/>
      <c r="C30" s="370" t="s">
        <v>1201</v>
      </c>
      <c r="D30" s="2467"/>
      <c r="E30" s="2205"/>
      <c r="F30" s="2384"/>
      <c r="G30" s="401"/>
      <c r="H30" s="1501"/>
      <c r="I30" s="396"/>
      <c r="J30" s="350"/>
      <c r="K30" s="1501"/>
      <c r="L30" s="202"/>
      <c r="M30" s="2171"/>
      <c r="N30" s="335"/>
      <c r="AH30" s="375">
        <v>0</v>
      </c>
    </row>
    <row s="1636" customFormat="1" customHeight="1" ht="45">
      <c r="A31" s="1781" t="s">
        <v>190</v>
      </c>
      <c r="B31" s="1781" t="s">
        <v>191</v>
      </c>
      <c r="C31" s="370"/>
      <c r="D31" s="2463"/>
      <c r="E31" s="2464"/>
      <c r="F31" s="2465" t="str">
        <f>INDEX(PT_DIFFERENTIATION_VTAR,MATCH(A31,PT_DIFFERENTIATION_VTAR_ID,0))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31" s="2428" t="str">
        <f>INDEX(PT_DIFFERENTIATION_NTAR,MATCH(B31,PT_DIFFERENTIATION_NTAR_ID,0))</f>
        <v>Тариф на тепловую энергию, поставляемую потребителям АО "ДГК" на территории Артемовского городского округа Приморского края</v>
      </c>
      <c r="H31" s="1863"/>
      <c r="I31" s="1740">
        <v>45292</v>
      </c>
      <c r="J31" s="1774">
        <v>47118</v>
      </c>
      <c r="K31" s="1866" t="s">
        <v>1200</v>
      </c>
      <c r="L31" s="1863" t="s">
        <v>358</v>
      </c>
      <c r="M31" s="2171"/>
      <c r="N31" s="335"/>
      <c r="O31" s="1625"/>
      <c r="P31" s="1625"/>
      <c r="AH31" s="1632">
        <v>0</v>
      </c>
    </row>
    <row s="1636" customFormat="1" customHeight="1" ht="18.75">
      <c r="A32" s="1781"/>
      <c r="B32" s="1781"/>
      <c r="C32" s="370" t="s">
        <v>1194</v>
      </c>
      <c r="D32" s="2463"/>
      <c r="E32" s="2464"/>
      <c r="F32" s="2465"/>
      <c r="G32" s="2428"/>
      <c r="H32" s="1501"/>
      <c r="I32" s="652" t="s">
        <v>1195</v>
      </c>
      <c r="J32" s="572"/>
      <c r="K32" s="1501"/>
      <c r="L32" s="215"/>
      <c r="M32" s="2171"/>
      <c r="N32" s="335"/>
      <c r="O32" s="1625"/>
      <c r="P32" s="1625"/>
      <c r="AH32" s="1632">
        <v>0</v>
      </c>
    </row>
    <row s="1636" customFormat="1" customHeight="1" ht="18.75">
      <c r="A33" s="1824" t="s">
        <v>190</v>
      </c>
      <c r="B33" s="1824" t="s">
        <v>196</v>
      </c>
      <c r="C33" s="1688"/>
      <c r="D33" s="345"/>
      <c r="E33" s="1032"/>
      <c r="F33" s="1032"/>
      <c r="G33" s="2428" t="str">
        <f>INDEX(PT_DIFFERENTIATION_NTAR,MATCH(B33,PT_DIFFERENTIATION_NTAR_ID,0))</f>
        <v>Тариф на тепловую энергию, поставляемую потребителям АО "ДГК" на территории Владивостокского городского округа Приморского края</v>
      </c>
      <c r="H33" s="2272"/>
      <c r="I33" s="1740">
        <v>45292</v>
      </c>
      <c r="J33" s="1774">
        <v>47118</v>
      </c>
      <c r="K33" s="2306" t="s">
        <v>1200</v>
      </c>
      <c r="L33" s="2272" t="s">
        <v>358</v>
      </c>
      <c r="M33" s="2319"/>
      <c r="N33" s="619"/>
      <c r="O33" s="1625"/>
      <c r="P33" s="1625"/>
      <c r="Q33" s="1636"/>
      <c r="R33" s="1636"/>
      <c r="S33" s="1636"/>
      <c r="T33" s="1636"/>
      <c r="U33" s="1636"/>
      <c r="V33" s="1636"/>
      <c r="W33" s="1636"/>
      <c r="X33" s="1636"/>
      <c r="Y33" s="1636"/>
      <c r="Z33" s="1636"/>
      <c r="AA33" s="1636"/>
      <c r="AB33" s="1636"/>
      <c r="AC33" s="1636"/>
      <c r="AD33" s="1636"/>
      <c r="AE33" s="1636"/>
      <c r="AF33" s="1636"/>
      <c r="AG33" s="1636"/>
      <c r="AH33" s="1636">
        <v>0</v>
      </c>
    </row>
    <row s="1636" customFormat="1" customHeight="1" ht="18.75">
      <c r="A34" s="1824"/>
      <c r="B34" s="1824"/>
      <c r="C34" s="1688" t="s">
        <v>1194</v>
      </c>
      <c r="D34" s="345"/>
      <c r="E34" s="1032"/>
      <c r="F34" s="1032"/>
      <c r="G34" s="2428"/>
      <c r="H34" s="4219"/>
      <c r="I34" s="4220" t="s">
        <v>1195</v>
      </c>
      <c r="J34" s="4221"/>
      <c r="K34" s="4222"/>
      <c r="L34" s="4223"/>
      <c r="M34" s="2319"/>
      <c r="N34" s="619"/>
      <c r="O34" s="1625"/>
      <c r="P34" s="1625"/>
      <c r="Q34" s="1636"/>
      <c r="R34" s="1636"/>
      <c r="S34" s="1636"/>
      <c r="T34" s="1636"/>
      <c r="U34" s="1636"/>
      <c r="V34" s="1636"/>
      <c r="W34" s="1636"/>
      <c r="X34" s="1636"/>
      <c r="Y34" s="1636"/>
      <c r="Z34" s="1636"/>
      <c r="AA34" s="1636"/>
      <c r="AB34" s="1636"/>
      <c r="AC34" s="1636"/>
      <c r="AD34" s="1636"/>
      <c r="AE34" s="1636"/>
      <c r="AF34" s="1636"/>
      <c r="AG34" s="1636"/>
      <c r="AH34" s="1636">
        <v>0</v>
      </c>
    </row>
    <row s="1636" customFormat="1" customHeight="1" ht="18.75">
      <c r="A35" s="1824" t="s">
        <v>190</v>
      </c>
      <c r="B35" s="1824" t="s">
        <v>201</v>
      </c>
      <c r="C35" s="1688"/>
      <c r="D35" s="345"/>
      <c r="E35" s="1032"/>
      <c r="F35" s="1032"/>
      <c r="G35" s="2428" t="str">
        <f>INDEX(PT_DIFFERENTIATION_NTAR,MATCH(B35,PT_DIFFERENTIATION_NTAR_ID,0))</f>
        <v>Тариф на тепловую энергию, поставляемую потребителям АО "ДГК" на территории Партизанского городского округа Приморского края</v>
      </c>
      <c r="H35" s="2272"/>
      <c r="I35" s="1740">
        <v>45292</v>
      </c>
      <c r="J35" s="1774">
        <v>47118</v>
      </c>
      <c r="K35" s="2306" t="s">
        <v>1200</v>
      </c>
      <c r="L35" s="2272" t="s">
        <v>358</v>
      </c>
      <c r="M35" s="2319"/>
      <c r="N35" s="619"/>
      <c r="O35" s="1625"/>
      <c r="P35" s="1625"/>
      <c r="Q35" s="1636"/>
      <c r="R35" s="1636"/>
      <c r="S35" s="1636"/>
      <c r="T35" s="1636"/>
      <c r="U35" s="1636"/>
      <c r="V35" s="1636"/>
      <c r="W35" s="1636"/>
      <c r="X35" s="1636"/>
      <c r="Y35" s="1636"/>
      <c r="Z35" s="1636"/>
      <c r="AA35" s="1636"/>
      <c r="AB35" s="1636"/>
      <c r="AC35" s="1636"/>
      <c r="AD35" s="1636"/>
      <c r="AE35" s="1636"/>
      <c r="AF35" s="1636"/>
      <c r="AG35" s="1636"/>
      <c r="AH35" s="1636">
        <v>0</v>
      </c>
    </row>
    <row s="1636" customFormat="1" customHeight="1" ht="18.75">
      <c r="A36" s="1824"/>
      <c r="B36" s="1824"/>
      <c r="C36" s="1688" t="s">
        <v>1194</v>
      </c>
      <c r="D36" s="345"/>
      <c r="E36" s="1032"/>
      <c r="F36" s="1032"/>
      <c r="G36" s="2428"/>
      <c r="H36" s="4224"/>
      <c r="I36" s="4225" t="s">
        <v>1195</v>
      </c>
      <c r="J36" s="4226"/>
      <c r="K36" s="4227"/>
      <c r="L36" s="4228"/>
      <c r="M36" s="2319"/>
      <c r="N36" s="619"/>
      <c r="O36" s="1625"/>
      <c r="P36" s="1625"/>
      <c r="Q36" s="1636"/>
      <c r="R36" s="1636"/>
      <c r="S36" s="1636"/>
      <c r="T36" s="1636"/>
      <c r="U36" s="1636"/>
      <c r="V36" s="1636"/>
      <c r="W36" s="1636"/>
      <c r="X36" s="1636"/>
      <c r="Y36" s="1636"/>
      <c r="Z36" s="1636"/>
      <c r="AA36" s="1636"/>
      <c r="AB36" s="1636"/>
      <c r="AC36" s="1636"/>
      <c r="AD36" s="1636"/>
      <c r="AE36" s="1636"/>
      <c r="AF36" s="1636"/>
      <c r="AG36" s="1636"/>
      <c r="AH36" s="1636">
        <v>0</v>
      </c>
    </row>
    <row s="1636" customFormat="1" customHeight="1" ht="18.75">
      <c r="A37" s="1824" t="s">
        <v>190</v>
      </c>
      <c r="B37" s="1824" t="s">
        <v>206</v>
      </c>
      <c r="C37" s="1688"/>
      <c r="D37" s="345"/>
      <c r="E37" s="1032"/>
      <c r="F37" s="1032"/>
      <c r="G37" s="2428" t="str">
        <f>INDEX(PT_DIFFERENTIATION_NTAR,MATCH(B37,PT_DIFFERENTIATION_NTAR_ID,0))</f>
        <v>Тариф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на территории Артемовского городского округа</v>
      </c>
      <c r="H37" s="2272"/>
      <c r="I37" s="1740">
        <v>45292</v>
      </c>
      <c r="J37" s="1774">
        <v>47118</v>
      </c>
      <c r="K37" s="2306" t="s">
        <v>1200</v>
      </c>
      <c r="L37" s="2272" t="s">
        <v>358</v>
      </c>
      <c r="M37" s="2319"/>
      <c r="N37" s="619"/>
      <c r="O37" s="1625"/>
      <c r="P37" s="1625"/>
      <c r="Q37" s="1636"/>
      <c r="R37" s="1636"/>
      <c r="S37" s="1636"/>
      <c r="T37" s="1636"/>
      <c r="U37" s="1636"/>
      <c r="V37" s="1636"/>
      <c r="W37" s="1636"/>
      <c r="X37" s="1636"/>
      <c r="Y37" s="1636"/>
      <c r="Z37" s="1636"/>
      <c r="AA37" s="1636"/>
      <c r="AB37" s="1636"/>
      <c r="AC37" s="1636"/>
      <c r="AD37" s="1636"/>
      <c r="AE37" s="1636"/>
      <c r="AF37" s="1636"/>
      <c r="AG37" s="1636"/>
      <c r="AH37" s="1636">
        <v>0</v>
      </c>
    </row>
    <row s="1636" customFormat="1" customHeight="1" ht="18.75">
      <c r="A38" s="1824"/>
      <c r="B38" s="1824"/>
      <c r="C38" s="1688" t="s">
        <v>1194</v>
      </c>
      <c r="D38" s="345"/>
      <c r="E38" s="1032"/>
      <c r="F38" s="1032"/>
      <c r="G38" s="2428"/>
      <c r="H38" s="4229"/>
      <c r="I38" s="4230" t="s">
        <v>1195</v>
      </c>
      <c r="J38" s="4231"/>
      <c r="K38" s="4232"/>
      <c r="L38" s="4233"/>
      <c r="M38" s="2319"/>
      <c r="N38" s="619"/>
      <c r="O38" s="1625"/>
      <c r="P38" s="1625"/>
      <c r="Q38" s="1636"/>
      <c r="R38" s="1636"/>
      <c r="S38" s="1636"/>
      <c r="T38" s="1636"/>
      <c r="U38" s="1636"/>
      <c r="V38" s="1636"/>
      <c r="W38" s="1636"/>
      <c r="X38" s="1636"/>
      <c r="Y38" s="1636"/>
      <c r="Z38" s="1636"/>
      <c r="AA38" s="1636"/>
      <c r="AB38" s="1636"/>
      <c r="AC38" s="1636"/>
      <c r="AD38" s="1636"/>
      <c r="AE38" s="1636"/>
      <c r="AF38" s="1636"/>
      <c r="AG38" s="1636"/>
      <c r="AH38" s="1636">
        <v>0</v>
      </c>
    </row>
    <row s="1636" customFormat="1" customHeight="1" ht="18.75">
      <c r="A39" s="1824" t="s">
        <v>190</v>
      </c>
      <c r="B39" s="1824" t="s">
        <v>211</v>
      </c>
      <c r="C39" s="1688"/>
      <c r="D39" s="345"/>
      <c r="E39" s="1032"/>
      <c r="F39" s="1032"/>
      <c r="G39" s="2428" t="str">
        <f>INDEX(PT_DIFFERENTIATION_NTAR,MATCH(B39,PT_DIFFERENTIATION_NTAR_ID,0))</f>
        <v>Тариф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на территории Владивостокского городского округа</v>
      </c>
      <c r="H39" s="2272"/>
      <c r="I39" s="1740">
        <v>45292</v>
      </c>
      <c r="J39" s="1774">
        <v>47118</v>
      </c>
      <c r="K39" s="2306" t="s">
        <v>1200</v>
      </c>
      <c r="L39" s="2272" t="s">
        <v>358</v>
      </c>
      <c r="M39" s="2319"/>
      <c r="N39" s="619"/>
      <c r="O39" s="1625"/>
      <c r="P39" s="1625"/>
      <c r="Q39" s="1636"/>
      <c r="R39" s="1636"/>
      <c r="S39" s="1636"/>
      <c r="T39" s="1636"/>
      <c r="U39" s="1636"/>
      <c r="V39" s="1636"/>
      <c r="W39" s="1636"/>
      <c r="X39" s="1636"/>
      <c r="Y39" s="1636"/>
      <c r="Z39" s="1636"/>
      <c r="AA39" s="1636"/>
      <c r="AB39" s="1636"/>
      <c r="AC39" s="1636"/>
      <c r="AD39" s="1636"/>
      <c r="AE39" s="1636"/>
      <c r="AF39" s="1636"/>
      <c r="AG39" s="1636"/>
      <c r="AH39" s="1636">
        <v>0</v>
      </c>
    </row>
    <row s="1636" customFormat="1" customHeight="1" ht="18.75">
      <c r="A40" s="1824"/>
      <c r="B40" s="1824"/>
      <c r="C40" s="1688" t="s">
        <v>1194</v>
      </c>
      <c r="D40" s="345"/>
      <c r="E40" s="1032"/>
      <c r="F40" s="1032"/>
      <c r="G40" s="2428"/>
      <c r="H40" s="4234"/>
      <c r="I40" s="4235" t="s">
        <v>1195</v>
      </c>
      <c r="J40" s="4236"/>
      <c r="K40" s="4237"/>
      <c r="L40" s="4238"/>
      <c r="M40" s="2319"/>
      <c r="N40" s="619"/>
      <c r="O40" s="1625"/>
      <c r="P40" s="1625"/>
      <c r="Q40" s="1636"/>
      <c r="R40" s="1636"/>
      <c r="S40" s="1636"/>
      <c r="T40" s="1636"/>
      <c r="U40" s="1636"/>
      <c r="V40" s="1636"/>
      <c r="W40" s="1636"/>
      <c r="X40" s="1636"/>
      <c r="Y40" s="1636"/>
      <c r="Z40" s="1636"/>
      <c r="AA40" s="1636"/>
      <c r="AB40" s="1636"/>
      <c r="AC40" s="1636"/>
      <c r="AD40" s="1636"/>
      <c r="AE40" s="1636"/>
      <c r="AF40" s="1636"/>
      <c r="AG40" s="1636"/>
      <c r="AH40" s="1636">
        <v>0</v>
      </c>
    </row>
    <row s="1636" customFormat="1" customHeight="1" ht="18.75">
      <c r="A41" s="1824" t="s">
        <v>190</v>
      </c>
      <c r="B41" s="1824" t="s">
        <v>216</v>
      </c>
      <c r="C41" s="1688"/>
      <c r="D41" s="345"/>
      <c r="E41" s="1032"/>
      <c r="F41" s="1032"/>
      <c r="G41" s="2428" t="str">
        <f>INDEX(PT_DIFFERENTIATION_NTAR,MATCH(B41,PT_DIFFERENTIATION_NTAR_ID,0))</f>
        <v>Тариф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на территории Партизанского городского округа</v>
      </c>
      <c r="H41" s="2272"/>
      <c r="I41" s="1740">
        <v>45292</v>
      </c>
      <c r="J41" s="1774">
        <v>47118</v>
      </c>
      <c r="K41" s="2306" t="s">
        <v>1200</v>
      </c>
      <c r="L41" s="2272" t="s">
        <v>358</v>
      </c>
      <c r="M41" s="2319"/>
      <c r="N41" s="619"/>
      <c r="O41" s="1625"/>
      <c r="P41" s="1625"/>
      <c r="Q41" s="1636"/>
      <c r="R41" s="1636"/>
      <c r="S41" s="1636"/>
      <c r="T41" s="1636"/>
      <c r="U41" s="1636"/>
      <c r="V41" s="1636"/>
      <c r="W41" s="1636"/>
      <c r="X41" s="1636"/>
      <c r="Y41" s="1636"/>
      <c r="Z41" s="1636"/>
      <c r="AA41" s="1636"/>
      <c r="AB41" s="1636"/>
      <c r="AC41" s="1636"/>
      <c r="AD41" s="1636"/>
      <c r="AE41" s="1636"/>
      <c r="AF41" s="1636"/>
      <c r="AG41" s="1636"/>
      <c r="AH41" s="1636">
        <v>0</v>
      </c>
    </row>
    <row s="1636" customFormat="1" customHeight="1" ht="18.75">
      <c r="A42" s="1824"/>
      <c r="B42" s="1824"/>
      <c r="C42" s="1688" t="s">
        <v>1194</v>
      </c>
      <c r="D42" s="345"/>
      <c r="E42" s="1032"/>
      <c r="F42" s="1032"/>
      <c r="G42" s="2428"/>
      <c r="H42" s="4239"/>
      <c r="I42" s="4240" t="s">
        <v>1195</v>
      </c>
      <c r="J42" s="4241"/>
      <c r="K42" s="4242"/>
      <c r="L42" s="4243"/>
      <c r="M42" s="2319"/>
      <c r="N42" s="619"/>
      <c r="O42" s="1625"/>
      <c r="P42" s="1625"/>
      <c r="Q42" s="1636"/>
      <c r="R42" s="1636"/>
      <c r="S42" s="1636"/>
      <c r="T42" s="1636"/>
      <c r="U42" s="1636"/>
      <c r="V42" s="1636"/>
      <c r="W42" s="1636"/>
      <c r="X42" s="1636"/>
      <c r="Y42" s="1636"/>
      <c r="Z42" s="1636"/>
      <c r="AA42" s="1636"/>
      <c r="AB42" s="1636"/>
      <c r="AC42" s="1636"/>
      <c r="AD42" s="1636"/>
      <c r="AE42" s="1636"/>
      <c r="AF42" s="1636"/>
      <c r="AG42" s="1636"/>
      <c r="AH42" s="1636">
        <v>0</v>
      </c>
    </row>
    <row s="1636" customFormat="1" customHeight="1" ht="0.75">
      <c r="A43" s="1781"/>
      <c r="B43" s="1781"/>
      <c r="C43" s="370" t="s">
        <v>1201</v>
      </c>
      <c r="D43" s="2463"/>
      <c r="E43" s="2205"/>
      <c r="F43" s="2384"/>
      <c r="G43" s="401"/>
      <c r="H43" s="1501"/>
      <c r="I43" s="652"/>
      <c r="J43" s="572"/>
      <c r="K43" s="1501"/>
      <c r="L43" s="215"/>
      <c r="M43" s="2171"/>
      <c r="N43" s="335"/>
      <c r="O43" s="1625"/>
      <c r="P43" s="1625"/>
      <c r="AH43" s="1632">
        <v>0</v>
      </c>
    </row>
    <row s="1636" customFormat="1" customHeight="1" ht="45" hidden="1">
      <c r="A44" s="1781" t="s">
        <v>221</v>
      </c>
      <c r="B44" s="1781" t="s">
        <v>222</v>
      </c>
      <c r="C44" s="370"/>
      <c r="D44" s="2463"/>
      <c r="E44" s="2205"/>
      <c r="F44" s="2384" t="str">
        <f>INDEX(PT_DIFFERENTIATION_VTAR,MATCH(A44,PT_DIFFERENTIATION_VTAR_ID,0))</f>
        <v>Тарифы на теплоноситель, поставляемый теплоснабжающими организациями потребителям, другим теплоснабжающим организациям</v>
      </c>
      <c r="G44" s="2428" t="str">
        <f>INDEX(PT_DIFFERENTIATION_NTAR,MATCH(B44,PT_DIFFERENTIATION_NTAR_ID,0))</f>
        <v/>
      </c>
      <c r="H44" s="1863"/>
      <c r="I44" s="1740"/>
      <c r="J44" s="1774"/>
      <c r="K44" s="1866"/>
      <c r="L44" s="1863" t="s">
        <v>358</v>
      </c>
      <c r="M44" s="2171"/>
      <c r="N44" s="335"/>
      <c r="O44" s="1625"/>
      <c r="P44" s="1625"/>
      <c r="AH44" s="1632">
        <v>0</v>
      </c>
    </row>
    <row s="1636" customFormat="1" customHeight="1" ht="18.75" hidden="1">
      <c r="A45" s="1781"/>
      <c r="B45" s="1781"/>
      <c r="C45" s="370" t="s">
        <v>1194</v>
      </c>
      <c r="D45" s="2463"/>
      <c r="E45" s="2205"/>
      <c r="F45" s="2384"/>
      <c r="G45" s="2428"/>
      <c r="H45" s="1501"/>
      <c r="I45" s="652" t="s">
        <v>1195</v>
      </c>
      <c r="J45" s="572"/>
      <c r="K45" s="1501"/>
      <c r="L45" s="215"/>
      <c r="M45" s="2171"/>
      <c r="N45" s="335"/>
      <c r="O45" s="1625"/>
      <c r="P45" s="1625"/>
      <c r="AH45" s="1632">
        <v>0</v>
      </c>
    </row>
    <row s="1636" customFormat="1" customHeight="1" ht="0.75" hidden="1">
      <c r="A46" s="1781"/>
      <c r="B46" s="1781"/>
      <c r="C46" s="370" t="s">
        <v>1201</v>
      </c>
      <c r="D46" s="2463"/>
      <c r="E46" s="2205"/>
      <c r="F46" s="2384"/>
      <c r="G46" s="401"/>
      <c r="H46" s="1501"/>
      <c r="I46" s="652"/>
      <c r="J46" s="572"/>
      <c r="K46" s="1501"/>
      <c r="L46" s="215"/>
      <c r="M46" s="2171"/>
      <c r="N46" s="335"/>
      <c r="O46" s="1625"/>
      <c r="P46" s="1625"/>
      <c r="AH46" s="1632">
        <v>0</v>
      </c>
    </row>
    <row s="1636" customFormat="1" customHeight="1" ht="45" hidden="1">
      <c r="A47" s="1781" t="s">
        <v>227</v>
      </c>
      <c r="B47" s="1781" t="s">
        <v>228</v>
      </c>
      <c r="C47" s="370"/>
      <c r="D47" s="2463"/>
      <c r="E47" s="2205"/>
      <c r="F47" s="2384" t="str">
        <f>INDEX(PT_DIFFERENTIATION_VTAR,MATCH(A47,PT_DIFFERENTIATION_VTAR_ID,0))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47" s="2428" t="str">
        <f>INDEX(PT_DIFFERENTIATION_NTAR,MATCH(B47,PT_DIFFERENTIATION_NTAR_ID,0))</f>
        <v/>
      </c>
      <c r="H47" s="1863"/>
      <c r="I47" s="1740"/>
      <c r="J47" s="1774"/>
      <c r="K47" s="1866"/>
      <c r="L47" s="1863" t="s">
        <v>358</v>
      </c>
      <c r="M47" s="2171"/>
      <c r="N47" s="335"/>
      <c r="O47" s="1625"/>
      <c r="P47" s="1625"/>
      <c r="AH47" s="1632">
        <v>0</v>
      </c>
    </row>
    <row s="1636" customFormat="1" customHeight="1" ht="18.75" hidden="1">
      <c r="A48" s="1781"/>
      <c r="B48" s="1781"/>
      <c r="C48" s="370" t="s">
        <v>1194</v>
      </c>
      <c r="D48" s="2463"/>
      <c r="E48" s="2205"/>
      <c r="F48" s="2384"/>
      <c r="G48" s="2428"/>
      <c r="H48" s="1501"/>
      <c r="I48" s="652" t="s">
        <v>1195</v>
      </c>
      <c r="J48" s="572"/>
      <c r="K48" s="1501"/>
      <c r="L48" s="215"/>
      <c r="M48" s="2171"/>
      <c r="N48" s="335"/>
      <c r="O48" s="1625"/>
      <c r="P48" s="1625"/>
      <c r="AH48" s="1632">
        <v>0</v>
      </c>
    </row>
    <row s="1636" customFormat="1" customHeight="1" ht="0.75" hidden="1">
      <c r="A49" s="1781"/>
      <c r="B49" s="1781"/>
      <c r="C49" s="370" t="s">
        <v>1201</v>
      </c>
      <c r="D49" s="2463"/>
      <c r="E49" s="2205"/>
      <c r="F49" s="2384"/>
      <c r="G49" s="401"/>
      <c r="H49" s="1501"/>
      <c r="I49" s="652"/>
      <c r="J49" s="572"/>
      <c r="K49" s="1501"/>
      <c r="L49" s="215"/>
      <c r="M49" s="2171"/>
      <c r="N49" s="335"/>
      <c r="O49" s="1625"/>
      <c r="P49" s="1625"/>
      <c r="AH49" s="1632">
        <v>0</v>
      </c>
    </row>
    <row s="1636" customFormat="1" customHeight="1" ht="18.75" hidden="1">
      <c r="A50" s="1781" t="s">
        <v>233</v>
      </c>
      <c r="B50" s="1781" t="s">
        <v>234</v>
      </c>
      <c r="C50" s="370"/>
      <c r="D50" s="2463"/>
      <c r="E50" s="2205"/>
      <c r="F50" s="2384" t="str">
        <f>INDEX(PT_DIFFERENTIATION_VTAR,MATCH(A50,PT_DIFFERENTIATION_VTAR_ID,0))</f>
        <v>Тарифы на услуги по передаче тепловой энергии</v>
      </c>
      <c r="G50" s="2428" t="str">
        <f>INDEX(PT_DIFFERENTIATION_NTAR,MATCH(B50,PT_DIFFERENTIATION_NTAR_ID,0))</f>
        <v/>
      </c>
      <c r="H50" s="1863"/>
      <c r="I50" s="1740"/>
      <c r="J50" s="1774"/>
      <c r="K50" s="1866"/>
      <c r="L50" s="1863" t="s">
        <v>358</v>
      </c>
      <c r="M50" s="2171"/>
      <c r="N50" s="335"/>
      <c r="O50" s="1625"/>
      <c r="P50" s="1625"/>
      <c r="AH50" s="1632">
        <v>0</v>
      </c>
    </row>
    <row s="1636" customFormat="1" customHeight="1" ht="18.75" hidden="1">
      <c r="A51" s="1781"/>
      <c r="B51" s="1781"/>
      <c r="C51" s="370" t="s">
        <v>1194</v>
      </c>
      <c r="D51" s="2463"/>
      <c r="E51" s="2205"/>
      <c r="F51" s="2384"/>
      <c r="G51" s="2428"/>
      <c r="H51" s="1501"/>
      <c r="I51" s="652" t="s">
        <v>1195</v>
      </c>
      <c r="J51" s="572"/>
      <c r="K51" s="1501"/>
      <c r="L51" s="215"/>
      <c r="M51" s="2171"/>
      <c r="N51" s="335"/>
      <c r="O51" s="1625"/>
      <c r="P51" s="1625"/>
      <c r="AH51" s="1632">
        <v>0</v>
      </c>
    </row>
    <row s="1636" customFormat="1" customHeight="1" ht="0.75" hidden="1">
      <c r="A52" s="1781"/>
      <c r="B52" s="1781"/>
      <c r="C52" s="370" t="s">
        <v>1201</v>
      </c>
      <c r="D52" s="2463"/>
      <c r="E52" s="2205"/>
      <c r="F52" s="2384"/>
      <c r="G52" s="401"/>
      <c r="H52" s="1501"/>
      <c r="I52" s="652"/>
      <c r="J52" s="572"/>
      <c r="K52" s="1501"/>
      <c r="L52" s="215"/>
      <c r="M52" s="2171"/>
      <c r="N52" s="335"/>
      <c r="O52" s="1625"/>
      <c r="P52" s="1625"/>
      <c r="AH52" s="1632">
        <v>0</v>
      </c>
    </row>
    <row s="1636" customFormat="1" customHeight="1" ht="18.75" hidden="1">
      <c r="A53" s="1781" t="s">
        <v>239</v>
      </c>
      <c r="B53" s="1781" t="s">
        <v>240</v>
      </c>
      <c r="C53" s="370"/>
      <c r="D53" s="2463"/>
      <c r="E53" s="2205"/>
      <c r="F53" s="2384" t="str">
        <f>INDEX(PT_DIFFERENTIATION_VTAR,MATCH(A53,PT_DIFFERENTIATION_VTAR_ID,0))</f>
        <v>Тарифы на услуги по передаче теплоносителя</v>
      </c>
      <c r="G53" s="2428" t="str">
        <f>INDEX(PT_DIFFERENTIATION_NTAR,MATCH(B53,PT_DIFFERENTIATION_NTAR_ID,0))</f>
        <v/>
      </c>
      <c r="H53" s="1863"/>
      <c r="I53" s="1740"/>
      <c r="J53" s="1774"/>
      <c r="K53" s="1866"/>
      <c r="L53" s="1863" t="s">
        <v>358</v>
      </c>
      <c r="M53" s="2171"/>
      <c r="N53" s="335"/>
      <c r="O53" s="1625"/>
      <c r="P53" s="1625"/>
      <c r="AH53" s="1632">
        <v>0</v>
      </c>
    </row>
    <row s="1636" customFormat="1" customHeight="1" ht="18.75" hidden="1">
      <c r="A54" s="1781"/>
      <c r="B54" s="1781"/>
      <c r="C54" s="370" t="s">
        <v>1194</v>
      </c>
      <c r="D54" s="2463"/>
      <c r="E54" s="2205"/>
      <c r="F54" s="2384"/>
      <c r="G54" s="2428"/>
      <c r="H54" s="1501"/>
      <c r="I54" s="652" t="s">
        <v>1195</v>
      </c>
      <c r="J54" s="572"/>
      <c r="K54" s="1501"/>
      <c r="L54" s="215"/>
      <c r="M54" s="2171"/>
      <c r="N54" s="335"/>
      <c r="O54" s="1625"/>
      <c r="P54" s="1625"/>
      <c r="AH54" s="1632">
        <v>0</v>
      </c>
    </row>
    <row s="1636" customFormat="1" customHeight="1" ht="0.75" hidden="1">
      <c r="A55" s="1781"/>
      <c r="B55" s="1781"/>
      <c r="C55" s="370" t="s">
        <v>1201</v>
      </c>
      <c r="D55" s="2463"/>
      <c r="E55" s="2205"/>
      <c r="F55" s="2384"/>
      <c r="G55" s="401"/>
      <c r="H55" s="1501"/>
      <c r="I55" s="652"/>
      <c r="J55" s="572"/>
      <c r="K55" s="1501"/>
      <c r="L55" s="215"/>
      <c r="M55" s="2171"/>
      <c r="N55" s="335"/>
      <c r="O55" s="1625"/>
      <c r="P55" s="1625"/>
      <c r="AH55" s="1632">
        <v>0</v>
      </c>
    </row>
    <row s="1636" customFormat="1" customHeight="1" ht="18.75" hidden="1">
      <c r="A56" s="1781" t="s">
        <v>245</v>
      </c>
      <c r="B56" s="1781" t="s">
        <v>246</v>
      </c>
      <c r="C56" s="370"/>
      <c r="D56" s="2463"/>
      <c r="E56" s="2205"/>
      <c r="F56" s="2384" t="str">
        <f>INDEX(PT_DIFFERENTIATION_VTAR,MATCH(A56,PT_DIFFERENTIATION_VTAR_ID,0))</f>
        <v>Плата за услуги по поддержанию резервной тепловой мощности при отсутствии потребления тепловой энергии</v>
      </c>
      <c r="G56" s="2428" t="str">
        <f>INDEX(PT_DIFFERENTIATION_NTAR,MATCH(B56,PT_DIFFERENTIATION_NTAR_ID,0))</f>
        <v/>
      </c>
      <c r="H56" s="1863"/>
      <c r="I56" s="1740"/>
      <c r="J56" s="1774"/>
      <c r="K56" s="1866"/>
      <c r="L56" s="1863" t="s">
        <v>358</v>
      </c>
      <c r="M56" s="2171"/>
      <c r="N56" s="335"/>
      <c r="O56" s="1625"/>
      <c r="P56" s="1625"/>
      <c r="AH56" s="1632">
        <v>0</v>
      </c>
    </row>
    <row s="1636" customFormat="1" customHeight="1" ht="18.75" hidden="1">
      <c r="A57" s="1781"/>
      <c r="B57" s="1781"/>
      <c r="C57" s="370" t="s">
        <v>1194</v>
      </c>
      <c r="D57" s="2463"/>
      <c r="E57" s="2205"/>
      <c r="F57" s="2384"/>
      <c r="G57" s="2428"/>
      <c r="H57" s="1501"/>
      <c r="I57" s="652" t="s">
        <v>1195</v>
      </c>
      <c r="J57" s="572"/>
      <c r="K57" s="1501"/>
      <c r="L57" s="215"/>
      <c r="M57" s="2171"/>
      <c r="N57" s="335"/>
      <c r="O57" s="1625"/>
      <c r="P57" s="1625"/>
      <c r="AH57" s="1632">
        <v>0</v>
      </c>
    </row>
    <row s="1636" customFormat="1" customHeight="1" ht="0.75" hidden="1">
      <c r="A58" s="1781"/>
      <c r="B58" s="1781"/>
      <c r="C58" s="370" t="s">
        <v>1201</v>
      </c>
      <c r="D58" s="2463"/>
      <c r="E58" s="2205"/>
      <c r="F58" s="2384"/>
      <c r="G58" s="401"/>
      <c r="H58" s="1501"/>
      <c r="I58" s="652"/>
      <c r="J58" s="572"/>
      <c r="K58" s="1501"/>
      <c r="L58" s="215"/>
      <c r="M58" s="2171"/>
      <c r="N58" s="335"/>
      <c r="O58" s="1625"/>
      <c r="P58" s="1625"/>
      <c r="AH58" s="1632">
        <v>0</v>
      </c>
    </row>
    <row s="1636" customFormat="1" customHeight="1" ht="18.75" hidden="1">
      <c r="A59" s="1781" t="s">
        <v>251</v>
      </c>
      <c r="B59" s="1781" t="s">
        <v>252</v>
      </c>
      <c r="C59" s="370"/>
      <c r="D59" s="2463"/>
      <c r="E59" s="2205"/>
      <c r="F59" s="2384" t="str">
        <f>INDEX(PT_DIFFERENTIATION_VTAR,MATCH(A59,PT_DIFFERENTIATION_VTAR_ID,0))</f>
        <v>Плата за подключение (технологическое присоединение) к системе теплоснабжения</v>
      </c>
      <c r="G59" s="2428" t="str">
        <f>INDEX(PT_DIFFERENTIATION_NTAR,MATCH(B59,PT_DIFFERENTIATION_NTAR_ID,0))</f>
        <v/>
      </c>
      <c r="H59" s="1863"/>
      <c r="I59" s="1740"/>
      <c r="J59" s="1774"/>
      <c r="K59" s="1866"/>
      <c r="L59" s="1863" t="s">
        <v>358</v>
      </c>
      <c r="M59" s="2171"/>
      <c r="N59" s="335"/>
      <c r="O59" s="1625"/>
      <c r="P59" s="1625"/>
      <c r="AH59" s="1632">
        <v>0</v>
      </c>
    </row>
    <row s="1636" customFormat="1" customHeight="1" ht="18.75" hidden="1">
      <c r="A60" s="1781"/>
      <c r="B60" s="1781"/>
      <c r="C60" s="370" t="s">
        <v>1194</v>
      </c>
      <c r="D60" s="2463"/>
      <c r="E60" s="2205"/>
      <c r="F60" s="2384"/>
      <c r="G60" s="2428"/>
      <c r="H60" s="1501"/>
      <c r="I60" s="652" t="s">
        <v>1195</v>
      </c>
      <c r="J60" s="572"/>
      <c r="K60" s="1501"/>
      <c r="L60" s="215"/>
      <c r="M60" s="2171"/>
      <c r="N60" s="335"/>
      <c r="O60" s="1625"/>
      <c r="P60" s="1625"/>
      <c r="AH60" s="1632">
        <v>0</v>
      </c>
    </row>
    <row s="1636" customFormat="1" customHeight="1" ht="0.75" hidden="1">
      <c r="A61" s="1781"/>
      <c r="B61" s="1781"/>
      <c r="C61" s="370" t="s">
        <v>1201</v>
      </c>
      <c r="D61" s="2463"/>
      <c r="E61" s="2205"/>
      <c r="F61" s="2384"/>
      <c r="G61" s="401"/>
      <c r="H61" s="1501"/>
      <c r="I61" s="652"/>
      <c r="J61" s="572"/>
      <c r="K61" s="1501"/>
      <c r="L61" s="215"/>
      <c r="M61" s="2171"/>
      <c r="N61" s="335"/>
      <c r="O61" s="1625"/>
      <c r="P61" s="1625"/>
      <c r="AH61" s="1632">
        <v>0</v>
      </c>
    </row>
    <row s="1636" customFormat="1" customHeight="1" ht="18.75" hidden="1">
      <c r="A62" s="1781" t="s">
        <v>257</v>
      </c>
      <c r="B62" s="1781" t="s">
        <v>258</v>
      </c>
      <c r="C62" s="370"/>
      <c r="D62" s="2463"/>
      <c r="E62" s="2205"/>
      <c r="F62" s="2384" t="str">
        <f>INDEX(PT_DIFFERENTIATION_VTAR,MATCH(A62,PT_DIFFERENTIATION_VTAR_ID,0))</f>
        <v>Плата за подключение (технологическое присоединение) к системе теплоснабжения (индивидуальная)</v>
      </c>
      <c r="G62" s="2428" t="str">
        <f>INDEX(PT_DIFFERENTIATION_NTAR,MATCH(B62,PT_DIFFERENTIATION_NTAR_ID,0))</f>
        <v/>
      </c>
      <c r="H62" s="1990"/>
      <c r="I62" s="1740"/>
      <c r="J62" s="1774"/>
      <c r="K62" s="1866"/>
      <c r="L62" s="1990" t="s">
        <v>358</v>
      </c>
      <c r="M62" s="2171"/>
      <c r="N62" s="335"/>
      <c r="O62" s="1625"/>
      <c r="P62" s="1625"/>
      <c r="AH62" s="1632">
        <v>0</v>
      </c>
    </row>
    <row s="1636" customFormat="1" customHeight="1" ht="18.75" hidden="1">
      <c r="A63" s="1781"/>
      <c r="B63" s="1781"/>
      <c r="C63" s="370" t="s">
        <v>1194</v>
      </c>
      <c r="D63" s="2463"/>
      <c r="E63" s="2205"/>
      <c r="F63" s="2384"/>
      <c r="G63" s="2428"/>
      <c r="H63" s="1501"/>
      <c r="I63" s="652" t="s">
        <v>1195</v>
      </c>
      <c r="J63" s="572"/>
      <c r="K63" s="1501"/>
      <c r="L63" s="215"/>
      <c r="M63" s="2171"/>
      <c r="N63" s="335"/>
      <c r="O63" s="1625"/>
      <c r="P63" s="1625"/>
      <c r="AH63" s="1632">
        <v>0</v>
      </c>
    </row>
    <row s="1636" customFormat="1" customHeight="1" ht="0.75" hidden="1">
      <c r="A64" s="1781"/>
      <c r="B64" s="1781"/>
      <c r="C64" s="370" t="s">
        <v>1201</v>
      </c>
      <c r="D64" s="2463"/>
      <c r="E64" s="2205"/>
      <c r="F64" s="2384"/>
      <c r="G64" s="401"/>
      <c r="H64" s="1501"/>
      <c r="I64" s="652"/>
      <c r="J64" s="572"/>
      <c r="K64" s="1501"/>
      <c r="L64" s="215"/>
      <c r="M64" s="2171"/>
      <c r="N64" s="335"/>
      <c r="O64" s="1625"/>
      <c r="P64" s="1625"/>
      <c r="AH64" s="1632">
        <v>0</v>
      </c>
    </row>
    <row s="1636" customFormat="1" customHeight="1" ht="18.75" hidden="1">
      <c r="A65" s="1781" t="s">
        <v>277</v>
      </c>
      <c r="B65" s="1781" t="s">
        <v>278</v>
      </c>
      <c r="C65" s="370"/>
      <c r="D65" s="2463"/>
      <c r="E65" s="2205"/>
      <c r="F65" s="2384" t="str">
        <f>INDEX(PT_DIFFERENTIATION_VTAR,MATCH(A65,PT_DIFFERENTIATION_VTAR_ID,0))</f>
        <v>Тариф на питьевую воду (питьевое водоснабжение)</v>
      </c>
      <c r="G65" s="2428" t="str">
        <f>INDEX(PT_DIFFERENTIATION_NTAR,MATCH(B65,PT_DIFFERENTIATION_NTAR_ID,0))</f>
        <v/>
      </c>
      <c r="H65" s="1863"/>
      <c r="I65" s="1740"/>
      <c r="J65" s="1774"/>
      <c r="K65" s="1866"/>
      <c r="L65" s="1863" t="s">
        <v>358</v>
      </c>
      <c r="M65" s="2171"/>
      <c r="N65" s="335"/>
      <c r="O65" s="1625"/>
      <c r="P65" s="1625"/>
      <c r="AH65" s="1632">
        <v>0</v>
      </c>
    </row>
    <row s="1636" customFormat="1" customHeight="1" ht="18.75" hidden="1">
      <c r="A66" s="1781"/>
      <c r="B66" s="1781"/>
      <c r="C66" s="370" t="s">
        <v>1194</v>
      </c>
      <c r="D66" s="2463"/>
      <c r="E66" s="2205"/>
      <c r="F66" s="2384"/>
      <c r="G66" s="2428"/>
      <c r="H66" s="1501"/>
      <c r="I66" s="652" t="s">
        <v>1195</v>
      </c>
      <c r="J66" s="572"/>
      <c r="K66" s="1501"/>
      <c r="L66" s="215"/>
      <c r="M66" s="2171"/>
      <c r="N66" s="335"/>
      <c r="O66" s="1625"/>
      <c r="P66" s="1625"/>
      <c r="AH66" s="1632">
        <v>0</v>
      </c>
    </row>
    <row s="1636" customFormat="1" customHeight="1" ht="0.75" hidden="1">
      <c r="A67" s="1781"/>
      <c r="B67" s="1781"/>
      <c r="C67" s="370" t="s">
        <v>1201</v>
      </c>
      <c r="D67" s="2463"/>
      <c r="E67" s="2205"/>
      <c r="F67" s="2384"/>
      <c r="G67" s="401"/>
      <c r="H67" s="1501"/>
      <c r="I67" s="652"/>
      <c r="J67" s="572"/>
      <c r="K67" s="1501"/>
      <c r="L67" s="215"/>
      <c r="M67" s="2171"/>
      <c r="N67" s="335"/>
      <c r="O67" s="1625"/>
      <c r="P67" s="1625"/>
      <c r="AH67" s="1632">
        <v>0</v>
      </c>
    </row>
    <row s="1636" customFormat="1" customHeight="1" ht="18.75" hidden="1">
      <c r="A68" s="1781" t="s">
        <v>282</v>
      </c>
      <c r="B68" s="1781" t="s">
        <v>283</v>
      </c>
      <c r="C68" s="370"/>
      <c r="D68" s="2463"/>
      <c r="E68" s="2205"/>
      <c r="F68" s="2384" t="str">
        <f>INDEX(PT_DIFFERENTIATION_VTAR,MATCH(A68,PT_DIFFERENTIATION_VTAR_ID,0))</f>
        <v>Тариф на техническую воду</v>
      </c>
      <c r="G68" s="2428" t="str">
        <f>INDEX(PT_DIFFERENTIATION_NTAR,MATCH(B68,PT_DIFFERENTIATION_NTAR_ID,0))</f>
        <v/>
      </c>
      <c r="H68" s="1863"/>
      <c r="I68" s="1740"/>
      <c r="J68" s="1774"/>
      <c r="K68" s="1866"/>
      <c r="L68" s="1863" t="s">
        <v>358</v>
      </c>
      <c r="M68" s="2171"/>
      <c r="N68" s="335"/>
      <c r="O68" s="1625"/>
      <c r="P68" s="1625"/>
      <c r="AH68" s="1632">
        <v>0</v>
      </c>
    </row>
    <row s="1636" customFormat="1" customHeight="1" ht="18.75" hidden="1">
      <c r="A69" s="1781"/>
      <c r="B69" s="1781"/>
      <c r="C69" s="370" t="s">
        <v>1194</v>
      </c>
      <c r="D69" s="2463"/>
      <c r="E69" s="2205"/>
      <c r="F69" s="2384"/>
      <c r="G69" s="2428"/>
      <c r="H69" s="1501"/>
      <c r="I69" s="652" t="s">
        <v>1195</v>
      </c>
      <c r="J69" s="572"/>
      <c r="K69" s="1501"/>
      <c r="L69" s="215"/>
      <c r="M69" s="2171"/>
      <c r="N69" s="335"/>
      <c r="O69" s="1625"/>
      <c r="P69" s="1625"/>
      <c r="AH69" s="1632">
        <v>0</v>
      </c>
    </row>
    <row s="1636" customFormat="1" customHeight="1" ht="0.75" hidden="1">
      <c r="A70" s="1781"/>
      <c r="B70" s="1781"/>
      <c r="C70" s="370" t="s">
        <v>1201</v>
      </c>
      <c r="D70" s="2463"/>
      <c r="E70" s="2205"/>
      <c r="F70" s="2384"/>
      <c r="G70" s="401"/>
      <c r="H70" s="1501"/>
      <c r="I70" s="652"/>
      <c r="J70" s="572"/>
      <c r="K70" s="1501"/>
      <c r="L70" s="215"/>
      <c r="M70" s="2171"/>
      <c r="N70" s="335"/>
      <c r="O70" s="1625"/>
      <c r="P70" s="1625"/>
      <c r="AH70" s="1632">
        <v>0</v>
      </c>
    </row>
    <row s="1636" customFormat="1" customHeight="1" ht="18.75" hidden="1">
      <c r="A71" s="1781" t="s">
        <v>287</v>
      </c>
      <c r="B71" s="1781" t="s">
        <v>288</v>
      </c>
      <c r="C71" s="370"/>
      <c r="D71" s="2463"/>
      <c r="E71" s="2205"/>
      <c r="F71" s="2384" t="str">
        <f>INDEX(PT_DIFFERENTIATION_VTAR,MATCH(A71,PT_DIFFERENTIATION_VTAR_ID,0))</f>
        <v>Тариф на транспортировку воды</v>
      </c>
      <c r="G71" s="2428" t="str">
        <f>INDEX(PT_DIFFERENTIATION_NTAR,MATCH(B71,PT_DIFFERENTIATION_NTAR_ID,0))</f>
        <v/>
      </c>
      <c r="H71" s="1863"/>
      <c r="I71" s="1740"/>
      <c r="J71" s="1774"/>
      <c r="K71" s="1866"/>
      <c r="L71" s="1863" t="s">
        <v>358</v>
      </c>
      <c r="M71" s="2171"/>
      <c r="N71" s="335"/>
      <c r="O71" s="1625"/>
      <c r="P71" s="1625"/>
      <c r="AH71" s="1632">
        <v>0</v>
      </c>
    </row>
    <row s="1636" customFormat="1" customHeight="1" ht="18.75" hidden="1">
      <c r="A72" s="1781"/>
      <c r="B72" s="1781"/>
      <c r="C72" s="370" t="s">
        <v>1194</v>
      </c>
      <c r="D72" s="2463"/>
      <c r="E72" s="2205"/>
      <c r="F72" s="2384"/>
      <c r="G72" s="2428"/>
      <c r="H72" s="1501"/>
      <c r="I72" s="652" t="s">
        <v>1195</v>
      </c>
      <c r="J72" s="572"/>
      <c r="K72" s="1501"/>
      <c r="L72" s="215"/>
      <c r="M72" s="2171"/>
      <c r="N72" s="335"/>
      <c r="O72" s="1625"/>
      <c r="P72" s="1625"/>
      <c r="AH72" s="1632">
        <v>0</v>
      </c>
    </row>
    <row s="1636" customFormat="1" customHeight="1" ht="0.75" hidden="1">
      <c r="A73" s="1781"/>
      <c r="B73" s="1781"/>
      <c r="C73" s="370" t="s">
        <v>1201</v>
      </c>
      <c r="D73" s="2463"/>
      <c r="E73" s="2205"/>
      <c r="F73" s="2384"/>
      <c r="G73" s="401"/>
      <c r="H73" s="1501"/>
      <c r="I73" s="652"/>
      <c r="J73" s="572"/>
      <c r="K73" s="1501"/>
      <c r="L73" s="215"/>
      <c r="M73" s="2171"/>
      <c r="N73" s="335"/>
      <c r="O73" s="1625"/>
      <c r="P73" s="1625"/>
      <c r="AH73" s="1632">
        <v>0</v>
      </c>
    </row>
    <row s="1636" customFormat="1" customHeight="1" ht="18.75" hidden="1">
      <c r="A74" s="1781" t="s">
        <v>292</v>
      </c>
      <c r="B74" s="1781" t="s">
        <v>293</v>
      </c>
      <c r="C74" s="370"/>
      <c r="D74" s="2463"/>
      <c r="E74" s="2205"/>
      <c r="F74" s="2384" t="str">
        <f>INDEX(PT_DIFFERENTIATION_VTAR,MATCH(A74,PT_DIFFERENTIATION_VTAR_ID,0))</f>
        <v>Тариф на подвоз воды</v>
      </c>
      <c r="G74" s="2428" t="str">
        <f>INDEX(PT_DIFFERENTIATION_NTAR,MATCH(B74,PT_DIFFERENTIATION_NTAR_ID,0))</f>
        <v/>
      </c>
      <c r="H74" s="1863"/>
      <c r="I74" s="1740"/>
      <c r="J74" s="1774"/>
      <c r="K74" s="1866"/>
      <c r="L74" s="1863" t="s">
        <v>358</v>
      </c>
      <c r="M74" s="2171"/>
      <c r="N74" s="335"/>
      <c r="O74" s="1625"/>
      <c r="P74" s="1625"/>
      <c r="AH74" s="1632">
        <v>0</v>
      </c>
    </row>
    <row s="1636" customFormat="1" customHeight="1" ht="18.75" hidden="1">
      <c r="A75" s="1781"/>
      <c r="B75" s="1781"/>
      <c r="C75" s="370" t="s">
        <v>1194</v>
      </c>
      <c r="D75" s="2463"/>
      <c r="E75" s="2205"/>
      <c r="F75" s="2384"/>
      <c r="G75" s="2428"/>
      <c r="H75" s="1501"/>
      <c r="I75" s="652" t="s">
        <v>1195</v>
      </c>
      <c r="J75" s="572"/>
      <c r="K75" s="1501"/>
      <c r="L75" s="215"/>
      <c r="M75" s="2171"/>
      <c r="N75" s="335"/>
      <c r="O75" s="1625"/>
      <c r="P75" s="1625"/>
      <c r="AH75" s="1632">
        <v>0</v>
      </c>
    </row>
    <row s="1636" customFormat="1" customHeight="1" ht="0.75" hidden="1">
      <c r="A76" s="1781"/>
      <c r="B76" s="1781"/>
      <c r="C76" s="370" t="s">
        <v>1201</v>
      </c>
      <c r="D76" s="2463"/>
      <c r="E76" s="2205"/>
      <c r="F76" s="2384"/>
      <c r="G76" s="401"/>
      <c r="H76" s="1501"/>
      <c r="I76" s="652"/>
      <c r="J76" s="572"/>
      <c r="K76" s="1501"/>
      <c r="L76" s="215"/>
      <c r="M76" s="2171"/>
      <c r="N76" s="335"/>
      <c r="O76" s="1625"/>
      <c r="P76" s="1625"/>
      <c r="AH76" s="1632">
        <v>0</v>
      </c>
    </row>
    <row s="1636" customFormat="1" customHeight="1" ht="18.75" hidden="1">
      <c r="A77" s="1781" t="s">
        <v>297</v>
      </c>
      <c r="B77" s="1781" t="s">
        <v>298</v>
      </c>
      <c r="C77" s="370"/>
      <c r="D77" s="2463"/>
      <c r="E77" s="2205"/>
      <c r="F77" s="2384" t="str">
        <f>INDEX(PT_DIFFERENTIATION_VTAR,MATCH(A77,PT_DIFFERENTIATION_VTAR_ID,0))</f>
        <v>Тариф на подключение (технологическое присоединение) к централизованной системе холодного водоснабжения</v>
      </c>
      <c r="G77" s="2428" t="str">
        <f>INDEX(PT_DIFFERENTIATION_NTAR,MATCH(B77,PT_DIFFERENTIATION_NTAR_ID,0))</f>
        <v/>
      </c>
      <c r="H77" s="1863"/>
      <c r="I77" s="1740"/>
      <c r="J77" s="1774"/>
      <c r="K77" s="1866"/>
      <c r="L77" s="1863" t="s">
        <v>358</v>
      </c>
      <c r="M77" s="2171"/>
      <c r="N77" s="335"/>
      <c r="O77" s="1625"/>
      <c r="P77" s="1625"/>
      <c r="AH77" s="1632">
        <v>0</v>
      </c>
    </row>
    <row s="1636" customFormat="1" customHeight="1" ht="18.75" hidden="1">
      <c r="A78" s="1781"/>
      <c r="B78" s="1781"/>
      <c r="C78" s="370" t="s">
        <v>1194</v>
      </c>
      <c r="D78" s="2463"/>
      <c r="E78" s="2205"/>
      <c r="F78" s="2384"/>
      <c r="G78" s="2428"/>
      <c r="H78" s="1501"/>
      <c r="I78" s="652" t="s">
        <v>1195</v>
      </c>
      <c r="J78" s="572"/>
      <c r="K78" s="1501"/>
      <c r="L78" s="215"/>
      <c r="M78" s="2171"/>
      <c r="N78" s="335"/>
      <c r="O78" s="1625"/>
      <c r="P78" s="1625"/>
      <c r="AH78" s="1632">
        <v>0</v>
      </c>
    </row>
    <row s="1636" customFormat="1" customHeight="1" ht="0.75" hidden="1">
      <c r="A79" s="1781"/>
      <c r="B79" s="1781"/>
      <c r="C79" s="370" t="s">
        <v>1201</v>
      </c>
      <c r="D79" s="2463"/>
      <c r="E79" s="2205"/>
      <c r="F79" s="2384"/>
      <c r="G79" s="401"/>
      <c r="H79" s="1501"/>
      <c r="I79" s="652"/>
      <c r="J79" s="572"/>
      <c r="K79" s="1501"/>
      <c r="L79" s="215"/>
      <c r="M79" s="2171"/>
      <c r="N79" s="335"/>
      <c r="O79" s="1625"/>
      <c r="P79" s="1625"/>
      <c r="AH79" s="1632">
        <v>0</v>
      </c>
    </row>
    <row s="1636" customFormat="1" customHeight="1" ht="18.75" hidden="1">
      <c r="A80" s="1781" t="s">
        <v>302</v>
      </c>
      <c r="B80" s="1781" t="s">
        <v>303</v>
      </c>
      <c r="C80" s="370"/>
      <c r="D80" s="2463"/>
      <c r="E80" s="2205"/>
      <c r="F80" s="2384" t="str">
        <f>INDEX(PT_DIFFERENTIATION_VTAR,MATCH(A80,PT_DIFFERENTIATION_VTAR_ID,0))</f>
        <v>Тариф на горячую воду (горячее водоснабжение)</v>
      </c>
      <c r="G80" s="2428" t="str">
        <f>INDEX(PT_DIFFERENTIATION_NTAR,MATCH(B80,PT_DIFFERENTIATION_NTAR_ID,0))</f>
        <v/>
      </c>
      <c r="H80" s="1863"/>
      <c r="I80" s="1740"/>
      <c r="J80" s="1774"/>
      <c r="K80" s="1866"/>
      <c r="L80" s="1863" t="s">
        <v>358</v>
      </c>
      <c r="M80" s="2171"/>
      <c r="N80" s="335"/>
      <c r="O80" s="1625"/>
      <c r="P80" s="1625"/>
      <c r="AH80" s="1632">
        <v>0</v>
      </c>
    </row>
    <row s="1636" customFormat="1" customHeight="1" ht="18.75" hidden="1">
      <c r="A81" s="1781"/>
      <c r="B81" s="1781"/>
      <c r="C81" s="370" t="s">
        <v>1194</v>
      </c>
      <c r="D81" s="2463"/>
      <c r="E81" s="2205"/>
      <c r="F81" s="2384"/>
      <c r="G81" s="2428"/>
      <c r="H81" s="1501"/>
      <c r="I81" s="652" t="s">
        <v>1195</v>
      </c>
      <c r="J81" s="572"/>
      <c r="K81" s="1501"/>
      <c r="L81" s="215"/>
      <c r="M81" s="2171"/>
      <c r="N81" s="335"/>
      <c r="O81" s="1625"/>
      <c r="P81" s="1625"/>
      <c r="AH81" s="1632">
        <v>0</v>
      </c>
    </row>
    <row s="1636" customFormat="1" customHeight="1" ht="0.75" hidden="1">
      <c r="A82" s="1781"/>
      <c r="B82" s="1781"/>
      <c r="C82" s="370" t="s">
        <v>1201</v>
      </c>
      <c r="D82" s="2463"/>
      <c r="E82" s="2205"/>
      <c r="F82" s="2384"/>
      <c r="G82" s="401"/>
      <c r="H82" s="1501"/>
      <c r="I82" s="652"/>
      <c r="J82" s="572"/>
      <c r="K82" s="1501"/>
      <c r="L82" s="215"/>
      <c r="M82" s="2171"/>
      <c r="N82" s="335"/>
      <c r="O82" s="1625"/>
      <c r="P82" s="1625"/>
      <c r="AH82" s="1632">
        <v>0</v>
      </c>
    </row>
    <row s="1636" customFormat="1" customHeight="1" ht="18.75" hidden="1">
      <c r="A83" s="1781" t="s">
        <v>307</v>
      </c>
      <c r="B83" s="1781" t="s">
        <v>308</v>
      </c>
      <c r="C83" s="370"/>
      <c r="D83" s="2463"/>
      <c r="E83" s="2205"/>
      <c r="F83" s="2384" t="str">
        <f>INDEX(PT_DIFFERENTIATION_VTAR,MATCH(A83,PT_DIFFERENTIATION_VTAR_ID,0))</f>
        <v>Тариф на транспортировку горячей воды</v>
      </c>
      <c r="G83" s="2428" t="str">
        <f>INDEX(PT_DIFFERENTIATION_NTAR,MATCH(B83,PT_DIFFERENTIATION_NTAR_ID,0))</f>
        <v/>
      </c>
      <c r="H83" s="1863"/>
      <c r="I83" s="1740"/>
      <c r="J83" s="1774"/>
      <c r="K83" s="1866"/>
      <c r="L83" s="1863" t="s">
        <v>358</v>
      </c>
      <c r="M83" s="2171"/>
      <c r="N83" s="335"/>
      <c r="O83" s="1625"/>
      <c r="P83" s="1625"/>
      <c r="AH83" s="1632">
        <v>0</v>
      </c>
    </row>
    <row s="1636" customFormat="1" customHeight="1" ht="18.75" hidden="1">
      <c r="A84" s="1781"/>
      <c r="B84" s="1781"/>
      <c r="C84" s="370" t="s">
        <v>1194</v>
      </c>
      <c r="D84" s="2463"/>
      <c r="E84" s="2205"/>
      <c r="F84" s="2384"/>
      <c r="G84" s="2428"/>
      <c r="H84" s="1501"/>
      <c r="I84" s="652" t="s">
        <v>1195</v>
      </c>
      <c r="J84" s="572"/>
      <c r="K84" s="1501"/>
      <c r="L84" s="215"/>
      <c r="M84" s="2171"/>
      <c r="N84" s="335"/>
      <c r="O84" s="1625"/>
      <c r="P84" s="1625"/>
      <c r="AH84" s="1632">
        <v>0</v>
      </c>
    </row>
    <row s="1636" customFormat="1" customHeight="1" ht="0.75" hidden="1">
      <c r="A85" s="1781"/>
      <c r="B85" s="1781"/>
      <c r="C85" s="370" t="s">
        <v>1201</v>
      </c>
      <c r="D85" s="2463"/>
      <c r="E85" s="2205"/>
      <c r="F85" s="2384"/>
      <c r="G85" s="401"/>
      <c r="H85" s="1501"/>
      <c r="I85" s="652"/>
      <c r="J85" s="572"/>
      <c r="K85" s="1501"/>
      <c r="L85" s="215"/>
      <c r="M85" s="2171"/>
      <c r="N85" s="335"/>
      <c r="O85" s="1625"/>
      <c r="P85" s="1625"/>
      <c r="AH85" s="1632">
        <v>0</v>
      </c>
    </row>
    <row s="1636" customFormat="1" customHeight="1" ht="18.75" hidden="1">
      <c r="A86" s="1781" t="s">
        <v>312</v>
      </c>
      <c r="B86" s="1781" t="s">
        <v>313</v>
      </c>
      <c r="C86" s="370"/>
      <c r="D86" s="2463"/>
      <c r="E86" s="2205"/>
      <c r="F86" s="2384" t="str">
        <f>INDEX(PT_DIFFERENTIATION_VTAR,MATCH(A86,PT_DIFFERENTIATION_VTAR_ID,0))</f>
        <v>Тариф на подключение (технологическое присоединение) к централизованной системе горячего водоснабжения</v>
      </c>
      <c r="G86" s="2428" t="str">
        <f>INDEX(PT_DIFFERENTIATION_NTAR,MATCH(B86,PT_DIFFERENTIATION_NTAR_ID,0))</f>
        <v/>
      </c>
      <c r="H86" s="1863"/>
      <c r="I86" s="1740"/>
      <c r="J86" s="1774"/>
      <c r="K86" s="1866"/>
      <c r="L86" s="1863" t="s">
        <v>358</v>
      </c>
      <c r="M86" s="2171"/>
      <c r="N86" s="335"/>
      <c r="O86" s="1625"/>
      <c r="P86" s="1625"/>
      <c r="AH86" s="1632">
        <v>0</v>
      </c>
    </row>
    <row s="1636" customFormat="1" customHeight="1" ht="18.75" hidden="1">
      <c r="A87" s="1781"/>
      <c r="B87" s="1781"/>
      <c r="C87" s="370" t="s">
        <v>1194</v>
      </c>
      <c r="D87" s="2463"/>
      <c r="E87" s="2205"/>
      <c r="F87" s="2384"/>
      <c r="G87" s="2428"/>
      <c r="H87" s="1501"/>
      <c r="I87" s="652" t="s">
        <v>1195</v>
      </c>
      <c r="J87" s="572"/>
      <c r="K87" s="1501"/>
      <c r="L87" s="215"/>
      <c r="M87" s="2171"/>
      <c r="N87" s="335"/>
      <c r="O87" s="1625"/>
      <c r="P87" s="1625"/>
      <c r="AH87" s="1632">
        <v>0</v>
      </c>
    </row>
    <row s="1636" customFormat="1" customHeight="1" ht="0.75" hidden="1">
      <c r="A88" s="1781"/>
      <c r="B88" s="1781"/>
      <c r="C88" s="370" t="s">
        <v>1201</v>
      </c>
      <c r="D88" s="2463"/>
      <c r="E88" s="2205"/>
      <c r="F88" s="2384"/>
      <c r="G88" s="401"/>
      <c r="H88" s="1501"/>
      <c r="I88" s="652"/>
      <c r="J88" s="572"/>
      <c r="K88" s="1501"/>
      <c r="L88" s="215"/>
      <c r="M88" s="2171"/>
      <c r="N88" s="335"/>
      <c r="O88" s="1625"/>
      <c r="P88" s="1625"/>
      <c r="AH88" s="1632">
        <v>0</v>
      </c>
    </row>
    <row s="1636" customFormat="1" customHeight="1" ht="18.75" hidden="1">
      <c r="A89" s="1781" t="s">
        <v>317</v>
      </c>
      <c r="B89" s="1781" t="s">
        <v>318</v>
      </c>
      <c r="C89" s="370"/>
      <c r="D89" s="2463"/>
      <c r="E89" s="2205"/>
      <c r="F89" s="2384" t="str">
        <f>INDEX(PT_DIFFERENTIATION_VTAR,MATCH(A89,PT_DIFFERENTIATION_VTAR_ID,0))</f>
        <v>Тариф на водоотведение</v>
      </c>
      <c r="G89" s="2428" t="str">
        <f>INDEX(PT_DIFFERENTIATION_NTAR,MATCH(B89,PT_DIFFERENTIATION_NTAR_ID,0))</f>
        <v/>
      </c>
      <c r="H89" s="1863"/>
      <c r="I89" s="1740"/>
      <c r="J89" s="1774"/>
      <c r="K89" s="1866"/>
      <c r="L89" s="1863" t="s">
        <v>358</v>
      </c>
      <c r="M89" s="2171"/>
      <c r="N89" s="335"/>
      <c r="O89" s="1625"/>
      <c r="P89" s="1625"/>
      <c r="AH89" s="1632">
        <v>0</v>
      </c>
    </row>
    <row s="1636" customFormat="1" customHeight="1" ht="18.75" hidden="1">
      <c r="A90" s="1781"/>
      <c r="B90" s="1781"/>
      <c r="C90" s="370" t="s">
        <v>1194</v>
      </c>
      <c r="D90" s="2463"/>
      <c r="E90" s="2205"/>
      <c r="F90" s="2384"/>
      <c r="G90" s="2428"/>
      <c r="H90" s="1501"/>
      <c r="I90" s="652" t="s">
        <v>1195</v>
      </c>
      <c r="J90" s="572"/>
      <c r="K90" s="1501"/>
      <c r="L90" s="215"/>
      <c r="M90" s="2171"/>
      <c r="N90" s="335"/>
      <c r="O90" s="1625"/>
      <c r="P90" s="1625"/>
      <c r="AH90" s="1632">
        <v>0</v>
      </c>
    </row>
    <row s="1636" customFormat="1" customHeight="1" ht="0.75" hidden="1">
      <c r="A91" s="1781"/>
      <c r="B91" s="1781"/>
      <c r="C91" s="370" t="s">
        <v>1201</v>
      </c>
      <c r="D91" s="2463"/>
      <c r="E91" s="2205"/>
      <c r="F91" s="2384"/>
      <c r="G91" s="401"/>
      <c r="H91" s="1501"/>
      <c r="I91" s="652"/>
      <c r="J91" s="572"/>
      <c r="K91" s="1501"/>
      <c r="L91" s="215"/>
      <c r="M91" s="2171"/>
      <c r="N91" s="335"/>
      <c r="O91" s="1625"/>
      <c r="P91" s="1625"/>
      <c r="AH91" s="1632">
        <v>0</v>
      </c>
    </row>
    <row s="1636" customFormat="1" customHeight="1" ht="18.75" hidden="1">
      <c r="A92" s="1781" t="s">
        <v>322</v>
      </c>
      <c r="B92" s="1781" t="s">
        <v>323</v>
      </c>
      <c r="C92" s="370"/>
      <c r="D92" s="2463"/>
      <c r="E92" s="2205"/>
      <c r="F92" s="2384" t="str">
        <f>INDEX(PT_DIFFERENTIATION_VTAR,MATCH(A92,PT_DIFFERENTIATION_VTAR_ID,0))</f>
        <v>Тариф на транспортировку сточных вод</v>
      </c>
      <c r="G92" s="2428" t="str">
        <f>INDEX(PT_DIFFERENTIATION_NTAR,MATCH(B92,PT_DIFFERENTIATION_NTAR_ID,0))</f>
        <v/>
      </c>
      <c r="H92" s="1863"/>
      <c r="I92" s="1740"/>
      <c r="J92" s="1774"/>
      <c r="K92" s="1866"/>
      <c r="L92" s="1863" t="s">
        <v>358</v>
      </c>
      <c r="M92" s="2171"/>
      <c r="N92" s="335"/>
      <c r="O92" s="1625"/>
      <c r="P92" s="1625"/>
      <c r="AH92" s="1632">
        <v>0</v>
      </c>
    </row>
    <row s="1636" customFormat="1" customHeight="1" ht="18.75" hidden="1">
      <c r="A93" s="1781"/>
      <c r="B93" s="1781"/>
      <c r="C93" s="370" t="s">
        <v>1194</v>
      </c>
      <c r="D93" s="2463"/>
      <c r="E93" s="2205"/>
      <c r="F93" s="2384"/>
      <c r="G93" s="2428"/>
      <c r="H93" s="1501"/>
      <c r="I93" s="652" t="s">
        <v>1195</v>
      </c>
      <c r="J93" s="572"/>
      <c r="K93" s="1501"/>
      <c r="L93" s="215"/>
      <c r="M93" s="2171"/>
      <c r="N93" s="335"/>
      <c r="O93" s="1625"/>
      <c r="P93" s="1625"/>
      <c r="AH93" s="1632">
        <v>0</v>
      </c>
    </row>
    <row s="1636" customFormat="1" customHeight="1" ht="0.75" hidden="1">
      <c r="A94" s="1781"/>
      <c r="B94" s="1781"/>
      <c r="C94" s="370" t="s">
        <v>1201</v>
      </c>
      <c r="D94" s="2463"/>
      <c r="E94" s="2205"/>
      <c r="F94" s="2384"/>
      <c r="G94" s="401"/>
      <c r="H94" s="1501"/>
      <c r="I94" s="652"/>
      <c r="J94" s="572"/>
      <c r="K94" s="1501"/>
      <c r="L94" s="215"/>
      <c r="M94" s="2171"/>
      <c r="N94" s="335"/>
      <c r="O94" s="1625"/>
      <c r="P94" s="1625"/>
      <c r="AH94" s="1632">
        <v>0</v>
      </c>
    </row>
    <row s="1636" customFormat="1" customHeight="1" ht="18.75" hidden="1">
      <c r="A95" s="1781" t="s">
        <v>327</v>
      </c>
      <c r="B95" s="1781" t="s">
        <v>328</v>
      </c>
      <c r="C95" s="370"/>
      <c r="D95" s="2463"/>
      <c r="E95" s="2205"/>
      <c r="F95" s="2384" t="str">
        <f>INDEX(PT_DIFFERENTIATION_VTAR,MATCH(A95,PT_DIFFERENTIATION_VTAR_ID,0))</f>
        <v>Тариф на подключение (технологическое присоединение) к централизованной системе водоотведения</v>
      </c>
      <c r="G95" s="2428" t="str">
        <f>INDEX(PT_DIFFERENTIATION_NTAR,MATCH(B95,PT_DIFFERENTIATION_NTAR_ID,0))</f>
        <v/>
      </c>
      <c r="H95" s="1863"/>
      <c r="I95" s="1740"/>
      <c r="J95" s="1774"/>
      <c r="K95" s="1866"/>
      <c r="L95" s="1863" t="s">
        <v>358</v>
      </c>
      <c r="M95" s="2171"/>
      <c r="N95" s="335"/>
      <c r="O95" s="1625"/>
      <c r="P95" s="1625"/>
      <c r="AH95" s="1632">
        <v>0</v>
      </c>
    </row>
    <row s="1636" customFormat="1" customHeight="1" ht="18.75" hidden="1">
      <c r="A96" s="1781"/>
      <c r="B96" s="1781"/>
      <c r="C96" s="370" t="s">
        <v>1194</v>
      </c>
      <c r="D96" s="2463"/>
      <c r="E96" s="2205"/>
      <c r="F96" s="2384"/>
      <c r="G96" s="2428"/>
      <c r="H96" s="1501"/>
      <c r="I96" s="652" t="s">
        <v>1195</v>
      </c>
      <c r="J96" s="572"/>
      <c r="K96" s="1501"/>
      <c r="L96" s="215"/>
      <c r="M96" s="2171"/>
      <c r="N96" s="335"/>
      <c r="O96" s="1625"/>
      <c r="P96" s="1625"/>
      <c r="AH96" s="1632">
        <v>0</v>
      </c>
    </row>
    <row s="1636" customFormat="1" customHeight="1" ht="1.05">
      <c r="A97" s="1781"/>
      <c r="B97" s="1781"/>
      <c r="C97" s="370" t="s">
        <v>1201</v>
      </c>
      <c r="D97" s="2463"/>
      <c r="E97" s="2205"/>
      <c r="F97" s="2384"/>
      <c r="G97" s="401"/>
      <c r="H97" s="1501"/>
      <c r="I97" s="652"/>
      <c r="J97" s="572"/>
      <c r="K97" s="1501"/>
      <c r="L97" s="215"/>
      <c r="M97" s="2171"/>
      <c r="N97" s="335"/>
      <c r="O97" s="1625"/>
      <c r="P97" s="1625"/>
      <c r="AH97" s="1632">
        <v>1</v>
      </c>
    </row>
    <row customHeight="1" ht="19.95">
      <c r="A98" s="1781"/>
      <c r="B98" s="1781"/>
      <c r="D98" s="377"/>
      <c r="E98" s="148" t="s">
        <v>103</v>
      </c>
      <c r="F98"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98" s="2461"/>
      <c r="H98" s="2461"/>
      <c r="I98" s="2461"/>
      <c r="J98" s="2461"/>
      <c r="K98" s="2461"/>
      <c r="L98" s="2461"/>
      <c r="M98" s="298"/>
      <c r="N98" s="335"/>
      <c r="AH98" s="375">
        <v>19</v>
      </c>
    </row>
    <row customHeight="1" ht="36">
      <c r="A99" s="1781"/>
      <c r="B99" s="1781"/>
      <c r="D99" s="377"/>
      <c r="E99" s="400"/>
      <c r="F99" s="199" t="s">
        <v>358</v>
      </c>
      <c r="G99" s="199" t="s">
        <v>358</v>
      </c>
      <c r="H99" s="2219" t="s">
        <v>358</v>
      </c>
      <c r="I99" s="2221"/>
      <c r="J99" s="199" t="s">
        <v>358</v>
      </c>
      <c r="K99" s="199" t="s">
        <v>358</v>
      </c>
      <c r="L99" s="4244" t="s">
        <v>1202</v>
      </c>
      <c r="M99" s="346" t="s">
        <v>1203</v>
      </c>
      <c r="N99" s="335"/>
      <c r="AH99" s="375">
        <v>34</v>
      </c>
    </row>
    <row customHeight="1" ht="19.95">
      <c r="A100" s="1781"/>
      <c r="B100" s="1781"/>
      <c r="D100" s="377"/>
      <c r="E100" s="148" t="s">
        <v>91</v>
      </c>
      <c r="F100" s="2461" t="s">
        <v>1204</v>
      </c>
      <c r="G100" s="2461"/>
      <c r="H100" s="2461"/>
      <c r="I100" s="2461"/>
      <c r="J100" s="2461"/>
      <c r="K100" s="2461"/>
      <c r="L100" s="2461"/>
      <c r="M100" s="298"/>
      <c r="N100" s="335"/>
      <c r="AH100" s="375">
        <v>19</v>
      </c>
    </row>
    <row s="1636" customFormat="1" customHeight="1" ht="60.75">
      <c r="A101" s="1781" t="s">
        <v>166</v>
      </c>
      <c r="B101" s="1781" t="s">
        <v>167</v>
      </c>
      <c r="C101" s="370"/>
      <c r="D101" s="2463"/>
      <c r="E101" s="2205"/>
      <c r="F101" s="2384" t="str">
        <f>INDEX(PT_DIFFERENTIATION_VTAR,MATCH(A101,PT_DIFFERENTIATION_VTAR_ID,0))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01" s="2428" t="str">
        <f>INDEX(PT_DIFFERENTIATION_NTAR,MATCH(B101,PT_DIFFERENTIATION_NTAR_ID,0))</f>
        <v>Тариф на тепловую энергию (мощность) на коллекторах источников тепловой энергии на территории Артемовского городского округа Приморского края</v>
      </c>
      <c r="H101" s="1863"/>
      <c r="I101" s="1740">
        <v>45292</v>
      </c>
      <c r="J101" s="1774">
        <v>45657</v>
      </c>
      <c r="K101" s="1779">
        <v>1122756.42</v>
      </c>
      <c r="L101" s="1863" t="s">
        <v>358</v>
      </c>
      <c r="M101"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101" s="335"/>
      <c r="O101" s="1625"/>
      <c r="P101" s="1625"/>
      <c r="AH101" s="1632">
        <v>0</v>
      </c>
    </row>
    <row s="1636" customFormat="1" customHeight="1" ht="56.25">
      <c r="A102" s="1824"/>
      <c r="B102" s="1824"/>
      <c r="C102" s="1688"/>
      <c r="D102" s="345"/>
      <c r="E102" s="1032"/>
      <c r="F102" s="1032"/>
      <c r="G102" s="1032"/>
      <c r="H102" s="2578" t="s">
        <v>104</v>
      </c>
      <c r="I102" s="1740">
        <v>45658</v>
      </c>
      <c r="J102" s="1774">
        <v>46022</v>
      </c>
      <c r="K102" s="1779">
        <v>1138105.01</v>
      </c>
      <c r="L102" s="2272" t="s">
        <v>358</v>
      </c>
      <c r="M102" s="2319"/>
      <c r="N102" s="619"/>
      <c r="O102" s="1625"/>
      <c r="P102" s="1625"/>
      <c r="Q102" s="1636"/>
      <c r="R102" s="1636"/>
      <c r="S102" s="1636"/>
      <c r="T102" s="1636"/>
      <c r="U102" s="1636"/>
      <c r="V102" s="1636"/>
      <c r="W102" s="1636"/>
      <c r="X102" s="1636"/>
      <c r="Y102" s="1636"/>
      <c r="Z102" s="1636"/>
      <c r="AA102" s="1636"/>
      <c r="AB102" s="1636"/>
      <c r="AC102" s="1636"/>
      <c r="AD102" s="1636"/>
      <c r="AE102" s="1636"/>
      <c r="AF102" s="1636"/>
      <c r="AG102" s="1636"/>
      <c r="AH102" s="1636">
        <v>0</v>
      </c>
    </row>
    <row s="1636" customFormat="1" customHeight="1" ht="56.25">
      <c r="A103" s="1824"/>
      <c r="B103" s="1824"/>
      <c r="C103" s="1688"/>
      <c r="D103" s="345"/>
      <c r="E103" s="1032"/>
      <c r="F103" s="1032"/>
      <c r="G103" s="1032"/>
      <c r="H103" s="2578" t="s">
        <v>104</v>
      </c>
      <c r="I103" s="1740">
        <v>46023</v>
      </c>
      <c r="J103" s="1774">
        <v>46387</v>
      </c>
      <c r="K103" s="1779">
        <v>1336540.21</v>
      </c>
      <c r="L103" s="2272" t="s">
        <v>358</v>
      </c>
      <c r="M103" s="2319"/>
      <c r="N103" s="619"/>
      <c r="O103" s="1625"/>
      <c r="P103" s="1625"/>
      <c r="Q103" s="1636"/>
      <c r="R103" s="1636"/>
      <c r="S103" s="1636"/>
      <c r="T103" s="1636"/>
      <c r="U103" s="1636"/>
      <c r="V103" s="1636"/>
      <c r="W103" s="1636"/>
      <c r="X103" s="1636"/>
      <c r="Y103" s="1636"/>
      <c r="Z103" s="1636"/>
      <c r="AA103" s="1636"/>
      <c r="AB103" s="1636"/>
      <c r="AC103" s="1636"/>
      <c r="AD103" s="1636"/>
      <c r="AE103" s="1636"/>
      <c r="AF103" s="1636"/>
      <c r="AG103" s="1636"/>
      <c r="AH103" s="1636">
        <v>0</v>
      </c>
    </row>
    <row s="1636" customFormat="1" customHeight="1" ht="56.25">
      <c r="A104" s="1824"/>
      <c r="B104" s="1824"/>
      <c r="C104" s="1688"/>
      <c r="D104" s="345"/>
      <c r="E104" s="1032"/>
      <c r="F104" s="1032"/>
      <c r="G104" s="1032"/>
      <c r="H104" s="2578" t="s">
        <v>104</v>
      </c>
      <c r="I104" s="1740">
        <v>46388</v>
      </c>
      <c r="J104" s="1774">
        <v>46752</v>
      </c>
      <c r="K104" s="1779">
        <v>1073725.6</v>
      </c>
      <c r="L104" s="2272" t="s">
        <v>358</v>
      </c>
      <c r="M104" s="2319"/>
      <c r="N104" s="619"/>
      <c r="O104" s="1625"/>
      <c r="P104" s="1625"/>
      <c r="Q104" s="1636"/>
      <c r="R104" s="1636"/>
      <c r="S104" s="1636"/>
      <c r="T104" s="1636"/>
      <c r="U104" s="1636"/>
      <c r="V104" s="1636"/>
      <c r="W104" s="1636"/>
      <c r="X104" s="1636"/>
      <c r="Y104" s="1636"/>
      <c r="Z104" s="1636"/>
      <c r="AA104" s="1636"/>
      <c r="AB104" s="1636"/>
      <c r="AC104" s="1636"/>
      <c r="AD104" s="1636"/>
      <c r="AE104" s="1636"/>
      <c r="AF104" s="1636"/>
      <c r="AG104" s="1636"/>
      <c r="AH104" s="1636">
        <v>0</v>
      </c>
    </row>
    <row s="1636" customFormat="1" customHeight="1" ht="56.25">
      <c r="A105" s="1824"/>
      <c r="B105" s="1824"/>
      <c r="C105" s="1688"/>
      <c r="D105" s="345"/>
      <c r="E105" s="1032"/>
      <c r="F105" s="1032"/>
      <c r="G105" s="1032"/>
      <c r="H105" s="2578" t="s">
        <v>104</v>
      </c>
      <c r="I105" s="1740">
        <v>46753</v>
      </c>
      <c r="J105" s="1774">
        <v>47118</v>
      </c>
      <c r="K105" s="1779">
        <v>1275820.81</v>
      </c>
      <c r="L105" s="2272" t="s">
        <v>358</v>
      </c>
      <c r="M105" s="2319"/>
      <c r="N105" s="619"/>
      <c r="O105" s="1625"/>
      <c r="P105" s="1625"/>
      <c r="Q105" s="1636"/>
      <c r="R105" s="1636"/>
      <c r="S105" s="1636"/>
      <c r="T105" s="1636"/>
      <c r="U105" s="1636"/>
      <c r="V105" s="1636"/>
      <c r="W105" s="1636"/>
      <c r="X105" s="1636"/>
      <c r="Y105" s="1636"/>
      <c r="Z105" s="1636"/>
      <c r="AA105" s="1636"/>
      <c r="AB105" s="1636"/>
      <c r="AC105" s="1636"/>
      <c r="AD105" s="1636"/>
      <c r="AE105" s="1636"/>
      <c r="AF105" s="1636"/>
      <c r="AG105" s="1636"/>
      <c r="AH105" s="1636">
        <v>0</v>
      </c>
    </row>
    <row s="1636" customFormat="1" customHeight="1" ht="18.75">
      <c r="A106" s="1781"/>
      <c r="B106" s="1781"/>
      <c r="C106" s="370" t="s">
        <v>1196</v>
      </c>
      <c r="D106" s="2463"/>
      <c r="E106" s="2205"/>
      <c r="F106" s="2384"/>
      <c r="G106" s="2428"/>
      <c r="H106" s="1501"/>
      <c r="I106" s="652" t="s">
        <v>1195</v>
      </c>
      <c r="J106" s="572"/>
      <c r="K106" s="1501"/>
      <c r="L106" s="215"/>
      <c r="M106" s="2171"/>
      <c r="N106" s="335"/>
      <c r="O106" s="1625"/>
      <c r="P106" s="1625"/>
      <c r="AH106" s="1632">
        <v>0</v>
      </c>
    </row>
    <row s="1636" customFormat="1" customHeight="1" ht="18.75">
      <c r="A107" s="1824" t="s">
        <v>166</v>
      </c>
      <c r="B107" s="1824" t="s">
        <v>176</v>
      </c>
      <c r="C107" s="1688"/>
      <c r="D107" s="345"/>
      <c r="E107" s="1032"/>
      <c r="F107" s="1032"/>
      <c r="G107" s="2428" t="str">
        <f>INDEX(PT_DIFFERENTIATION_NTAR,MATCH(B107,PT_DIFFERENTIATION_NTAR_ID,0))</f>
        <v>Тариф на тепловую энергию (мощность) на коллекторах источников тепловой энергии на территории Владивостокского городского округа Приморского края</v>
      </c>
      <c r="H107" s="2272"/>
      <c r="I107" s="1740">
        <v>45292</v>
      </c>
      <c r="J107" s="1774">
        <v>45657</v>
      </c>
      <c r="K107" s="1779">
        <v>1280335.56</v>
      </c>
      <c r="L107" s="2272" t="s">
        <v>358</v>
      </c>
      <c r="M107" s="2319"/>
      <c r="N107" s="619"/>
      <c r="O107" s="1625"/>
      <c r="P107" s="1625"/>
      <c r="Q107" s="1636"/>
      <c r="R107" s="1636"/>
      <c r="S107" s="1636"/>
      <c r="T107" s="1636"/>
      <c r="U107" s="1636"/>
      <c r="V107" s="1636"/>
      <c r="W107" s="1636"/>
      <c r="X107" s="1636"/>
      <c r="Y107" s="1636"/>
      <c r="Z107" s="1636"/>
      <c r="AA107" s="1636"/>
      <c r="AB107" s="1636"/>
      <c r="AC107" s="1636"/>
      <c r="AD107" s="1636"/>
      <c r="AE107" s="1636"/>
      <c r="AF107" s="1636"/>
      <c r="AG107" s="1636"/>
      <c r="AH107" s="1636">
        <v>0</v>
      </c>
    </row>
    <row s="1636" customFormat="1" customHeight="1" ht="56.25">
      <c r="A108" s="1824"/>
      <c r="B108" s="1824"/>
      <c r="C108" s="1688"/>
      <c r="D108" s="345"/>
      <c r="E108" s="1032"/>
      <c r="F108" s="1032"/>
      <c r="G108" s="1032"/>
      <c r="H108" s="2578" t="s">
        <v>104</v>
      </c>
      <c r="I108" s="1740">
        <v>45658</v>
      </c>
      <c r="J108" s="1774">
        <v>46022</v>
      </c>
      <c r="K108" s="1779">
        <v>1181063.87</v>
      </c>
      <c r="L108" s="2272" t="s">
        <v>358</v>
      </c>
      <c r="M108" s="2319"/>
      <c r="N108" s="619"/>
      <c r="O108" s="1625"/>
      <c r="P108" s="1625"/>
      <c r="Q108" s="1636"/>
      <c r="R108" s="1636"/>
      <c r="S108" s="1636"/>
      <c r="T108" s="1636"/>
      <c r="U108" s="1636"/>
      <c r="V108" s="1636"/>
      <c r="W108" s="1636"/>
      <c r="X108" s="1636"/>
      <c r="Y108" s="1636"/>
      <c r="Z108" s="1636"/>
      <c r="AA108" s="1636"/>
      <c r="AB108" s="1636"/>
      <c r="AC108" s="1636"/>
      <c r="AD108" s="1636"/>
      <c r="AE108" s="1636"/>
      <c r="AF108" s="1636"/>
      <c r="AG108" s="1636"/>
      <c r="AH108" s="1636">
        <v>0</v>
      </c>
    </row>
    <row s="1636" customFormat="1" customHeight="1" ht="56.25">
      <c r="A109" s="1824"/>
      <c r="B109" s="1824"/>
      <c r="C109" s="1688"/>
      <c r="D109" s="345"/>
      <c r="E109" s="1032"/>
      <c r="F109" s="1032"/>
      <c r="G109" s="1032"/>
      <c r="H109" s="2578" t="s">
        <v>104</v>
      </c>
      <c r="I109" s="1740">
        <v>46023</v>
      </c>
      <c r="J109" s="1774">
        <v>46387</v>
      </c>
      <c r="K109" s="1779">
        <v>2618443.37</v>
      </c>
      <c r="L109" s="2272" t="s">
        <v>358</v>
      </c>
      <c r="M109" s="2319"/>
      <c r="N109" s="619"/>
      <c r="O109" s="1625"/>
      <c r="P109" s="1625"/>
      <c r="Q109" s="1636"/>
      <c r="R109" s="1636"/>
      <c r="S109" s="1636"/>
      <c r="T109" s="1636"/>
      <c r="U109" s="1636"/>
      <c r="V109" s="1636"/>
      <c r="W109" s="1636"/>
      <c r="X109" s="1636"/>
      <c r="Y109" s="1636"/>
      <c r="Z109" s="1636"/>
      <c r="AA109" s="1636"/>
      <c r="AB109" s="1636"/>
      <c r="AC109" s="1636"/>
      <c r="AD109" s="1636"/>
      <c r="AE109" s="1636"/>
      <c r="AF109" s="1636"/>
      <c r="AG109" s="1636"/>
      <c r="AH109" s="1636">
        <v>0</v>
      </c>
    </row>
    <row s="1636" customFormat="1" customHeight="1" ht="56.25">
      <c r="A110" s="1824"/>
      <c r="B110" s="1824"/>
      <c r="C110" s="1688"/>
      <c r="D110" s="345"/>
      <c r="E110" s="1032"/>
      <c r="F110" s="1032"/>
      <c r="G110" s="1032"/>
      <c r="H110" s="2578" t="s">
        <v>104</v>
      </c>
      <c r="I110" s="1740">
        <v>46388</v>
      </c>
      <c r="J110" s="1774">
        <v>46752</v>
      </c>
      <c r="K110" s="1779">
        <v>2441651.27</v>
      </c>
      <c r="L110" s="2272" t="s">
        <v>358</v>
      </c>
      <c r="M110" s="2319"/>
      <c r="N110" s="619"/>
      <c r="O110" s="1625"/>
      <c r="P110" s="1625"/>
      <c r="Q110" s="1636"/>
      <c r="R110" s="1636"/>
      <c r="S110" s="1636"/>
      <c r="T110" s="1636"/>
      <c r="U110" s="1636"/>
      <c r="V110" s="1636"/>
      <c r="W110" s="1636"/>
      <c r="X110" s="1636"/>
      <c r="Y110" s="1636"/>
      <c r="Z110" s="1636"/>
      <c r="AA110" s="1636"/>
      <c r="AB110" s="1636"/>
      <c r="AC110" s="1636"/>
      <c r="AD110" s="1636"/>
      <c r="AE110" s="1636"/>
      <c r="AF110" s="1636"/>
      <c r="AG110" s="1636"/>
      <c r="AH110" s="1636">
        <v>0</v>
      </c>
    </row>
    <row s="1636" customFormat="1" customHeight="1" ht="56.25">
      <c r="A111" s="1824"/>
      <c r="B111" s="1824"/>
      <c r="C111" s="1688"/>
      <c r="D111" s="345"/>
      <c r="E111" s="1032"/>
      <c r="F111" s="1032"/>
      <c r="G111" s="1032"/>
      <c r="H111" s="2578" t="s">
        <v>104</v>
      </c>
      <c r="I111" s="1740">
        <v>46753</v>
      </c>
      <c r="J111" s="1774">
        <v>47118</v>
      </c>
      <c r="K111" s="1779">
        <v>1523496.9</v>
      </c>
      <c r="L111" s="2272" t="s">
        <v>358</v>
      </c>
      <c r="M111" s="2319"/>
      <c r="N111" s="619"/>
      <c r="O111" s="1625"/>
      <c r="P111" s="1625"/>
      <c r="Q111" s="1636"/>
      <c r="R111" s="1636"/>
      <c r="S111" s="1636"/>
      <c r="T111" s="1636"/>
      <c r="U111" s="1636"/>
      <c r="V111" s="1636"/>
      <c r="W111" s="1636"/>
      <c r="X111" s="1636"/>
      <c r="Y111" s="1636"/>
      <c r="Z111" s="1636"/>
      <c r="AA111" s="1636"/>
      <c r="AB111" s="1636"/>
      <c r="AC111" s="1636"/>
      <c r="AD111" s="1636"/>
      <c r="AE111" s="1636"/>
      <c r="AF111" s="1636"/>
      <c r="AG111" s="1636"/>
      <c r="AH111" s="1636">
        <v>0</v>
      </c>
    </row>
    <row s="1636" customFormat="1" customHeight="1" ht="18.75">
      <c r="A112" s="1824"/>
      <c r="B112" s="1824"/>
      <c r="C112" s="1688" t="s">
        <v>1196</v>
      </c>
      <c r="D112" s="345"/>
      <c r="E112" s="1032"/>
      <c r="F112" s="1032"/>
      <c r="G112" s="2428"/>
      <c r="H112" s="4245"/>
      <c r="I112" s="4246" t="s">
        <v>1195</v>
      </c>
      <c r="J112" s="4247"/>
      <c r="K112" s="4248"/>
      <c r="L112" s="4249"/>
      <c r="M112" s="2319"/>
      <c r="N112" s="619"/>
      <c r="O112" s="1625"/>
      <c r="P112" s="1625"/>
      <c r="Q112" s="1636"/>
      <c r="R112" s="1636"/>
      <c r="S112" s="1636"/>
      <c r="T112" s="1636"/>
      <c r="U112" s="1636"/>
      <c r="V112" s="1636"/>
      <c r="W112" s="1636"/>
      <c r="X112" s="1636"/>
      <c r="Y112" s="1636"/>
      <c r="Z112" s="1636"/>
      <c r="AA112" s="1636"/>
      <c r="AB112" s="1636"/>
      <c r="AC112" s="1636"/>
      <c r="AD112" s="1636"/>
      <c r="AE112" s="1636"/>
      <c r="AF112" s="1636"/>
      <c r="AG112" s="1636"/>
      <c r="AH112" s="1636">
        <v>0</v>
      </c>
    </row>
    <row s="1636" customFormat="1" customHeight="1" ht="18.75">
      <c r="A113" s="1824" t="s">
        <v>166</v>
      </c>
      <c r="B113" s="1824" t="s">
        <v>182</v>
      </c>
      <c r="C113" s="1688"/>
      <c r="D113" s="345"/>
      <c r="E113" s="1032"/>
      <c r="F113" s="1032"/>
      <c r="G113" s="2428" t="str">
        <f>INDEX(PT_DIFFERENTIATION_NTAR,MATCH(B113,PT_DIFFERENTIATION_NTAR_ID,0))</f>
        <v>Тариф на тепловую энергию (мощность) на коллекторах источников тепловой энергии на территории Партизанского городского округа Приморского края</v>
      </c>
      <c r="H113" s="2272"/>
      <c r="I113" s="1740">
        <v>45292</v>
      </c>
      <c r="J113" s="1774">
        <v>45657</v>
      </c>
      <c r="K113" s="1779">
        <v>499654.76</v>
      </c>
      <c r="L113" s="2272" t="s">
        <v>358</v>
      </c>
      <c r="M113" s="2319"/>
      <c r="N113" s="619"/>
      <c r="O113" s="1625"/>
      <c r="P113" s="1625"/>
      <c r="Q113" s="1636"/>
      <c r="R113" s="1636"/>
      <c r="S113" s="1636"/>
      <c r="T113" s="1636"/>
      <c r="U113" s="1636"/>
      <c r="V113" s="1636"/>
      <c r="W113" s="1636"/>
      <c r="X113" s="1636"/>
      <c r="Y113" s="1636"/>
      <c r="Z113" s="1636"/>
      <c r="AA113" s="1636"/>
      <c r="AB113" s="1636"/>
      <c r="AC113" s="1636"/>
      <c r="AD113" s="1636"/>
      <c r="AE113" s="1636"/>
      <c r="AF113" s="1636"/>
      <c r="AG113" s="1636"/>
      <c r="AH113" s="1636">
        <v>0</v>
      </c>
    </row>
    <row s="1636" customFormat="1" customHeight="1" ht="56.25">
      <c r="A114" s="1824"/>
      <c r="B114" s="1824"/>
      <c r="C114" s="1688"/>
      <c r="D114" s="345"/>
      <c r="E114" s="1032"/>
      <c r="F114" s="1032"/>
      <c r="G114" s="1032"/>
      <c r="H114" s="2578" t="s">
        <v>104</v>
      </c>
      <c r="I114" s="1740">
        <v>45658</v>
      </c>
      <c r="J114" s="1774">
        <v>46022</v>
      </c>
      <c r="K114" s="1779">
        <v>495948.54</v>
      </c>
      <c r="L114" s="2272" t="s">
        <v>358</v>
      </c>
      <c r="M114" s="2319"/>
      <c r="N114" s="619"/>
      <c r="O114" s="1625"/>
      <c r="P114" s="1625"/>
      <c r="Q114" s="1636"/>
      <c r="R114" s="1636"/>
      <c r="S114" s="1636"/>
      <c r="T114" s="1636"/>
      <c r="U114" s="1636"/>
      <c r="V114" s="1636"/>
      <c r="W114" s="1636"/>
      <c r="X114" s="1636"/>
      <c r="Y114" s="1636"/>
      <c r="Z114" s="1636"/>
      <c r="AA114" s="1636"/>
      <c r="AB114" s="1636"/>
      <c r="AC114" s="1636"/>
      <c r="AD114" s="1636"/>
      <c r="AE114" s="1636"/>
      <c r="AF114" s="1636"/>
      <c r="AG114" s="1636"/>
      <c r="AH114" s="1636">
        <v>0</v>
      </c>
    </row>
    <row s="1636" customFormat="1" customHeight="1" ht="56.25">
      <c r="A115" s="1824"/>
      <c r="B115" s="1824"/>
      <c r="C115" s="1688"/>
      <c r="D115" s="345"/>
      <c r="E115" s="1032"/>
      <c r="F115" s="1032"/>
      <c r="G115" s="1032"/>
      <c r="H115" s="2578" t="s">
        <v>104</v>
      </c>
      <c r="I115" s="1740">
        <v>46023</v>
      </c>
      <c r="J115" s="1774">
        <v>46387</v>
      </c>
      <c r="K115" s="1779">
        <v>558236.18</v>
      </c>
      <c r="L115" s="2272" t="s">
        <v>358</v>
      </c>
      <c r="M115" s="2319"/>
      <c r="N115" s="619"/>
      <c r="O115" s="1625"/>
      <c r="P115" s="1625"/>
      <c r="Q115" s="1636"/>
      <c r="R115" s="1636"/>
      <c r="S115" s="1636"/>
      <c r="T115" s="1636"/>
      <c r="U115" s="1636"/>
      <c r="V115" s="1636"/>
      <c r="W115" s="1636"/>
      <c r="X115" s="1636"/>
      <c r="Y115" s="1636"/>
      <c r="Z115" s="1636"/>
      <c r="AA115" s="1636"/>
      <c r="AB115" s="1636"/>
      <c r="AC115" s="1636"/>
      <c r="AD115" s="1636"/>
      <c r="AE115" s="1636"/>
      <c r="AF115" s="1636"/>
      <c r="AG115" s="1636"/>
      <c r="AH115" s="1636">
        <v>0</v>
      </c>
    </row>
    <row s="1636" customFormat="1" customHeight="1" ht="56.25">
      <c r="A116" s="1824"/>
      <c r="B116" s="1824"/>
      <c r="C116" s="1688"/>
      <c r="D116" s="345"/>
      <c r="E116" s="1032"/>
      <c r="F116" s="1032"/>
      <c r="G116" s="1032"/>
      <c r="H116" s="2578" t="s">
        <v>104</v>
      </c>
      <c r="I116" s="1740">
        <v>46388</v>
      </c>
      <c r="J116" s="1774">
        <v>46752</v>
      </c>
      <c r="K116" s="1779">
        <v>514018.7</v>
      </c>
      <c r="L116" s="2272" t="s">
        <v>358</v>
      </c>
      <c r="M116" s="2319"/>
      <c r="N116" s="619"/>
      <c r="O116" s="1625"/>
      <c r="P116" s="1625"/>
      <c r="Q116" s="1636"/>
      <c r="R116" s="1636"/>
      <c r="S116" s="1636"/>
      <c r="T116" s="1636"/>
      <c r="U116" s="1636"/>
      <c r="V116" s="1636"/>
      <c r="W116" s="1636"/>
      <c r="X116" s="1636"/>
      <c r="Y116" s="1636"/>
      <c r="Z116" s="1636"/>
      <c r="AA116" s="1636"/>
      <c r="AB116" s="1636"/>
      <c r="AC116" s="1636"/>
      <c r="AD116" s="1636"/>
      <c r="AE116" s="1636"/>
      <c r="AF116" s="1636"/>
      <c r="AG116" s="1636"/>
      <c r="AH116" s="1636">
        <v>0</v>
      </c>
    </row>
    <row s="1636" customFormat="1" customHeight="1" ht="56.25">
      <c r="A117" s="1824"/>
      <c r="B117" s="1824"/>
      <c r="C117" s="1688"/>
      <c r="D117" s="345"/>
      <c r="E117" s="1032"/>
      <c r="F117" s="1032"/>
      <c r="G117" s="1032"/>
      <c r="H117" s="2578" t="s">
        <v>104</v>
      </c>
      <c r="I117" s="1740">
        <v>46753</v>
      </c>
      <c r="J117" s="1774">
        <v>47118</v>
      </c>
      <c r="K117" s="1779">
        <v>567321.16</v>
      </c>
      <c r="L117" s="2272" t="s">
        <v>358</v>
      </c>
      <c r="M117" s="2319"/>
      <c r="N117" s="619"/>
      <c r="O117" s="1625"/>
      <c r="P117" s="1625"/>
      <c r="Q117" s="1636"/>
      <c r="R117" s="1636"/>
      <c r="S117" s="1636"/>
      <c r="T117" s="1636"/>
      <c r="U117" s="1636"/>
      <c r="V117" s="1636"/>
      <c r="W117" s="1636"/>
      <c r="X117" s="1636"/>
      <c r="Y117" s="1636"/>
      <c r="Z117" s="1636"/>
      <c r="AA117" s="1636"/>
      <c r="AB117" s="1636"/>
      <c r="AC117" s="1636"/>
      <c r="AD117" s="1636"/>
      <c r="AE117" s="1636"/>
      <c r="AF117" s="1636"/>
      <c r="AG117" s="1636"/>
      <c r="AH117" s="1636">
        <v>0</v>
      </c>
    </row>
    <row s="1636" customFormat="1" customHeight="1" ht="18.75">
      <c r="A118" s="1824"/>
      <c r="B118" s="1824"/>
      <c r="C118" s="1688" t="s">
        <v>1196</v>
      </c>
      <c r="D118" s="345"/>
      <c r="E118" s="1032"/>
      <c r="F118" s="1032"/>
      <c r="G118" s="2428"/>
      <c r="H118" s="4250"/>
      <c r="I118" s="4251" t="s">
        <v>1195</v>
      </c>
      <c r="J118" s="4252"/>
      <c r="K118" s="4253"/>
      <c r="L118" s="4254"/>
      <c r="M118" s="2319"/>
      <c r="N118" s="619"/>
      <c r="O118" s="1625"/>
      <c r="P118" s="1625"/>
      <c r="Q118" s="1636"/>
      <c r="R118" s="1636"/>
      <c r="S118" s="1636"/>
      <c r="T118" s="1636"/>
      <c r="U118" s="1636"/>
      <c r="V118" s="1636"/>
      <c r="W118" s="1636"/>
      <c r="X118" s="1636"/>
      <c r="Y118" s="1636"/>
      <c r="Z118" s="1636"/>
      <c r="AA118" s="1636"/>
      <c r="AB118" s="1636"/>
      <c r="AC118" s="1636"/>
      <c r="AD118" s="1636"/>
      <c r="AE118" s="1636"/>
      <c r="AF118" s="1636"/>
      <c r="AG118" s="1636"/>
      <c r="AH118" s="1636">
        <v>0</v>
      </c>
    </row>
    <row s="1636" customFormat="1" customHeight="1" ht="0.75">
      <c r="A119" s="1781"/>
      <c r="B119" s="1781"/>
      <c r="C119" s="370" t="s">
        <v>1205</v>
      </c>
      <c r="D119" s="2463"/>
      <c r="E119" s="2205"/>
      <c r="F119" s="2384"/>
      <c r="G119" s="401"/>
      <c r="H119" s="1501"/>
      <c r="I119" s="652"/>
      <c r="J119" s="572"/>
      <c r="K119" s="1501"/>
      <c r="L119" s="215"/>
      <c r="M119" s="2171"/>
      <c r="N119" s="335"/>
      <c r="O119" s="1625"/>
      <c r="P119" s="1625"/>
      <c r="AH119" s="1632">
        <v>0</v>
      </c>
    </row>
    <row s="1636" customFormat="1" customHeight="1" ht="45">
      <c r="A120" s="1781" t="s">
        <v>190</v>
      </c>
      <c r="B120" s="1781" t="s">
        <v>191</v>
      </c>
      <c r="C120" s="370"/>
      <c r="D120" s="2463"/>
      <c r="E120" s="2205"/>
      <c r="F120" s="2384" t="str">
        <f>INDEX(PT_DIFFERENTIATION_VTAR,MATCH(A120,PT_DIFFERENTIATION_VTAR_ID,0))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20" s="2428" t="str">
        <f>INDEX(PT_DIFFERENTIATION_NTAR,MATCH(B120,PT_DIFFERENTIATION_NTAR_ID,0))</f>
        <v>Тариф на тепловую энергию, поставляемую потребителям АО "ДГК" на территории Артемовского городского округа Приморского края</v>
      </c>
      <c r="H120" s="1863"/>
      <c r="I120" s="1740">
        <v>45292</v>
      </c>
      <c r="J120" s="1774">
        <v>45657</v>
      </c>
      <c r="K120" s="1779">
        <v>2287920.24</v>
      </c>
      <c r="L120" s="1863" t="s">
        <v>358</v>
      </c>
      <c r="M120" s="2172"/>
      <c r="N120" s="335"/>
      <c r="O120" s="1625"/>
      <c r="P120" s="1625"/>
      <c r="AH120" s="1632">
        <v>0</v>
      </c>
    </row>
    <row s="1636" customFormat="1" customHeight="1" ht="56.25">
      <c r="A121" s="1824"/>
      <c r="B121" s="1824"/>
      <c r="C121" s="1688"/>
      <c r="D121" s="345"/>
      <c r="E121" s="1032"/>
      <c r="F121" s="1032"/>
      <c r="G121" s="1032"/>
      <c r="H121" s="2578" t="s">
        <v>104</v>
      </c>
      <c r="I121" s="1740">
        <v>45658</v>
      </c>
      <c r="J121" s="1774">
        <v>46022</v>
      </c>
      <c r="K121" s="1779">
        <v>2615213.4</v>
      </c>
      <c r="L121" s="2272" t="s">
        <v>358</v>
      </c>
      <c r="M121" s="2319"/>
      <c r="N121" s="619"/>
      <c r="O121" s="1625"/>
      <c r="P121" s="1625"/>
      <c r="Q121" s="1636"/>
      <c r="R121" s="1636"/>
      <c r="S121" s="1636"/>
      <c r="T121" s="1636"/>
      <c r="U121" s="1636"/>
      <c r="V121" s="1636"/>
      <c r="W121" s="1636"/>
      <c r="X121" s="1636"/>
      <c r="Y121" s="1636"/>
      <c r="Z121" s="1636"/>
      <c r="AA121" s="1636"/>
      <c r="AB121" s="1636"/>
      <c r="AC121" s="1636"/>
      <c r="AD121" s="1636"/>
      <c r="AE121" s="1636"/>
      <c r="AF121" s="1636"/>
      <c r="AG121" s="1636"/>
      <c r="AH121" s="1636">
        <v>0</v>
      </c>
    </row>
    <row s="1636" customFormat="1" customHeight="1" ht="56.25">
      <c r="A122" s="1824"/>
      <c r="B122" s="1824"/>
      <c r="C122" s="1688"/>
      <c r="D122" s="345"/>
      <c r="E122" s="1032"/>
      <c r="F122" s="1032"/>
      <c r="G122" s="1032"/>
      <c r="H122" s="2578" t="s">
        <v>104</v>
      </c>
      <c r="I122" s="1740">
        <v>46023</v>
      </c>
      <c r="J122" s="1774">
        <v>46387</v>
      </c>
      <c r="K122" s="1779">
        <v>2646593.89</v>
      </c>
      <c r="L122" s="2272" t="s">
        <v>358</v>
      </c>
      <c r="M122" s="2319"/>
      <c r="N122" s="619"/>
      <c r="O122" s="1625"/>
      <c r="P122" s="1625"/>
      <c r="Q122" s="1636"/>
      <c r="R122" s="1636"/>
      <c r="S122" s="1636"/>
      <c r="T122" s="1636"/>
      <c r="U122" s="1636"/>
      <c r="V122" s="1636"/>
      <c r="W122" s="1636"/>
      <c r="X122" s="1636"/>
      <c r="Y122" s="1636"/>
      <c r="Z122" s="1636"/>
      <c r="AA122" s="1636"/>
      <c r="AB122" s="1636"/>
      <c r="AC122" s="1636"/>
      <c r="AD122" s="1636"/>
      <c r="AE122" s="1636"/>
      <c r="AF122" s="1636"/>
      <c r="AG122" s="1636"/>
      <c r="AH122" s="1636">
        <v>0</v>
      </c>
    </row>
    <row s="1636" customFormat="1" customHeight="1" ht="56.25">
      <c r="A123" s="1824"/>
      <c r="B123" s="1824"/>
      <c r="C123" s="1688"/>
      <c r="D123" s="345"/>
      <c r="E123" s="1032"/>
      <c r="F123" s="1032"/>
      <c r="G123" s="1032"/>
      <c r="H123" s="2578" t="s">
        <v>104</v>
      </c>
      <c r="I123" s="1740">
        <v>46388</v>
      </c>
      <c r="J123" s="1774">
        <v>46752</v>
      </c>
      <c r="K123" s="1779">
        <v>2465926.54</v>
      </c>
      <c r="L123" s="2272" t="s">
        <v>358</v>
      </c>
      <c r="M123" s="2319"/>
      <c r="N123" s="619"/>
      <c r="O123" s="1625"/>
      <c r="P123" s="1625"/>
      <c r="Q123" s="1636"/>
      <c r="R123" s="1636"/>
      <c r="S123" s="1636"/>
      <c r="T123" s="1636"/>
      <c r="U123" s="1636"/>
      <c r="V123" s="1636"/>
      <c r="W123" s="1636"/>
      <c r="X123" s="1636"/>
      <c r="Y123" s="1636"/>
      <c r="Z123" s="1636"/>
      <c r="AA123" s="1636"/>
      <c r="AB123" s="1636"/>
      <c r="AC123" s="1636"/>
      <c r="AD123" s="1636"/>
      <c r="AE123" s="1636"/>
      <c r="AF123" s="1636"/>
      <c r="AG123" s="1636"/>
      <c r="AH123" s="1636">
        <v>0</v>
      </c>
    </row>
    <row s="1636" customFormat="1" customHeight="1" ht="56.25">
      <c r="A124" s="1824"/>
      <c r="B124" s="1824"/>
      <c r="C124" s="1688"/>
      <c r="D124" s="345"/>
      <c r="E124" s="1032"/>
      <c r="F124" s="1032"/>
      <c r="G124" s="1032"/>
      <c r="H124" s="2578" t="s">
        <v>104</v>
      </c>
      <c r="I124" s="1740">
        <v>46753</v>
      </c>
      <c r="J124" s="1774">
        <v>47118</v>
      </c>
      <c r="K124" s="1779">
        <v>2234486.61</v>
      </c>
      <c r="L124" s="2272" t="s">
        <v>358</v>
      </c>
      <c r="M124" s="2319"/>
      <c r="N124" s="619"/>
      <c r="O124" s="1625"/>
      <c r="P124" s="1625"/>
      <c r="Q124" s="1636"/>
      <c r="R124" s="1636"/>
      <c r="S124" s="1636"/>
      <c r="T124" s="1636"/>
      <c r="U124" s="1636"/>
      <c r="V124" s="1636"/>
      <c r="W124" s="1636"/>
      <c r="X124" s="1636"/>
      <c r="Y124" s="1636"/>
      <c r="Z124" s="1636"/>
      <c r="AA124" s="1636"/>
      <c r="AB124" s="1636"/>
      <c r="AC124" s="1636"/>
      <c r="AD124" s="1636"/>
      <c r="AE124" s="1636"/>
      <c r="AF124" s="1636"/>
      <c r="AG124" s="1636"/>
      <c r="AH124" s="1636">
        <v>0</v>
      </c>
    </row>
    <row s="1636" customFormat="1" customHeight="1" ht="18.75">
      <c r="A125" s="1781"/>
      <c r="B125" s="1781"/>
      <c r="C125" s="370" t="s">
        <v>1196</v>
      </c>
      <c r="D125" s="2463"/>
      <c r="E125" s="2205"/>
      <c r="F125" s="2384"/>
      <c r="G125" s="2428"/>
      <c r="H125" s="1501"/>
      <c r="I125" s="652" t="s">
        <v>1195</v>
      </c>
      <c r="J125" s="572"/>
      <c r="K125" s="1501"/>
      <c r="L125" s="215"/>
      <c r="M125" s="1862"/>
      <c r="N125" s="335"/>
      <c r="O125" s="1625"/>
      <c r="P125" s="1625"/>
      <c r="AH125" s="1632">
        <v>0</v>
      </c>
    </row>
    <row s="1636" customFormat="1" customHeight="1" ht="18.75">
      <c r="A126" s="1824" t="s">
        <v>190</v>
      </c>
      <c r="B126" s="1824" t="s">
        <v>196</v>
      </c>
      <c r="C126" s="1688"/>
      <c r="D126" s="345"/>
      <c r="E126" s="1032"/>
      <c r="F126" s="1032"/>
      <c r="G126" s="2428" t="str">
        <f>INDEX(PT_DIFFERENTIATION_NTAR,MATCH(B126,PT_DIFFERENTIATION_NTAR_ID,0))</f>
        <v>Тариф на тепловую энергию, поставляемую потребителям АО "ДГК" на территории Владивостокского городского округа Приморского края</v>
      </c>
      <c r="H126" s="2272"/>
      <c r="I126" s="1740">
        <v>45292</v>
      </c>
      <c r="J126" s="1774">
        <v>45657</v>
      </c>
      <c r="K126" s="1779">
        <v>10782463.76</v>
      </c>
      <c r="L126" s="2272" t="s">
        <v>358</v>
      </c>
      <c r="M126" s="2319"/>
      <c r="N126" s="619"/>
      <c r="O126" s="1625"/>
      <c r="P126" s="1625"/>
      <c r="Q126" s="1636"/>
      <c r="R126" s="1636"/>
      <c r="S126" s="1636"/>
      <c r="T126" s="1636"/>
      <c r="U126" s="1636"/>
      <c r="V126" s="1636"/>
      <c r="W126" s="1636"/>
      <c r="X126" s="1636"/>
      <c r="Y126" s="1636"/>
      <c r="Z126" s="1636"/>
      <c r="AA126" s="1636"/>
      <c r="AB126" s="1636"/>
      <c r="AC126" s="1636"/>
      <c r="AD126" s="1636"/>
      <c r="AE126" s="1636"/>
      <c r="AF126" s="1636"/>
      <c r="AG126" s="1636"/>
      <c r="AH126" s="1636">
        <v>0</v>
      </c>
    </row>
    <row s="1636" customFormat="1" customHeight="1" ht="56.25">
      <c r="A127" s="1824"/>
      <c r="B127" s="1824"/>
      <c r="C127" s="1688"/>
      <c r="D127" s="345"/>
      <c r="E127" s="1032"/>
      <c r="F127" s="1032"/>
      <c r="G127" s="1032"/>
      <c r="H127" s="2578" t="s">
        <v>104</v>
      </c>
      <c r="I127" s="1740">
        <v>45658</v>
      </c>
      <c r="J127" s="1774">
        <v>46022</v>
      </c>
      <c r="K127" s="1779">
        <v>13162172.79</v>
      </c>
      <c r="L127" s="2272" t="s">
        <v>358</v>
      </c>
      <c r="M127" s="2319"/>
      <c r="N127" s="619"/>
      <c r="O127" s="1625"/>
      <c r="P127" s="1625"/>
      <c r="Q127" s="1636"/>
      <c r="R127" s="1636"/>
      <c r="S127" s="1636"/>
      <c r="T127" s="1636"/>
      <c r="U127" s="1636"/>
      <c r="V127" s="1636"/>
      <c r="W127" s="1636"/>
      <c r="X127" s="1636"/>
      <c r="Y127" s="1636"/>
      <c r="Z127" s="1636"/>
      <c r="AA127" s="1636"/>
      <c r="AB127" s="1636"/>
      <c r="AC127" s="1636"/>
      <c r="AD127" s="1636"/>
      <c r="AE127" s="1636"/>
      <c r="AF127" s="1636"/>
      <c r="AG127" s="1636"/>
      <c r="AH127" s="1636">
        <v>0</v>
      </c>
    </row>
    <row s="1636" customFormat="1" customHeight="1" ht="56.25">
      <c r="A128" s="1824"/>
      <c r="B128" s="1824"/>
      <c r="C128" s="1688"/>
      <c r="D128" s="345"/>
      <c r="E128" s="1032"/>
      <c r="F128" s="1032"/>
      <c r="G128" s="1032"/>
      <c r="H128" s="2578" t="s">
        <v>104</v>
      </c>
      <c r="I128" s="1740">
        <v>46023</v>
      </c>
      <c r="J128" s="1774">
        <v>46387</v>
      </c>
      <c r="K128" s="1779">
        <v>17141087.52</v>
      </c>
      <c r="L128" s="2272" t="s">
        <v>358</v>
      </c>
      <c r="M128" s="2319"/>
      <c r="N128" s="619"/>
      <c r="O128" s="1625"/>
      <c r="P128" s="1625"/>
      <c r="Q128" s="1636"/>
      <c r="R128" s="1636"/>
      <c r="S128" s="1636"/>
      <c r="T128" s="1636"/>
      <c r="U128" s="1636"/>
      <c r="V128" s="1636"/>
      <c r="W128" s="1636"/>
      <c r="X128" s="1636"/>
      <c r="Y128" s="1636"/>
      <c r="Z128" s="1636"/>
      <c r="AA128" s="1636"/>
      <c r="AB128" s="1636"/>
      <c r="AC128" s="1636"/>
      <c r="AD128" s="1636"/>
      <c r="AE128" s="1636"/>
      <c r="AF128" s="1636"/>
      <c r="AG128" s="1636"/>
      <c r="AH128" s="1636">
        <v>0</v>
      </c>
    </row>
    <row s="1636" customFormat="1" customHeight="1" ht="56.25">
      <c r="A129" s="1824"/>
      <c r="B129" s="1824"/>
      <c r="C129" s="1688"/>
      <c r="D129" s="345"/>
      <c r="E129" s="1032"/>
      <c r="F129" s="1032"/>
      <c r="G129" s="1032"/>
      <c r="H129" s="2578" t="s">
        <v>104</v>
      </c>
      <c r="I129" s="1740">
        <v>46388</v>
      </c>
      <c r="J129" s="1774">
        <v>46752</v>
      </c>
      <c r="K129" s="1779">
        <v>17731675.12</v>
      </c>
      <c r="L129" s="2272" t="s">
        <v>358</v>
      </c>
      <c r="M129" s="2319"/>
      <c r="N129" s="619"/>
      <c r="O129" s="1625"/>
      <c r="P129" s="1625"/>
      <c r="Q129" s="1636"/>
      <c r="R129" s="1636"/>
      <c r="S129" s="1636"/>
      <c r="T129" s="1636"/>
      <c r="U129" s="1636"/>
      <c r="V129" s="1636"/>
      <c r="W129" s="1636"/>
      <c r="X129" s="1636"/>
      <c r="Y129" s="1636"/>
      <c r="Z129" s="1636"/>
      <c r="AA129" s="1636"/>
      <c r="AB129" s="1636"/>
      <c r="AC129" s="1636"/>
      <c r="AD129" s="1636"/>
      <c r="AE129" s="1636"/>
      <c r="AF129" s="1636"/>
      <c r="AG129" s="1636"/>
      <c r="AH129" s="1636">
        <v>0</v>
      </c>
    </row>
    <row s="1636" customFormat="1" customHeight="1" ht="56.25">
      <c r="A130" s="1824"/>
      <c r="B130" s="1824"/>
      <c r="C130" s="1688"/>
      <c r="D130" s="345"/>
      <c r="E130" s="1032"/>
      <c r="F130" s="1032"/>
      <c r="G130" s="1032"/>
      <c r="H130" s="2578" t="s">
        <v>104</v>
      </c>
      <c r="I130" s="1740">
        <v>46753</v>
      </c>
      <c r="J130" s="1774">
        <v>47118</v>
      </c>
      <c r="K130" s="1779">
        <v>10008418</v>
      </c>
      <c r="L130" s="2272" t="s">
        <v>358</v>
      </c>
      <c r="M130" s="2319"/>
      <c r="N130" s="619"/>
      <c r="O130" s="1625"/>
      <c r="P130" s="1625"/>
      <c r="Q130" s="1636"/>
      <c r="R130" s="1636"/>
      <c r="S130" s="1636"/>
      <c r="T130" s="1636"/>
      <c r="U130" s="1636"/>
      <c r="V130" s="1636"/>
      <c r="W130" s="1636"/>
      <c r="X130" s="1636"/>
      <c r="Y130" s="1636"/>
      <c r="Z130" s="1636"/>
      <c r="AA130" s="1636"/>
      <c r="AB130" s="1636"/>
      <c r="AC130" s="1636"/>
      <c r="AD130" s="1636"/>
      <c r="AE130" s="1636"/>
      <c r="AF130" s="1636"/>
      <c r="AG130" s="1636"/>
      <c r="AH130" s="1636">
        <v>0</v>
      </c>
    </row>
    <row s="1636" customFormat="1" customHeight="1" ht="18.75">
      <c r="A131" s="1824"/>
      <c r="B131" s="1824"/>
      <c r="C131" s="1688" t="s">
        <v>1196</v>
      </c>
      <c r="D131" s="345"/>
      <c r="E131" s="1032"/>
      <c r="F131" s="1032"/>
      <c r="G131" s="2428"/>
      <c r="H131" s="4255"/>
      <c r="I131" s="4256" t="s">
        <v>1195</v>
      </c>
      <c r="J131" s="4257"/>
      <c r="K131" s="4258"/>
      <c r="L131" s="4259"/>
      <c r="M131" s="2319"/>
      <c r="N131" s="619"/>
      <c r="O131" s="1625"/>
      <c r="P131" s="1625"/>
      <c r="Q131" s="1636"/>
      <c r="R131" s="1636"/>
      <c r="S131" s="1636"/>
      <c r="T131" s="1636"/>
      <c r="U131" s="1636"/>
      <c r="V131" s="1636"/>
      <c r="W131" s="1636"/>
      <c r="X131" s="1636"/>
      <c r="Y131" s="1636"/>
      <c r="Z131" s="1636"/>
      <c r="AA131" s="1636"/>
      <c r="AB131" s="1636"/>
      <c r="AC131" s="1636"/>
      <c r="AD131" s="1636"/>
      <c r="AE131" s="1636"/>
      <c r="AF131" s="1636"/>
      <c r="AG131" s="1636"/>
      <c r="AH131" s="1636">
        <v>0</v>
      </c>
    </row>
    <row s="1636" customFormat="1" customHeight="1" ht="18.75">
      <c r="A132" s="1824" t="s">
        <v>190</v>
      </c>
      <c r="B132" s="1824" t="s">
        <v>201</v>
      </c>
      <c r="C132" s="1688"/>
      <c r="D132" s="345"/>
      <c r="E132" s="1032"/>
      <c r="F132" s="1032"/>
      <c r="G132" s="2428" t="str">
        <f>INDEX(PT_DIFFERENTIATION_NTAR,MATCH(B132,PT_DIFFERENTIATION_NTAR_ID,0))</f>
        <v>Тариф на тепловую энергию, поставляемую потребителям АО "ДГК" на территории Партизанского городского округа Приморского края</v>
      </c>
      <c r="H132" s="2272"/>
      <c r="I132" s="1740">
        <v>45292</v>
      </c>
      <c r="J132" s="1774">
        <v>45657</v>
      </c>
      <c r="K132" s="1779">
        <v>903651.73</v>
      </c>
      <c r="L132" s="2272" t="s">
        <v>358</v>
      </c>
      <c r="M132" s="2319"/>
      <c r="N132" s="619"/>
      <c r="O132" s="1625"/>
      <c r="P132" s="1625"/>
      <c r="Q132" s="1636"/>
      <c r="R132" s="1636"/>
      <c r="S132" s="1636"/>
      <c r="T132" s="1636"/>
      <c r="U132" s="1636"/>
      <c r="V132" s="1636"/>
      <c r="W132" s="1636"/>
      <c r="X132" s="1636"/>
      <c r="Y132" s="1636"/>
      <c r="Z132" s="1636"/>
      <c r="AA132" s="1636"/>
      <c r="AB132" s="1636"/>
      <c r="AC132" s="1636"/>
      <c r="AD132" s="1636"/>
      <c r="AE132" s="1636"/>
      <c r="AF132" s="1636"/>
      <c r="AG132" s="1636"/>
      <c r="AH132" s="1636">
        <v>0</v>
      </c>
    </row>
    <row s="1636" customFormat="1" customHeight="1" ht="56.25">
      <c r="A133" s="1824"/>
      <c r="B133" s="1824"/>
      <c r="C133" s="1688"/>
      <c r="D133" s="345"/>
      <c r="E133" s="1032"/>
      <c r="F133" s="1032"/>
      <c r="G133" s="1032"/>
      <c r="H133" s="2578" t="s">
        <v>104</v>
      </c>
      <c r="I133" s="1740">
        <v>45658</v>
      </c>
      <c r="J133" s="1774">
        <v>46022</v>
      </c>
      <c r="K133" s="1779">
        <v>1229700.27</v>
      </c>
      <c r="L133" s="2272" t="s">
        <v>358</v>
      </c>
      <c r="M133" s="2319"/>
      <c r="N133" s="619"/>
      <c r="O133" s="1625"/>
      <c r="P133" s="1625"/>
      <c r="Q133" s="1636"/>
      <c r="R133" s="1636"/>
      <c r="S133" s="1636"/>
      <c r="T133" s="1636"/>
      <c r="U133" s="1636"/>
      <c r="V133" s="1636"/>
      <c r="W133" s="1636"/>
      <c r="X133" s="1636"/>
      <c r="Y133" s="1636"/>
      <c r="Z133" s="1636"/>
      <c r="AA133" s="1636"/>
      <c r="AB133" s="1636"/>
      <c r="AC133" s="1636"/>
      <c r="AD133" s="1636"/>
      <c r="AE133" s="1636"/>
      <c r="AF133" s="1636"/>
      <c r="AG133" s="1636"/>
      <c r="AH133" s="1636">
        <v>0</v>
      </c>
    </row>
    <row s="1636" customFormat="1" customHeight="1" ht="56.25">
      <c r="A134" s="1824"/>
      <c r="B134" s="1824"/>
      <c r="C134" s="1688"/>
      <c r="D134" s="345"/>
      <c r="E134" s="1032"/>
      <c r="F134" s="1032"/>
      <c r="G134" s="1032"/>
      <c r="H134" s="2578" t="s">
        <v>104</v>
      </c>
      <c r="I134" s="1740">
        <v>46023</v>
      </c>
      <c r="J134" s="1774">
        <v>46387</v>
      </c>
      <c r="K134" s="1779">
        <v>1155454.91</v>
      </c>
      <c r="L134" s="2272" t="s">
        <v>358</v>
      </c>
      <c r="M134" s="2319"/>
      <c r="N134" s="619"/>
      <c r="O134" s="1625"/>
      <c r="P134" s="1625"/>
      <c r="Q134" s="1636"/>
      <c r="R134" s="1636"/>
      <c r="S134" s="1636"/>
      <c r="T134" s="1636"/>
      <c r="U134" s="1636"/>
      <c r="V134" s="1636"/>
      <c r="W134" s="1636"/>
      <c r="X134" s="1636"/>
      <c r="Y134" s="1636"/>
      <c r="Z134" s="1636"/>
      <c r="AA134" s="1636"/>
      <c r="AB134" s="1636"/>
      <c r="AC134" s="1636"/>
      <c r="AD134" s="1636"/>
      <c r="AE134" s="1636"/>
      <c r="AF134" s="1636"/>
      <c r="AG134" s="1636"/>
      <c r="AH134" s="1636">
        <v>0</v>
      </c>
    </row>
    <row s="1636" customFormat="1" customHeight="1" ht="56.25">
      <c r="A135" s="1824"/>
      <c r="B135" s="1824"/>
      <c r="C135" s="1688"/>
      <c r="D135" s="345"/>
      <c r="E135" s="1032"/>
      <c r="F135" s="1032"/>
      <c r="G135" s="1032"/>
      <c r="H135" s="2578" t="s">
        <v>104</v>
      </c>
      <c r="I135" s="1740">
        <v>46388</v>
      </c>
      <c r="J135" s="1774">
        <v>46752</v>
      </c>
      <c r="K135" s="1779">
        <v>1140304.95</v>
      </c>
      <c r="L135" s="2272" t="s">
        <v>358</v>
      </c>
      <c r="M135" s="2319"/>
      <c r="N135" s="619"/>
      <c r="O135" s="1625"/>
      <c r="P135" s="1625"/>
      <c r="Q135" s="1636"/>
      <c r="R135" s="1636"/>
      <c r="S135" s="1636"/>
      <c r="T135" s="1636"/>
      <c r="U135" s="1636"/>
      <c r="V135" s="1636"/>
      <c r="W135" s="1636"/>
      <c r="X135" s="1636"/>
      <c r="Y135" s="1636"/>
      <c r="Z135" s="1636"/>
      <c r="AA135" s="1636"/>
      <c r="AB135" s="1636"/>
      <c r="AC135" s="1636"/>
      <c r="AD135" s="1636"/>
      <c r="AE135" s="1636"/>
      <c r="AF135" s="1636"/>
      <c r="AG135" s="1636"/>
      <c r="AH135" s="1636">
        <v>0</v>
      </c>
    </row>
    <row s="1636" customFormat="1" customHeight="1" ht="56.25">
      <c r="A136" s="1824"/>
      <c r="B136" s="1824"/>
      <c r="C136" s="1688"/>
      <c r="D136" s="345"/>
      <c r="E136" s="1032"/>
      <c r="F136" s="1032"/>
      <c r="G136" s="1032"/>
      <c r="H136" s="2578" t="s">
        <v>104</v>
      </c>
      <c r="I136" s="1740">
        <v>46753</v>
      </c>
      <c r="J136" s="1774">
        <v>47118</v>
      </c>
      <c r="K136" s="1779">
        <v>809842.18</v>
      </c>
      <c r="L136" s="2272" t="s">
        <v>358</v>
      </c>
      <c r="M136" s="2319"/>
      <c r="N136" s="619"/>
      <c r="O136" s="1625"/>
      <c r="P136" s="1625"/>
      <c r="Q136" s="1636"/>
      <c r="R136" s="1636"/>
      <c r="S136" s="1636"/>
      <c r="T136" s="1636"/>
      <c r="U136" s="1636"/>
      <c r="V136" s="1636"/>
      <c r="W136" s="1636"/>
      <c r="X136" s="1636"/>
      <c r="Y136" s="1636"/>
      <c r="Z136" s="1636"/>
      <c r="AA136" s="1636"/>
      <c r="AB136" s="1636"/>
      <c r="AC136" s="1636"/>
      <c r="AD136" s="1636"/>
      <c r="AE136" s="1636"/>
      <c r="AF136" s="1636"/>
      <c r="AG136" s="1636"/>
      <c r="AH136" s="1636">
        <v>0</v>
      </c>
    </row>
    <row s="1636" customFormat="1" customHeight="1" ht="18.75">
      <c r="A137" s="1824"/>
      <c r="B137" s="1824"/>
      <c r="C137" s="1688" t="s">
        <v>1196</v>
      </c>
      <c r="D137" s="345"/>
      <c r="E137" s="1032"/>
      <c r="F137" s="1032"/>
      <c r="G137" s="2428"/>
      <c r="H137" s="4260"/>
      <c r="I137" s="4261" t="s">
        <v>1195</v>
      </c>
      <c r="J137" s="4262"/>
      <c r="K137" s="4263"/>
      <c r="L137" s="4264"/>
      <c r="M137" s="2319"/>
      <c r="N137" s="619"/>
      <c r="O137" s="1625"/>
      <c r="P137" s="1625"/>
      <c r="Q137" s="1636"/>
      <c r="R137" s="1636"/>
      <c r="S137" s="1636"/>
      <c r="T137" s="1636"/>
      <c r="U137" s="1636"/>
      <c r="V137" s="1636"/>
      <c r="W137" s="1636"/>
      <c r="X137" s="1636"/>
      <c r="Y137" s="1636"/>
      <c r="Z137" s="1636"/>
      <c r="AA137" s="1636"/>
      <c r="AB137" s="1636"/>
      <c r="AC137" s="1636"/>
      <c r="AD137" s="1636"/>
      <c r="AE137" s="1636"/>
      <c r="AF137" s="1636"/>
      <c r="AG137" s="1636"/>
      <c r="AH137" s="1636">
        <v>0</v>
      </c>
    </row>
    <row s="1636" customFormat="1" customHeight="1" ht="18.75">
      <c r="A138" s="1824" t="s">
        <v>190</v>
      </c>
      <c r="B138" s="1824" t="s">
        <v>206</v>
      </c>
      <c r="C138" s="1688"/>
      <c r="D138" s="345"/>
      <c r="E138" s="1032"/>
      <c r="F138" s="1032"/>
      <c r="G138" s="2428" t="str">
        <f>INDEX(PT_DIFFERENTIATION_NTAR,MATCH(B138,PT_DIFFERENTIATION_NTAR_ID,0))</f>
        <v>Тариф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на территории Артемовского городского округа</v>
      </c>
      <c r="H138" s="2272"/>
      <c r="I138" s="1740">
        <v>45292</v>
      </c>
      <c r="J138" s="1774">
        <v>45657</v>
      </c>
      <c r="K138" s="1779">
        <v>751.88</v>
      </c>
      <c r="L138" s="2272" t="s">
        <v>358</v>
      </c>
      <c r="M138" s="2319"/>
      <c r="N138" s="619"/>
      <c r="O138" s="1625"/>
      <c r="P138" s="1625"/>
      <c r="Q138" s="1636"/>
      <c r="R138" s="1636"/>
      <c r="S138" s="1636"/>
      <c r="T138" s="1636"/>
      <c r="U138" s="1636"/>
      <c r="V138" s="1636"/>
      <c r="W138" s="1636"/>
      <c r="X138" s="1636"/>
      <c r="Y138" s="1636"/>
      <c r="Z138" s="1636"/>
      <c r="AA138" s="1636"/>
      <c r="AB138" s="1636"/>
      <c r="AC138" s="1636"/>
      <c r="AD138" s="1636"/>
      <c r="AE138" s="1636"/>
      <c r="AF138" s="1636"/>
      <c r="AG138" s="1636"/>
      <c r="AH138" s="1636">
        <v>0</v>
      </c>
    </row>
    <row s="1636" customFormat="1" customHeight="1" ht="56.25">
      <c r="A139" s="1824"/>
      <c r="B139" s="1824"/>
      <c r="C139" s="1688"/>
      <c r="D139" s="345"/>
      <c r="E139" s="1032"/>
      <c r="F139" s="1032"/>
      <c r="G139" s="1032"/>
      <c r="H139" s="2578" t="s">
        <v>104</v>
      </c>
      <c r="I139" s="1740">
        <v>45658</v>
      </c>
      <c r="J139" s="1774">
        <v>46022</v>
      </c>
      <c r="K139" s="1779">
        <v>752.48</v>
      </c>
      <c r="L139" s="2272" t="s">
        <v>358</v>
      </c>
      <c r="M139" s="2319"/>
      <c r="N139" s="619"/>
      <c r="O139" s="1625"/>
      <c r="P139" s="1625"/>
      <c r="Q139" s="1636"/>
      <c r="R139" s="1636"/>
      <c r="S139" s="1636"/>
      <c r="T139" s="1636"/>
      <c r="U139" s="1636"/>
      <c r="V139" s="1636"/>
      <c r="W139" s="1636"/>
      <c r="X139" s="1636"/>
      <c r="Y139" s="1636"/>
      <c r="Z139" s="1636"/>
      <c r="AA139" s="1636"/>
      <c r="AB139" s="1636"/>
      <c r="AC139" s="1636"/>
      <c r="AD139" s="1636"/>
      <c r="AE139" s="1636"/>
      <c r="AF139" s="1636"/>
      <c r="AG139" s="1636"/>
      <c r="AH139" s="1636">
        <v>0</v>
      </c>
    </row>
    <row s="1636" customFormat="1" customHeight="1" ht="56.25">
      <c r="A140" s="1824"/>
      <c r="B140" s="1824"/>
      <c r="C140" s="1688"/>
      <c r="D140" s="345"/>
      <c r="E140" s="1032"/>
      <c r="F140" s="1032"/>
      <c r="G140" s="1032"/>
      <c r="H140" s="2578" t="s">
        <v>104</v>
      </c>
      <c r="I140" s="1740">
        <v>46023</v>
      </c>
      <c r="J140" s="1774">
        <v>46387</v>
      </c>
      <c r="K140" s="1779">
        <v>896.69</v>
      </c>
      <c r="L140" s="2272" t="s">
        <v>358</v>
      </c>
      <c r="M140" s="2319"/>
      <c r="N140" s="619"/>
      <c r="O140" s="1625"/>
      <c r="P140" s="1625"/>
      <c r="Q140" s="1636"/>
      <c r="R140" s="1636"/>
      <c r="S140" s="1636"/>
      <c r="T140" s="1636"/>
      <c r="U140" s="1636"/>
      <c r="V140" s="1636"/>
      <c r="W140" s="1636"/>
      <c r="X140" s="1636"/>
      <c r="Y140" s="1636"/>
      <c r="Z140" s="1636"/>
      <c r="AA140" s="1636"/>
      <c r="AB140" s="1636"/>
      <c r="AC140" s="1636"/>
      <c r="AD140" s="1636"/>
      <c r="AE140" s="1636"/>
      <c r="AF140" s="1636"/>
      <c r="AG140" s="1636"/>
      <c r="AH140" s="1636">
        <v>0</v>
      </c>
    </row>
    <row s="1636" customFormat="1" customHeight="1" ht="56.25">
      <c r="A141" s="1824"/>
      <c r="B141" s="1824"/>
      <c r="C141" s="1688"/>
      <c r="D141" s="345"/>
      <c r="E141" s="1032"/>
      <c r="F141" s="1032"/>
      <c r="G141" s="1032"/>
      <c r="H141" s="2578" t="s">
        <v>104</v>
      </c>
      <c r="I141" s="1740">
        <v>46388</v>
      </c>
      <c r="J141" s="1774">
        <v>46752</v>
      </c>
      <c r="K141" s="1779">
        <v>889.2</v>
      </c>
      <c r="L141" s="2272" t="s">
        <v>358</v>
      </c>
      <c r="M141" s="2319"/>
      <c r="N141" s="619"/>
      <c r="O141" s="1625"/>
      <c r="P141" s="1625"/>
      <c r="Q141" s="1636"/>
      <c r="R141" s="1636"/>
      <c r="S141" s="1636"/>
      <c r="T141" s="1636"/>
      <c r="U141" s="1636"/>
      <c r="V141" s="1636"/>
      <c r="W141" s="1636"/>
      <c r="X141" s="1636"/>
      <c r="Y141" s="1636"/>
      <c r="Z141" s="1636"/>
      <c r="AA141" s="1636"/>
      <c r="AB141" s="1636"/>
      <c r="AC141" s="1636"/>
      <c r="AD141" s="1636"/>
      <c r="AE141" s="1636"/>
      <c r="AF141" s="1636"/>
      <c r="AG141" s="1636"/>
      <c r="AH141" s="1636">
        <v>0</v>
      </c>
    </row>
    <row s="1636" customFormat="1" customHeight="1" ht="56.25">
      <c r="A142" s="1824"/>
      <c r="B142" s="1824"/>
      <c r="C142" s="1688"/>
      <c r="D142" s="345"/>
      <c r="E142" s="1032"/>
      <c r="F142" s="1032"/>
      <c r="G142" s="1032"/>
      <c r="H142" s="2578" t="s">
        <v>104</v>
      </c>
      <c r="I142" s="1740">
        <v>46753</v>
      </c>
      <c r="J142" s="1774">
        <v>47118</v>
      </c>
      <c r="K142" s="1779">
        <v>854.38</v>
      </c>
      <c r="L142" s="2272" t="s">
        <v>358</v>
      </c>
      <c r="M142" s="2319"/>
      <c r="N142" s="619"/>
      <c r="O142" s="1625"/>
      <c r="P142" s="1625"/>
      <c r="Q142" s="1636"/>
      <c r="R142" s="1636"/>
      <c r="S142" s="1636"/>
      <c r="T142" s="1636"/>
      <c r="U142" s="1636"/>
      <c r="V142" s="1636"/>
      <c r="W142" s="1636"/>
      <c r="X142" s="1636"/>
      <c r="Y142" s="1636"/>
      <c r="Z142" s="1636"/>
      <c r="AA142" s="1636"/>
      <c r="AB142" s="1636"/>
      <c r="AC142" s="1636"/>
      <c r="AD142" s="1636"/>
      <c r="AE142" s="1636"/>
      <c r="AF142" s="1636"/>
      <c r="AG142" s="1636"/>
      <c r="AH142" s="1636">
        <v>0</v>
      </c>
    </row>
    <row s="1636" customFormat="1" customHeight="1" ht="18.75">
      <c r="A143" s="1824"/>
      <c r="B143" s="1824"/>
      <c r="C143" s="1688" t="s">
        <v>1196</v>
      </c>
      <c r="D143" s="345"/>
      <c r="E143" s="1032"/>
      <c r="F143" s="1032"/>
      <c r="G143" s="2428"/>
      <c r="H143" s="4265"/>
      <c r="I143" s="4266" t="s">
        <v>1195</v>
      </c>
      <c r="J143" s="4267"/>
      <c r="K143" s="4268"/>
      <c r="L143" s="4269"/>
      <c r="M143" s="2319"/>
      <c r="N143" s="619"/>
      <c r="O143" s="1625"/>
      <c r="P143" s="1625"/>
      <c r="Q143" s="1636"/>
      <c r="R143" s="1636"/>
      <c r="S143" s="1636"/>
      <c r="T143" s="1636"/>
      <c r="U143" s="1636"/>
      <c r="V143" s="1636"/>
      <c r="W143" s="1636"/>
      <c r="X143" s="1636"/>
      <c r="Y143" s="1636"/>
      <c r="Z143" s="1636"/>
      <c r="AA143" s="1636"/>
      <c r="AB143" s="1636"/>
      <c r="AC143" s="1636"/>
      <c r="AD143" s="1636"/>
      <c r="AE143" s="1636"/>
      <c r="AF143" s="1636"/>
      <c r="AG143" s="1636"/>
      <c r="AH143" s="1636">
        <v>0</v>
      </c>
    </row>
    <row s="1636" customFormat="1" customHeight="1" ht="18.75">
      <c r="A144" s="1824" t="s">
        <v>190</v>
      </c>
      <c r="B144" s="1824" t="s">
        <v>211</v>
      </c>
      <c r="C144" s="1688"/>
      <c r="D144" s="345"/>
      <c r="E144" s="1032"/>
      <c r="F144" s="1032"/>
      <c r="G144" s="2428" t="str">
        <f>INDEX(PT_DIFFERENTIATION_NTAR,MATCH(B144,PT_DIFFERENTIATION_NTAR_ID,0))</f>
        <v>Тариф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на территории Владивостокского городского округа</v>
      </c>
      <c r="H144" s="2272"/>
      <c r="I144" s="1740">
        <v>45292</v>
      </c>
      <c r="J144" s="1774">
        <v>45657</v>
      </c>
      <c r="K144" s="1779">
        <v>863373.69</v>
      </c>
      <c r="L144" s="2272" t="s">
        <v>358</v>
      </c>
      <c r="M144" s="2319"/>
      <c r="N144" s="619"/>
      <c r="O144" s="1625"/>
      <c r="P144" s="1625"/>
      <c r="Q144" s="1636"/>
      <c r="R144" s="1636"/>
      <c r="S144" s="1636"/>
      <c r="T144" s="1636"/>
      <c r="U144" s="1636"/>
      <c r="V144" s="1636"/>
      <c r="W144" s="1636"/>
      <c r="X144" s="1636"/>
      <c r="Y144" s="1636"/>
      <c r="Z144" s="1636"/>
      <c r="AA144" s="1636"/>
      <c r="AB144" s="1636"/>
      <c r="AC144" s="1636"/>
      <c r="AD144" s="1636"/>
      <c r="AE144" s="1636"/>
      <c r="AF144" s="1636"/>
      <c r="AG144" s="1636"/>
      <c r="AH144" s="1636">
        <v>0</v>
      </c>
    </row>
    <row s="1636" customFormat="1" customHeight="1" ht="56.25">
      <c r="A145" s="1824"/>
      <c r="B145" s="1824"/>
      <c r="C145" s="1688"/>
      <c r="D145" s="345"/>
      <c r="E145" s="1032"/>
      <c r="F145" s="1032"/>
      <c r="G145" s="1032"/>
      <c r="H145" s="2578" t="s">
        <v>104</v>
      </c>
      <c r="I145" s="1740">
        <v>45658</v>
      </c>
      <c r="J145" s="1774">
        <v>46022</v>
      </c>
      <c r="K145" s="1779">
        <v>1044190.52</v>
      </c>
      <c r="L145" s="2272" t="s">
        <v>358</v>
      </c>
      <c r="M145" s="2319"/>
      <c r="N145" s="619"/>
      <c r="O145" s="1625"/>
      <c r="P145" s="1625"/>
      <c r="Q145" s="1636"/>
      <c r="R145" s="1636"/>
      <c r="S145" s="1636"/>
      <c r="T145" s="1636"/>
      <c r="U145" s="1636"/>
      <c r="V145" s="1636"/>
      <c r="W145" s="1636"/>
      <c r="X145" s="1636"/>
      <c r="Y145" s="1636"/>
      <c r="Z145" s="1636"/>
      <c r="AA145" s="1636"/>
      <c r="AB145" s="1636"/>
      <c r="AC145" s="1636"/>
      <c r="AD145" s="1636"/>
      <c r="AE145" s="1636"/>
      <c r="AF145" s="1636"/>
      <c r="AG145" s="1636"/>
      <c r="AH145" s="1636">
        <v>0</v>
      </c>
    </row>
    <row s="1636" customFormat="1" customHeight="1" ht="56.25">
      <c r="A146" s="1824"/>
      <c r="B146" s="1824"/>
      <c r="C146" s="1688"/>
      <c r="D146" s="345"/>
      <c r="E146" s="1032"/>
      <c r="F146" s="1032"/>
      <c r="G146" s="1032"/>
      <c r="H146" s="2578" t="s">
        <v>104</v>
      </c>
      <c r="I146" s="1740">
        <v>46023</v>
      </c>
      <c r="J146" s="1774">
        <v>46387</v>
      </c>
      <c r="K146" s="1779">
        <v>1414125.11</v>
      </c>
      <c r="L146" s="2272" t="s">
        <v>358</v>
      </c>
      <c r="M146" s="2319"/>
      <c r="N146" s="619"/>
      <c r="O146" s="1625"/>
      <c r="P146" s="1625"/>
      <c r="Q146" s="1636"/>
      <c r="R146" s="1636"/>
      <c r="S146" s="1636"/>
      <c r="T146" s="1636"/>
      <c r="U146" s="1636"/>
      <c r="V146" s="1636"/>
      <c r="W146" s="1636"/>
      <c r="X146" s="1636"/>
      <c r="Y146" s="1636"/>
      <c r="Z146" s="1636"/>
      <c r="AA146" s="1636"/>
      <c r="AB146" s="1636"/>
      <c r="AC146" s="1636"/>
      <c r="AD146" s="1636"/>
      <c r="AE146" s="1636"/>
      <c r="AF146" s="1636"/>
      <c r="AG146" s="1636"/>
      <c r="AH146" s="1636">
        <v>0</v>
      </c>
    </row>
    <row s="1636" customFormat="1" customHeight="1" ht="56.25">
      <c r="A147" s="1824"/>
      <c r="B147" s="1824"/>
      <c r="C147" s="1688"/>
      <c r="D147" s="345"/>
      <c r="E147" s="1032"/>
      <c r="F147" s="1032"/>
      <c r="G147" s="1032"/>
      <c r="H147" s="2578" t="s">
        <v>104</v>
      </c>
      <c r="I147" s="1740">
        <v>46388</v>
      </c>
      <c r="J147" s="1774">
        <v>46752</v>
      </c>
      <c r="K147" s="1779">
        <v>1461256.26</v>
      </c>
      <c r="L147" s="2272" t="s">
        <v>358</v>
      </c>
      <c r="M147" s="2319"/>
      <c r="N147" s="619"/>
      <c r="O147" s="1625"/>
      <c r="P147" s="1625"/>
      <c r="Q147" s="1636"/>
      <c r="R147" s="1636"/>
      <c r="S147" s="1636"/>
      <c r="T147" s="1636"/>
      <c r="U147" s="1636"/>
      <c r="V147" s="1636"/>
      <c r="W147" s="1636"/>
      <c r="X147" s="1636"/>
      <c r="Y147" s="1636"/>
      <c r="Z147" s="1636"/>
      <c r="AA147" s="1636"/>
      <c r="AB147" s="1636"/>
      <c r="AC147" s="1636"/>
      <c r="AD147" s="1636"/>
      <c r="AE147" s="1636"/>
      <c r="AF147" s="1636"/>
      <c r="AG147" s="1636"/>
      <c r="AH147" s="1636">
        <v>0</v>
      </c>
    </row>
    <row s="1636" customFormat="1" customHeight="1" ht="56.25">
      <c r="A148" s="1824"/>
      <c r="B148" s="1824"/>
      <c r="C148" s="1688"/>
      <c r="D148" s="345"/>
      <c r="E148" s="1032"/>
      <c r="F148" s="1032"/>
      <c r="G148" s="1032"/>
      <c r="H148" s="2578" t="s">
        <v>104</v>
      </c>
      <c r="I148" s="1740">
        <v>46753</v>
      </c>
      <c r="J148" s="1774">
        <v>47118</v>
      </c>
      <c r="K148" s="1779">
        <v>825414.26</v>
      </c>
      <c r="L148" s="2272" t="s">
        <v>358</v>
      </c>
      <c r="M148" s="2319"/>
      <c r="N148" s="619"/>
      <c r="O148" s="1625"/>
      <c r="P148" s="1625"/>
      <c r="Q148" s="1636"/>
      <c r="R148" s="1636"/>
      <c r="S148" s="1636"/>
      <c r="T148" s="1636"/>
      <c r="U148" s="1636"/>
      <c r="V148" s="1636"/>
      <c r="W148" s="1636"/>
      <c r="X148" s="1636"/>
      <c r="Y148" s="1636"/>
      <c r="Z148" s="1636"/>
      <c r="AA148" s="1636"/>
      <c r="AB148" s="1636"/>
      <c r="AC148" s="1636"/>
      <c r="AD148" s="1636"/>
      <c r="AE148" s="1636"/>
      <c r="AF148" s="1636"/>
      <c r="AG148" s="1636"/>
      <c r="AH148" s="1636">
        <v>0</v>
      </c>
    </row>
    <row s="1636" customFormat="1" customHeight="1" ht="18.75">
      <c r="A149" s="1824"/>
      <c r="B149" s="1824"/>
      <c r="C149" s="1688" t="s">
        <v>1196</v>
      </c>
      <c r="D149" s="345"/>
      <c r="E149" s="1032"/>
      <c r="F149" s="1032"/>
      <c r="G149" s="2428"/>
      <c r="H149" s="4270"/>
      <c r="I149" s="4271" t="s">
        <v>1195</v>
      </c>
      <c r="J149" s="4272"/>
      <c r="K149" s="4273"/>
      <c r="L149" s="4274"/>
      <c r="M149" s="2319"/>
      <c r="N149" s="619"/>
      <c r="O149" s="1625"/>
      <c r="P149" s="1625"/>
      <c r="Q149" s="1636"/>
      <c r="R149" s="1636"/>
      <c r="S149" s="1636"/>
      <c r="T149" s="1636"/>
      <c r="U149" s="1636"/>
      <c r="V149" s="1636"/>
      <c r="W149" s="1636"/>
      <c r="X149" s="1636"/>
      <c r="Y149" s="1636"/>
      <c r="Z149" s="1636"/>
      <c r="AA149" s="1636"/>
      <c r="AB149" s="1636"/>
      <c r="AC149" s="1636"/>
      <c r="AD149" s="1636"/>
      <c r="AE149" s="1636"/>
      <c r="AF149" s="1636"/>
      <c r="AG149" s="1636"/>
      <c r="AH149" s="1636">
        <v>0</v>
      </c>
    </row>
    <row s="1636" customFormat="1" customHeight="1" ht="18.75">
      <c r="A150" s="1824" t="s">
        <v>190</v>
      </c>
      <c r="B150" s="1824" t="s">
        <v>216</v>
      </c>
      <c r="C150" s="1688"/>
      <c r="D150" s="345"/>
      <c r="E150" s="1032"/>
      <c r="F150" s="1032"/>
      <c r="G150" s="2428" t="str">
        <f>INDEX(PT_DIFFERENTIATION_NTAR,MATCH(B150,PT_DIFFERENTIATION_NTAR_ID,0))</f>
        <v>Тариф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на территории Партизанского городского округа</v>
      </c>
      <c r="H150" s="2272"/>
      <c r="I150" s="1740">
        <v>45292</v>
      </c>
      <c r="J150" s="1774">
        <v>45657</v>
      </c>
      <c r="K150" s="1779">
        <v>0</v>
      </c>
      <c r="L150" s="2272" t="s">
        <v>358</v>
      </c>
      <c r="M150" s="2319"/>
      <c r="N150" s="619"/>
      <c r="O150" s="1625"/>
      <c r="P150" s="1625"/>
      <c r="Q150" s="1636"/>
      <c r="R150" s="1636"/>
      <c r="S150" s="1636"/>
      <c r="T150" s="1636"/>
      <c r="U150" s="1636"/>
      <c r="V150" s="1636"/>
      <c r="W150" s="1636"/>
      <c r="X150" s="1636"/>
      <c r="Y150" s="1636"/>
      <c r="Z150" s="1636"/>
      <c r="AA150" s="1636"/>
      <c r="AB150" s="1636"/>
      <c r="AC150" s="1636"/>
      <c r="AD150" s="1636"/>
      <c r="AE150" s="1636"/>
      <c r="AF150" s="1636"/>
      <c r="AG150" s="1636"/>
      <c r="AH150" s="1636">
        <v>0</v>
      </c>
    </row>
    <row s="1636" customFormat="1" customHeight="1" ht="56.25">
      <c r="A151" s="1824"/>
      <c r="B151" s="1824"/>
      <c r="C151" s="1688"/>
      <c r="D151" s="345"/>
      <c r="E151" s="1032"/>
      <c r="F151" s="1032"/>
      <c r="G151" s="1032"/>
      <c r="H151" s="2578" t="s">
        <v>104</v>
      </c>
      <c r="I151" s="1740">
        <v>45658</v>
      </c>
      <c r="J151" s="1774">
        <v>46022</v>
      </c>
      <c r="K151" s="1779">
        <v>0</v>
      </c>
      <c r="L151" s="2272" t="s">
        <v>358</v>
      </c>
      <c r="M151" s="2319"/>
      <c r="N151" s="619"/>
      <c r="O151" s="1625"/>
      <c r="P151" s="1625"/>
      <c r="Q151" s="1636"/>
      <c r="R151" s="1636"/>
      <c r="S151" s="1636"/>
      <c r="T151" s="1636"/>
      <c r="U151" s="1636"/>
      <c r="V151" s="1636"/>
      <c r="W151" s="1636"/>
      <c r="X151" s="1636"/>
      <c r="Y151" s="1636"/>
      <c r="Z151" s="1636"/>
      <c r="AA151" s="1636"/>
      <c r="AB151" s="1636"/>
      <c r="AC151" s="1636"/>
      <c r="AD151" s="1636"/>
      <c r="AE151" s="1636"/>
      <c r="AF151" s="1636"/>
      <c r="AG151" s="1636"/>
      <c r="AH151" s="1636">
        <v>0</v>
      </c>
    </row>
    <row s="1636" customFormat="1" customHeight="1" ht="56.25">
      <c r="A152" s="1824"/>
      <c r="B152" s="1824"/>
      <c r="C152" s="1688"/>
      <c r="D152" s="345"/>
      <c r="E152" s="1032"/>
      <c r="F152" s="1032"/>
      <c r="G152" s="1032"/>
      <c r="H152" s="2578" t="s">
        <v>104</v>
      </c>
      <c r="I152" s="1740">
        <v>46023</v>
      </c>
      <c r="J152" s="1774">
        <v>46387</v>
      </c>
      <c r="K152" s="1779">
        <v>0</v>
      </c>
      <c r="L152" s="2272" t="s">
        <v>358</v>
      </c>
      <c r="M152" s="2319"/>
      <c r="N152" s="619"/>
      <c r="O152" s="1625"/>
      <c r="P152" s="1625"/>
      <c r="Q152" s="1636"/>
      <c r="R152" s="1636"/>
      <c r="S152" s="1636"/>
      <c r="T152" s="1636"/>
      <c r="U152" s="1636"/>
      <c r="V152" s="1636"/>
      <c r="W152" s="1636"/>
      <c r="X152" s="1636"/>
      <c r="Y152" s="1636"/>
      <c r="Z152" s="1636"/>
      <c r="AA152" s="1636"/>
      <c r="AB152" s="1636"/>
      <c r="AC152" s="1636"/>
      <c r="AD152" s="1636"/>
      <c r="AE152" s="1636"/>
      <c r="AF152" s="1636"/>
      <c r="AG152" s="1636"/>
      <c r="AH152" s="1636">
        <v>0</v>
      </c>
    </row>
    <row s="1636" customFormat="1" customHeight="1" ht="56.25">
      <c r="A153" s="1824"/>
      <c r="B153" s="1824"/>
      <c r="C153" s="1688"/>
      <c r="D153" s="345"/>
      <c r="E153" s="1032"/>
      <c r="F153" s="1032"/>
      <c r="G153" s="1032"/>
      <c r="H153" s="2578" t="s">
        <v>104</v>
      </c>
      <c r="I153" s="1740">
        <v>46388</v>
      </c>
      <c r="J153" s="1774">
        <v>46752</v>
      </c>
      <c r="K153" s="1779">
        <v>0</v>
      </c>
      <c r="L153" s="2272" t="s">
        <v>358</v>
      </c>
      <c r="M153" s="2319"/>
      <c r="N153" s="619"/>
      <c r="O153" s="1625"/>
      <c r="P153" s="1625"/>
      <c r="Q153" s="1636"/>
      <c r="R153" s="1636"/>
      <c r="S153" s="1636"/>
      <c r="T153" s="1636"/>
      <c r="U153" s="1636"/>
      <c r="V153" s="1636"/>
      <c r="W153" s="1636"/>
      <c r="X153" s="1636"/>
      <c r="Y153" s="1636"/>
      <c r="Z153" s="1636"/>
      <c r="AA153" s="1636"/>
      <c r="AB153" s="1636"/>
      <c r="AC153" s="1636"/>
      <c r="AD153" s="1636"/>
      <c r="AE153" s="1636"/>
      <c r="AF153" s="1636"/>
      <c r="AG153" s="1636"/>
      <c r="AH153" s="1636">
        <v>0</v>
      </c>
    </row>
    <row s="1636" customFormat="1" customHeight="1" ht="56.25">
      <c r="A154" s="1824"/>
      <c r="B154" s="1824"/>
      <c r="C154" s="1688"/>
      <c r="D154" s="345"/>
      <c r="E154" s="1032"/>
      <c r="F154" s="1032"/>
      <c r="G154" s="1032"/>
      <c r="H154" s="2578" t="s">
        <v>104</v>
      </c>
      <c r="I154" s="1740">
        <v>46753</v>
      </c>
      <c r="J154" s="1774">
        <v>47118</v>
      </c>
      <c r="K154" s="1779">
        <v>0</v>
      </c>
      <c r="L154" s="2272" t="s">
        <v>358</v>
      </c>
      <c r="M154" s="2319"/>
      <c r="N154" s="619"/>
      <c r="O154" s="1625"/>
      <c r="P154" s="1625"/>
      <c r="Q154" s="1636"/>
      <c r="R154" s="1636"/>
      <c r="S154" s="1636"/>
      <c r="T154" s="1636"/>
      <c r="U154" s="1636"/>
      <c r="V154" s="1636"/>
      <c r="W154" s="1636"/>
      <c r="X154" s="1636"/>
      <c r="Y154" s="1636"/>
      <c r="Z154" s="1636"/>
      <c r="AA154" s="1636"/>
      <c r="AB154" s="1636"/>
      <c r="AC154" s="1636"/>
      <c r="AD154" s="1636"/>
      <c r="AE154" s="1636"/>
      <c r="AF154" s="1636"/>
      <c r="AG154" s="1636"/>
      <c r="AH154" s="1636">
        <v>0</v>
      </c>
    </row>
    <row s="1636" customFormat="1" customHeight="1" ht="18.75">
      <c r="A155" s="1824"/>
      <c r="B155" s="1824"/>
      <c r="C155" s="1688" t="s">
        <v>1196</v>
      </c>
      <c r="D155" s="345"/>
      <c r="E155" s="1032"/>
      <c r="F155" s="1032"/>
      <c r="G155" s="2428"/>
      <c r="H155" s="4275"/>
      <c r="I155" s="4276" t="s">
        <v>1195</v>
      </c>
      <c r="J155" s="4277"/>
      <c r="K155" s="4278"/>
      <c r="L155" s="4279"/>
      <c r="M155" s="2319"/>
      <c r="N155" s="619"/>
      <c r="O155" s="1625"/>
      <c r="P155" s="1625"/>
      <c r="Q155" s="1636"/>
      <c r="R155" s="1636"/>
      <c r="S155" s="1636"/>
      <c r="T155" s="1636"/>
      <c r="U155" s="1636"/>
      <c r="V155" s="1636"/>
      <c r="W155" s="1636"/>
      <c r="X155" s="1636"/>
      <c r="Y155" s="1636"/>
      <c r="Z155" s="1636"/>
      <c r="AA155" s="1636"/>
      <c r="AB155" s="1636"/>
      <c r="AC155" s="1636"/>
      <c r="AD155" s="1636"/>
      <c r="AE155" s="1636"/>
      <c r="AF155" s="1636"/>
      <c r="AG155" s="1636"/>
      <c r="AH155" s="1636">
        <v>0</v>
      </c>
    </row>
    <row s="1636" customFormat="1" customHeight="1" ht="0.75">
      <c r="A156" s="1781"/>
      <c r="B156" s="1781"/>
      <c r="C156" s="370" t="s">
        <v>1205</v>
      </c>
      <c r="D156" s="2463"/>
      <c r="E156" s="2205"/>
      <c r="F156" s="2384"/>
      <c r="G156" s="401"/>
      <c r="H156" s="1501"/>
      <c r="I156" s="652"/>
      <c r="J156" s="572"/>
      <c r="K156" s="1501"/>
      <c r="L156" s="215"/>
      <c r="M156" s="342"/>
      <c r="N156" s="335"/>
      <c r="O156" s="1625"/>
      <c r="P156" s="1625"/>
      <c r="AH156" s="1632">
        <v>0</v>
      </c>
    </row>
    <row s="1636" customFormat="1" customHeight="1" ht="45" hidden="1">
      <c r="A157" s="1781" t="s">
        <v>221</v>
      </c>
      <c r="B157" s="1781" t="s">
        <v>222</v>
      </c>
      <c r="C157" s="370"/>
      <c r="D157" s="2463"/>
      <c r="E157" s="2205"/>
      <c r="F157" s="2384" t="str">
        <f>INDEX(PT_DIFFERENTIATION_VTAR,MATCH(A157,PT_DIFFERENTIATION_VTAR_ID,0))</f>
        <v>Тарифы на теплоноситель, поставляемый теплоснабжающими организациями потребителям, другим теплоснабжающим организациям</v>
      </c>
      <c r="G157" s="2428" t="str">
        <f>INDEX(PT_DIFFERENTIATION_NTAR,MATCH(B157,PT_DIFFERENTIATION_NTAR_ID,0))</f>
        <v/>
      </c>
      <c r="H157" s="1863"/>
      <c r="I157" s="1740"/>
      <c r="J157" s="1774"/>
      <c r="K157" s="1779"/>
      <c r="L157" s="1863" t="s">
        <v>358</v>
      </c>
      <c r="M157" s="342"/>
      <c r="N157" s="335"/>
      <c r="O157" s="1625"/>
      <c r="P157" s="1625"/>
      <c r="AH157" s="1632">
        <v>0</v>
      </c>
    </row>
    <row s="1636" customFormat="1" customHeight="1" ht="18.75" hidden="1">
      <c r="A158" s="1781"/>
      <c r="B158" s="1781"/>
      <c r="C158" s="370" t="s">
        <v>1196</v>
      </c>
      <c r="D158" s="2463"/>
      <c r="E158" s="2205"/>
      <c r="F158" s="2384"/>
      <c r="G158" s="2428"/>
      <c r="H158" s="1501"/>
      <c r="I158" s="652" t="s">
        <v>1195</v>
      </c>
      <c r="J158" s="572"/>
      <c r="K158" s="1501"/>
      <c r="L158" s="215"/>
      <c r="M158" s="342"/>
      <c r="N158" s="335"/>
      <c r="O158" s="1625"/>
      <c r="P158" s="1625"/>
      <c r="AH158" s="1632">
        <v>0</v>
      </c>
    </row>
    <row s="1636" customFormat="1" customHeight="1" ht="0.75" hidden="1">
      <c r="A159" s="1781"/>
      <c r="B159" s="1781"/>
      <c r="C159" s="370" t="s">
        <v>1205</v>
      </c>
      <c r="D159" s="2463"/>
      <c r="E159" s="2205"/>
      <c r="F159" s="2384"/>
      <c r="G159" s="401"/>
      <c r="H159" s="1501"/>
      <c r="I159" s="652"/>
      <c r="J159" s="572"/>
      <c r="K159" s="1501"/>
      <c r="L159" s="215"/>
      <c r="M159" s="342"/>
      <c r="N159" s="335"/>
      <c r="O159" s="1625"/>
      <c r="P159" s="1625"/>
      <c r="AH159" s="1632">
        <v>0</v>
      </c>
    </row>
    <row s="1636" customFormat="1" customHeight="1" ht="45" hidden="1">
      <c r="A160" s="1781" t="s">
        <v>227</v>
      </c>
      <c r="B160" s="1781" t="s">
        <v>228</v>
      </c>
      <c r="C160" s="370"/>
      <c r="D160" s="2463"/>
      <c r="E160" s="2205"/>
      <c r="F160" s="2384" t="str">
        <f>INDEX(PT_DIFFERENTIATION_VTAR,MATCH(A160,PT_DIFFERENTIATION_VTAR_ID,0))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0" s="2428" t="str">
        <f>INDEX(PT_DIFFERENTIATION_NTAR,MATCH(B160,PT_DIFFERENTIATION_NTAR_ID,0))</f>
        <v/>
      </c>
      <c r="H160" s="1863"/>
      <c r="I160" s="1740"/>
      <c r="J160" s="1774"/>
      <c r="K160" s="1779"/>
      <c r="L160" s="1863" t="s">
        <v>358</v>
      </c>
      <c r="M160" s="342"/>
      <c r="N160" s="335"/>
      <c r="O160" s="1625"/>
      <c r="P160" s="1625"/>
      <c r="AH160" s="1632">
        <v>0</v>
      </c>
    </row>
    <row s="1636" customFormat="1" customHeight="1" ht="18.75" hidden="1">
      <c r="A161" s="1781"/>
      <c r="B161" s="1781"/>
      <c r="C161" s="370" t="s">
        <v>1196</v>
      </c>
      <c r="D161" s="2463"/>
      <c r="E161" s="2205"/>
      <c r="F161" s="2384"/>
      <c r="G161" s="2428"/>
      <c r="H161" s="1501"/>
      <c r="I161" s="652" t="s">
        <v>1195</v>
      </c>
      <c r="J161" s="572"/>
      <c r="K161" s="1501"/>
      <c r="L161" s="215"/>
      <c r="M161" s="342"/>
      <c r="N161" s="335"/>
      <c r="O161" s="1625"/>
      <c r="P161" s="1625"/>
      <c r="AH161" s="1632">
        <v>0</v>
      </c>
    </row>
    <row s="1636" customFormat="1" customHeight="1" ht="0.75" hidden="1">
      <c r="A162" s="1781"/>
      <c r="B162" s="1781"/>
      <c r="C162" s="370" t="s">
        <v>1205</v>
      </c>
      <c r="D162" s="2463"/>
      <c r="E162" s="2205"/>
      <c r="F162" s="2384"/>
      <c r="G162" s="401"/>
      <c r="H162" s="1501"/>
      <c r="I162" s="652"/>
      <c r="J162" s="572"/>
      <c r="K162" s="1501"/>
      <c r="L162" s="215"/>
      <c r="M162" s="342"/>
      <c r="N162" s="335"/>
      <c r="O162" s="1625"/>
      <c r="P162" s="1625"/>
      <c r="AH162" s="1632">
        <v>0</v>
      </c>
    </row>
    <row s="1636" customFormat="1" customHeight="1" ht="18.75" hidden="1">
      <c r="A163" s="1781" t="s">
        <v>233</v>
      </c>
      <c r="B163" s="1781" t="s">
        <v>234</v>
      </c>
      <c r="C163" s="370"/>
      <c r="D163" s="2463"/>
      <c r="E163" s="2205"/>
      <c r="F163" s="2384" t="str">
        <f>INDEX(PT_DIFFERENTIATION_VTAR,MATCH(A163,PT_DIFFERENTIATION_VTAR_ID,0))</f>
        <v>Тарифы на услуги по передаче тепловой энергии</v>
      </c>
      <c r="G163" s="2428" t="str">
        <f>INDEX(PT_DIFFERENTIATION_NTAR,MATCH(B163,PT_DIFFERENTIATION_NTAR_ID,0))</f>
        <v/>
      </c>
      <c r="H163" s="1863"/>
      <c r="I163" s="1740"/>
      <c r="J163" s="1774"/>
      <c r="K163" s="1779"/>
      <c r="L163" s="1863" t="s">
        <v>358</v>
      </c>
      <c r="M163" s="342"/>
      <c r="N163" s="335"/>
      <c r="O163" s="1625"/>
      <c r="P163" s="1625"/>
      <c r="AH163" s="1632">
        <v>0</v>
      </c>
    </row>
    <row s="1636" customFormat="1" customHeight="1" ht="18.75" hidden="1">
      <c r="A164" s="1781"/>
      <c r="B164" s="1781"/>
      <c r="C164" s="370" t="s">
        <v>1196</v>
      </c>
      <c r="D164" s="2463"/>
      <c r="E164" s="2205"/>
      <c r="F164" s="2384"/>
      <c r="G164" s="2428"/>
      <c r="H164" s="1501"/>
      <c r="I164" s="652" t="s">
        <v>1195</v>
      </c>
      <c r="J164" s="572"/>
      <c r="K164" s="1501"/>
      <c r="L164" s="215"/>
      <c r="M164" s="342"/>
      <c r="N164" s="335"/>
      <c r="O164" s="1625"/>
      <c r="P164" s="1625"/>
      <c r="AH164" s="1632">
        <v>0</v>
      </c>
    </row>
    <row s="1636" customFormat="1" customHeight="1" ht="0.75" hidden="1">
      <c r="A165" s="1781"/>
      <c r="B165" s="1781"/>
      <c r="C165" s="370" t="s">
        <v>1205</v>
      </c>
      <c r="D165" s="2463"/>
      <c r="E165" s="2205"/>
      <c r="F165" s="2384"/>
      <c r="G165" s="401"/>
      <c r="H165" s="1501"/>
      <c r="I165" s="652"/>
      <c r="J165" s="572"/>
      <c r="K165" s="1501"/>
      <c r="L165" s="215"/>
      <c r="M165" s="342"/>
      <c r="N165" s="335"/>
      <c r="O165" s="1625"/>
      <c r="P165" s="1625"/>
      <c r="AH165" s="1632">
        <v>0</v>
      </c>
    </row>
    <row s="1636" customFormat="1" customHeight="1" ht="18.75" hidden="1">
      <c r="A166" s="1781" t="s">
        <v>239</v>
      </c>
      <c r="B166" s="1781" t="s">
        <v>240</v>
      </c>
      <c r="C166" s="370"/>
      <c r="D166" s="2463"/>
      <c r="E166" s="2205"/>
      <c r="F166" s="2384" t="str">
        <f>INDEX(PT_DIFFERENTIATION_VTAR,MATCH(A166,PT_DIFFERENTIATION_VTAR_ID,0))</f>
        <v>Тарифы на услуги по передаче теплоносителя</v>
      </c>
      <c r="G166" s="2428" t="str">
        <f>INDEX(PT_DIFFERENTIATION_NTAR,MATCH(B166,PT_DIFFERENTIATION_NTAR_ID,0))</f>
        <v/>
      </c>
      <c r="H166" s="1863"/>
      <c r="I166" s="1740"/>
      <c r="J166" s="1774"/>
      <c r="K166" s="1779"/>
      <c r="L166" s="1863" t="s">
        <v>358</v>
      </c>
      <c r="M166" s="342"/>
      <c r="N166" s="335"/>
      <c r="O166" s="1625"/>
      <c r="P166" s="1625"/>
      <c r="AH166" s="1632">
        <v>0</v>
      </c>
    </row>
    <row s="1636" customFormat="1" customHeight="1" ht="18.75" hidden="1">
      <c r="A167" s="1781"/>
      <c r="B167" s="1781"/>
      <c r="C167" s="370" t="s">
        <v>1196</v>
      </c>
      <c r="D167" s="2463"/>
      <c r="E167" s="2205"/>
      <c r="F167" s="2384"/>
      <c r="G167" s="2428"/>
      <c r="H167" s="1501"/>
      <c r="I167" s="652" t="s">
        <v>1195</v>
      </c>
      <c r="J167" s="572"/>
      <c r="K167" s="1501"/>
      <c r="L167" s="215"/>
      <c r="M167" s="342"/>
      <c r="N167" s="335"/>
      <c r="O167" s="1625"/>
      <c r="P167" s="1625"/>
      <c r="AH167" s="1632">
        <v>0</v>
      </c>
    </row>
    <row s="1636" customFormat="1" customHeight="1" ht="0.75" hidden="1">
      <c r="A168" s="1781"/>
      <c r="B168" s="1781"/>
      <c r="C168" s="370" t="s">
        <v>1205</v>
      </c>
      <c r="D168" s="2463"/>
      <c r="E168" s="2205"/>
      <c r="F168" s="2384"/>
      <c r="G168" s="401"/>
      <c r="H168" s="1501"/>
      <c r="I168" s="652"/>
      <c r="J168" s="572"/>
      <c r="K168" s="1501"/>
      <c r="L168" s="215"/>
      <c r="M168" s="342"/>
      <c r="N168" s="335"/>
      <c r="O168" s="1625"/>
      <c r="P168" s="1625"/>
      <c r="AH168" s="1632">
        <v>0</v>
      </c>
    </row>
    <row s="1636" customFormat="1" customHeight="1" ht="18.75" hidden="1">
      <c r="A169" s="1781" t="s">
        <v>245</v>
      </c>
      <c r="B169" s="1781" t="s">
        <v>246</v>
      </c>
      <c r="C169" s="370"/>
      <c r="D169" s="2463"/>
      <c r="E169" s="2205"/>
      <c r="F169" s="2384" t="str">
        <f>INDEX(PT_DIFFERENTIATION_VTAR,MATCH(A169,PT_DIFFERENTIATION_VTAR_ID,0))</f>
        <v>Плата за услуги по поддержанию резервной тепловой мощности при отсутствии потребления тепловой энергии</v>
      </c>
      <c r="G169" s="2428" t="str">
        <f>INDEX(PT_DIFFERENTIATION_NTAR,MATCH(B169,PT_DIFFERENTIATION_NTAR_ID,0))</f>
        <v/>
      </c>
      <c r="H169" s="1863"/>
      <c r="I169" s="1740"/>
      <c r="J169" s="1774"/>
      <c r="K169" s="1779"/>
      <c r="L169" s="1863" t="s">
        <v>358</v>
      </c>
      <c r="M169" s="342"/>
      <c r="N169" s="335"/>
      <c r="O169" s="1625"/>
      <c r="P169" s="1625"/>
      <c r="AH169" s="1632">
        <v>0</v>
      </c>
    </row>
    <row s="1636" customFormat="1" customHeight="1" ht="18.75" hidden="1">
      <c r="A170" s="1781"/>
      <c r="B170" s="1781"/>
      <c r="C170" s="370" t="s">
        <v>1196</v>
      </c>
      <c r="D170" s="2463"/>
      <c r="E170" s="2205"/>
      <c r="F170" s="2384"/>
      <c r="G170" s="2428"/>
      <c r="H170" s="1501"/>
      <c r="I170" s="652" t="s">
        <v>1195</v>
      </c>
      <c r="J170" s="572"/>
      <c r="K170" s="1501"/>
      <c r="L170" s="215"/>
      <c r="M170" s="342"/>
      <c r="N170" s="335"/>
      <c r="O170" s="1625"/>
      <c r="P170" s="1625"/>
      <c r="AH170" s="1632">
        <v>0</v>
      </c>
    </row>
    <row s="1636" customFormat="1" customHeight="1" ht="0.75" hidden="1">
      <c r="A171" s="1781"/>
      <c r="B171" s="1781"/>
      <c r="C171" s="370" t="s">
        <v>1205</v>
      </c>
      <c r="D171" s="2463"/>
      <c r="E171" s="2205"/>
      <c r="F171" s="2384"/>
      <c r="G171" s="401"/>
      <c r="H171" s="1501"/>
      <c r="I171" s="652"/>
      <c r="J171" s="572"/>
      <c r="K171" s="1501"/>
      <c r="L171" s="215"/>
      <c r="M171" s="342"/>
      <c r="N171" s="335"/>
      <c r="O171" s="1625"/>
      <c r="P171" s="1625"/>
      <c r="AH171" s="1632">
        <v>0</v>
      </c>
    </row>
    <row s="1636" customFormat="1" customHeight="1" ht="18.75" hidden="1">
      <c r="A172" s="1781" t="s">
        <v>251</v>
      </c>
      <c r="B172" s="1781" t="s">
        <v>252</v>
      </c>
      <c r="C172" s="370"/>
      <c r="D172" s="2463"/>
      <c r="E172" s="2205"/>
      <c r="F172" s="2384" t="str">
        <f>INDEX(PT_DIFFERENTIATION_VTAR,MATCH(A172,PT_DIFFERENTIATION_VTAR_ID,0))</f>
        <v>Плата за подключение (технологическое присоединение) к системе теплоснабжения</v>
      </c>
      <c r="G172" s="2428" t="str">
        <f>INDEX(PT_DIFFERENTIATION_NTAR,MATCH(B172,PT_DIFFERENTIATION_NTAR_ID,0))</f>
        <v/>
      </c>
      <c r="H172" s="1863"/>
      <c r="I172" s="1740"/>
      <c r="J172" s="1774"/>
      <c r="K172" s="1779"/>
      <c r="L172" s="1863" t="s">
        <v>358</v>
      </c>
      <c r="M172" s="342"/>
      <c r="N172" s="335"/>
      <c r="O172" s="1625"/>
      <c r="P172" s="1625"/>
      <c r="AH172" s="1632">
        <v>0</v>
      </c>
    </row>
    <row s="1636" customFormat="1" customHeight="1" ht="18.75" hidden="1">
      <c r="A173" s="1781"/>
      <c r="B173" s="1781"/>
      <c r="C173" s="370" t="s">
        <v>1196</v>
      </c>
      <c r="D173" s="2463"/>
      <c r="E173" s="2205"/>
      <c r="F173" s="2384"/>
      <c r="G173" s="2428"/>
      <c r="H173" s="1501"/>
      <c r="I173" s="652" t="s">
        <v>1195</v>
      </c>
      <c r="J173" s="572"/>
      <c r="K173" s="1501"/>
      <c r="L173" s="215"/>
      <c r="M173" s="342"/>
      <c r="N173" s="335"/>
      <c r="O173" s="1625"/>
      <c r="P173" s="1625"/>
      <c r="AH173" s="1632">
        <v>0</v>
      </c>
    </row>
    <row s="1636" customFormat="1" customHeight="1" ht="0.75" hidden="1">
      <c r="A174" s="1781"/>
      <c r="B174" s="1781"/>
      <c r="C174" s="370" t="s">
        <v>1205</v>
      </c>
      <c r="D174" s="2463"/>
      <c r="E174" s="2205"/>
      <c r="F174" s="2384"/>
      <c r="G174" s="401"/>
      <c r="H174" s="1501"/>
      <c r="I174" s="652"/>
      <c r="J174" s="572"/>
      <c r="K174" s="1501"/>
      <c r="L174" s="215"/>
      <c r="M174" s="342"/>
      <c r="N174" s="335"/>
      <c r="O174" s="1625"/>
      <c r="P174" s="1625"/>
      <c r="AH174" s="1632">
        <v>0</v>
      </c>
    </row>
    <row s="1636" customFormat="1" customHeight="1" ht="18.75" hidden="1">
      <c r="A175" s="1781" t="s">
        <v>257</v>
      </c>
      <c r="B175" s="1781" t="s">
        <v>258</v>
      </c>
      <c r="C175" s="370"/>
      <c r="D175" s="2463"/>
      <c r="E175" s="2205"/>
      <c r="F175" s="2384" t="str">
        <f>INDEX(PT_DIFFERENTIATION_VTAR,MATCH(A175,PT_DIFFERENTIATION_VTAR_ID,0))</f>
        <v>Плата за подключение (технологическое присоединение) к системе теплоснабжения (индивидуальная)</v>
      </c>
      <c r="G175" s="2428" t="str">
        <f>INDEX(PT_DIFFERENTIATION_NTAR,MATCH(B175,PT_DIFFERENTIATION_NTAR_ID,0))</f>
        <v/>
      </c>
      <c r="H175" s="1990"/>
      <c r="I175" s="1740"/>
      <c r="J175" s="1774"/>
      <c r="K175" s="1779"/>
      <c r="L175" s="1990" t="s">
        <v>358</v>
      </c>
      <c r="M175" s="342"/>
      <c r="N175" s="335"/>
      <c r="O175" s="1625"/>
      <c r="P175" s="1625"/>
      <c r="AH175" s="1632">
        <v>0</v>
      </c>
    </row>
    <row s="1636" customFormat="1" customHeight="1" ht="18.75" hidden="1">
      <c r="A176" s="1781"/>
      <c r="B176" s="1781"/>
      <c r="C176" s="370" t="s">
        <v>1196</v>
      </c>
      <c r="D176" s="2463"/>
      <c r="E176" s="2205"/>
      <c r="F176" s="2384"/>
      <c r="G176" s="2428"/>
      <c r="H176" s="1501"/>
      <c r="I176" s="652" t="s">
        <v>1195</v>
      </c>
      <c r="J176" s="572"/>
      <c r="K176" s="1501"/>
      <c r="L176" s="215"/>
      <c r="M176" s="342"/>
      <c r="N176" s="335"/>
      <c r="O176" s="1625"/>
      <c r="P176" s="1625"/>
      <c r="AH176" s="1632">
        <v>0</v>
      </c>
    </row>
    <row s="1636" customFormat="1" customHeight="1" ht="0.75" hidden="1">
      <c r="A177" s="1781"/>
      <c r="B177" s="1781"/>
      <c r="C177" s="370" t="s">
        <v>1205</v>
      </c>
      <c r="D177" s="2463"/>
      <c r="E177" s="2205"/>
      <c r="F177" s="2384"/>
      <c r="G177" s="401"/>
      <c r="H177" s="1501"/>
      <c r="I177" s="652"/>
      <c r="J177" s="572"/>
      <c r="K177" s="1501"/>
      <c r="L177" s="215"/>
      <c r="M177" s="342"/>
      <c r="N177" s="335"/>
      <c r="O177" s="1625"/>
      <c r="P177" s="1625"/>
      <c r="AH177" s="1632">
        <v>0</v>
      </c>
    </row>
    <row s="1636" customFormat="1" customHeight="1" ht="18.75" hidden="1">
      <c r="A178" s="1781" t="s">
        <v>277</v>
      </c>
      <c r="B178" s="1781" t="s">
        <v>278</v>
      </c>
      <c r="C178" s="370"/>
      <c r="D178" s="2463"/>
      <c r="E178" s="2205"/>
      <c r="F178" s="2384" t="str">
        <f>INDEX(PT_DIFFERENTIATION_VTAR,MATCH(A178,PT_DIFFERENTIATION_VTAR_ID,0))</f>
        <v>Тариф на питьевую воду (питьевое водоснабжение)</v>
      </c>
      <c r="G178" s="2428" t="str">
        <f>INDEX(PT_DIFFERENTIATION_NTAR,MATCH(B178,PT_DIFFERENTIATION_NTAR_ID,0))</f>
        <v/>
      </c>
      <c r="H178" s="1863"/>
      <c r="I178" s="1740"/>
      <c r="J178" s="1774"/>
      <c r="K178" s="1779"/>
      <c r="L178" s="1863" t="s">
        <v>358</v>
      </c>
      <c r="M178" s="342"/>
      <c r="N178" s="335"/>
      <c r="O178" s="1625"/>
      <c r="P178" s="1625"/>
      <c r="AH178" s="1632">
        <v>0</v>
      </c>
    </row>
    <row s="1636" customFormat="1" customHeight="1" ht="18.75" hidden="1">
      <c r="A179" s="1781"/>
      <c r="B179" s="1781"/>
      <c r="C179" s="370" t="s">
        <v>1196</v>
      </c>
      <c r="D179" s="2463"/>
      <c r="E179" s="2205"/>
      <c r="F179" s="2384"/>
      <c r="G179" s="2428"/>
      <c r="H179" s="1501"/>
      <c r="I179" s="652" t="s">
        <v>1195</v>
      </c>
      <c r="J179" s="572"/>
      <c r="K179" s="1501"/>
      <c r="L179" s="215"/>
      <c r="M179" s="342"/>
      <c r="N179" s="335"/>
      <c r="O179" s="1625"/>
      <c r="P179" s="1625"/>
      <c r="AH179" s="1632">
        <v>0</v>
      </c>
    </row>
    <row s="1636" customFormat="1" customHeight="1" ht="0.75" hidden="1">
      <c r="A180" s="1781"/>
      <c r="B180" s="1781"/>
      <c r="C180" s="370" t="s">
        <v>1205</v>
      </c>
      <c r="D180" s="2463"/>
      <c r="E180" s="2205"/>
      <c r="F180" s="2384"/>
      <c r="G180" s="401"/>
      <c r="H180" s="1501"/>
      <c r="I180" s="652"/>
      <c r="J180" s="572"/>
      <c r="K180" s="1501"/>
      <c r="L180" s="215"/>
      <c r="M180" s="342"/>
      <c r="N180" s="335"/>
      <c r="O180" s="1625"/>
      <c r="P180" s="1625"/>
      <c r="AH180" s="1632">
        <v>0</v>
      </c>
    </row>
    <row s="1636" customFormat="1" customHeight="1" ht="18.75" hidden="1">
      <c r="A181" s="1781" t="s">
        <v>282</v>
      </c>
      <c r="B181" s="1781" t="s">
        <v>283</v>
      </c>
      <c r="C181" s="370"/>
      <c r="D181" s="2463"/>
      <c r="E181" s="2205"/>
      <c r="F181" s="2384" t="str">
        <f>INDEX(PT_DIFFERENTIATION_VTAR,MATCH(A181,PT_DIFFERENTIATION_VTAR_ID,0))</f>
        <v>Тариф на техническую воду</v>
      </c>
      <c r="G181" s="2428" t="str">
        <f>INDEX(PT_DIFFERENTIATION_NTAR,MATCH(B181,PT_DIFFERENTIATION_NTAR_ID,0))</f>
        <v/>
      </c>
      <c r="H181" s="1863"/>
      <c r="I181" s="1740"/>
      <c r="J181" s="1774"/>
      <c r="K181" s="1779"/>
      <c r="L181" s="1863" t="s">
        <v>358</v>
      </c>
      <c r="M181" s="342"/>
      <c r="N181" s="335"/>
      <c r="O181" s="1625"/>
      <c r="P181" s="1625"/>
      <c r="AH181" s="1632">
        <v>0</v>
      </c>
    </row>
    <row s="1636" customFormat="1" customHeight="1" ht="18.75" hidden="1">
      <c r="A182" s="1781"/>
      <c r="B182" s="1781"/>
      <c r="C182" s="370" t="s">
        <v>1196</v>
      </c>
      <c r="D182" s="2463"/>
      <c r="E182" s="2205"/>
      <c r="F182" s="2384"/>
      <c r="G182" s="2428"/>
      <c r="H182" s="1501"/>
      <c r="I182" s="652" t="s">
        <v>1195</v>
      </c>
      <c r="J182" s="572"/>
      <c r="K182" s="1501"/>
      <c r="L182" s="215"/>
      <c r="M182" s="342"/>
      <c r="N182" s="335"/>
      <c r="O182" s="1625"/>
      <c r="P182" s="1625"/>
      <c r="AH182" s="1632">
        <v>0</v>
      </c>
    </row>
    <row s="1636" customFormat="1" customHeight="1" ht="0.75" hidden="1">
      <c r="A183" s="1781"/>
      <c r="B183" s="1781"/>
      <c r="C183" s="370" t="s">
        <v>1205</v>
      </c>
      <c r="D183" s="2463"/>
      <c r="E183" s="2205"/>
      <c r="F183" s="2384"/>
      <c r="G183" s="401"/>
      <c r="H183" s="1501"/>
      <c r="I183" s="652"/>
      <c r="J183" s="572"/>
      <c r="K183" s="1501"/>
      <c r="L183" s="215"/>
      <c r="M183" s="342"/>
      <c r="N183" s="335"/>
      <c r="O183" s="1625"/>
      <c r="P183" s="1625"/>
      <c r="AH183" s="1632">
        <v>0</v>
      </c>
    </row>
    <row s="1636" customFormat="1" customHeight="1" ht="18.75" hidden="1">
      <c r="A184" s="1781" t="s">
        <v>287</v>
      </c>
      <c r="B184" s="1781" t="s">
        <v>288</v>
      </c>
      <c r="C184" s="370"/>
      <c r="D184" s="2463"/>
      <c r="E184" s="2205"/>
      <c r="F184" s="2384" t="str">
        <f>INDEX(PT_DIFFERENTIATION_VTAR,MATCH(A184,PT_DIFFERENTIATION_VTAR_ID,0))</f>
        <v>Тариф на транспортировку воды</v>
      </c>
      <c r="G184" s="2428" t="str">
        <f>INDEX(PT_DIFFERENTIATION_NTAR,MATCH(B184,PT_DIFFERENTIATION_NTAR_ID,0))</f>
        <v/>
      </c>
      <c r="H184" s="1863"/>
      <c r="I184" s="1740"/>
      <c r="J184" s="1774"/>
      <c r="K184" s="1779"/>
      <c r="L184" s="1863" t="s">
        <v>358</v>
      </c>
      <c r="M184" s="342"/>
      <c r="N184" s="335"/>
      <c r="O184" s="1625"/>
      <c r="P184" s="1625"/>
      <c r="AH184" s="1632">
        <v>0</v>
      </c>
    </row>
    <row s="1636" customFormat="1" customHeight="1" ht="18.75" hidden="1">
      <c r="A185" s="1781"/>
      <c r="B185" s="1781"/>
      <c r="C185" s="370" t="s">
        <v>1196</v>
      </c>
      <c r="D185" s="2463"/>
      <c r="E185" s="2205"/>
      <c r="F185" s="2384"/>
      <c r="G185" s="2428"/>
      <c r="H185" s="1501"/>
      <c r="I185" s="652" t="s">
        <v>1195</v>
      </c>
      <c r="J185" s="572"/>
      <c r="K185" s="1501"/>
      <c r="L185" s="215"/>
      <c r="M185" s="342"/>
      <c r="N185" s="335"/>
      <c r="O185" s="1625"/>
      <c r="P185" s="1625"/>
      <c r="AH185" s="1632">
        <v>0</v>
      </c>
    </row>
    <row s="1636" customFormat="1" customHeight="1" ht="0.75" hidden="1">
      <c r="A186" s="1781"/>
      <c r="B186" s="1781"/>
      <c r="C186" s="370" t="s">
        <v>1205</v>
      </c>
      <c r="D186" s="2463"/>
      <c r="E186" s="2205"/>
      <c r="F186" s="2384"/>
      <c r="G186" s="401"/>
      <c r="H186" s="1501"/>
      <c r="I186" s="652"/>
      <c r="J186" s="572"/>
      <c r="K186" s="1501"/>
      <c r="L186" s="215"/>
      <c r="M186" s="342"/>
      <c r="N186" s="335"/>
      <c r="O186" s="1625"/>
      <c r="P186" s="1625"/>
      <c r="AH186" s="1632">
        <v>0</v>
      </c>
    </row>
    <row s="1636" customFormat="1" customHeight="1" ht="18.75" hidden="1">
      <c r="A187" s="1781" t="s">
        <v>292</v>
      </c>
      <c r="B187" s="1781" t="s">
        <v>293</v>
      </c>
      <c r="C187" s="370"/>
      <c r="D187" s="2463"/>
      <c r="E187" s="2205"/>
      <c r="F187" s="2384" t="str">
        <f>INDEX(PT_DIFFERENTIATION_VTAR,MATCH(A187,PT_DIFFERENTIATION_VTAR_ID,0))</f>
        <v>Тариф на подвоз воды</v>
      </c>
      <c r="G187" s="2428" t="str">
        <f>INDEX(PT_DIFFERENTIATION_NTAR,MATCH(B187,PT_DIFFERENTIATION_NTAR_ID,0))</f>
        <v/>
      </c>
      <c r="H187" s="1863"/>
      <c r="I187" s="1740"/>
      <c r="J187" s="1774"/>
      <c r="K187" s="1779"/>
      <c r="L187" s="1863" t="s">
        <v>358</v>
      </c>
      <c r="M187" s="342"/>
      <c r="N187" s="335"/>
      <c r="O187" s="1625"/>
      <c r="P187" s="1625"/>
      <c r="AH187" s="1632">
        <v>0</v>
      </c>
    </row>
    <row s="1636" customFormat="1" customHeight="1" ht="18.75" hidden="1">
      <c r="A188" s="1781"/>
      <c r="B188" s="1781"/>
      <c r="C188" s="370" t="s">
        <v>1196</v>
      </c>
      <c r="D188" s="2463"/>
      <c r="E188" s="2205"/>
      <c r="F188" s="2384"/>
      <c r="G188" s="2428"/>
      <c r="H188" s="1501"/>
      <c r="I188" s="652" t="s">
        <v>1195</v>
      </c>
      <c r="J188" s="572"/>
      <c r="K188" s="1501"/>
      <c r="L188" s="215"/>
      <c r="M188" s="342"/>
      <c r="N188" s="335"/>
      <c r="O188" s="1625"/>
      <c r="P188" s="1625"/>
      <c r="AH188" s="1632">
        <v>0</v>
      </c>
    </row>
    <row s="1636" customFormat="1" customHeight="1" ht="0.75" hidden="1">
      <c r="A189" s="1781"/>
      <c r="B189" s="1781"/>
      <c r="C189" s="370" t="s">
        <v>1205</v>
      </c>
      <c r="D189" s="2463"/>
      <c r="E189" s="2205"/>
      <c r="F189" s="2384"/>
      <c r="G189" s="401"/>
      <c r="H189" s="1501"/>
      <c r="I189" s="652"/>
      <c r="J189" s="572"/>
      <c r="K189" s="1501"/>
      <c r="L189" s="215"/>
      <c r="M189" s="342"/>
      <c r="N189" s="335"/>
      <c r="O189" s="1625"/>
      <c r="P189" s="1625"/>
      <c r="AH189" s="1632">
        <v>0</v>
      </c>
    </row>
    <row s="1636" customFormat="1" customHeight="1" ht="18.75" hidden="1">
      <c r="A190" s="1781" t="s">
        <v>297</v>
      </c>
      <c r="B190" s="1781" t="s">
        <v>298</v>
      </c>
      <c r="C190" s="370"/>
      <c r="D190" s="2463"/>
      <c r="E190" s="2205"/>
      <c r="F190" s="2384" t="str">
        <f>INDEX(PT_DIFFERENTIATION_VTAR,MATCH(A190,PT_DIFFERENTIATION_VTAR_ID,0))</f>
        <v>Тариф на подключение (технологическое присоединение) к централизованной системе холодного водоснабжения</v>
      </c>
      <c r="G190" s="2428" t="str">
        <f>INDEX(PT_DIFFERENTIATION_NTAR,MATCH(B190,PT_DIFFERENTIATION_NTAR_ID,0))</f>
        <v/>
      </c>
      <c r="H190" s="1863"/>
      <c r="I190" s="1740"/>
      <c r="J190" s="1774"/>
      <c r="K190" s="1779"/>
      <c r="L190" s="1863" t="s">
        <v>358</v>
      </c>
      <c r="M190" s="342"/>
      <c r="N190" s="335"/>
      <c r="O190" s="1625"/>
      <c r="P190" s="1625"/>
      <c r="AH190" s="1632">
        <v>0</v>
      </c>
    </row>
    <row s="1636" customFormat="1" customHeight="1" ht="18.75" hidden="1">
      <c r="A191" s="1781"/>
      <c r="B191" s="1781"/>
      <c r="C191" s="370" t="s">
        <v>1196</v>
      </c>
      <c r="D191" s="2463"/>
      <c r="E191" s="2205"/>
      <c r="F191" s="2384"/>
      <c r="G191" s="2428"/>
      <c r="H191" s="1501"/>
      <c r="I191" s="652" t="s">
        <v>1195</v>
      </c>
      <c r="J191" s="572"/>
      <c r="K191" s="1501"/>
      <c r="L191" s="215"/>
      <c r="M191" s="342"/>
      <c r="N191" s="335"/>
      <c r="O191" s="1625"/>
      <c r="P191" s="1625"/>
      <c r="AH191" s="1632">
        <v>0</v>
      </c>
    </row>
    <row s="1636" customFormat="1" customHeight="1" ht="0.75" hidden="1">
      <c r="A192" s="1781"/>
      <c r="B192" s="1781"/>
      <c r="C192" s="370" t="s">
        <v>1205</v>
      </c>
      <c r="D192" s="2463"/>
      <c r="E192" s="2205"/>
      <c r="F192" s="2384"/>
      <c r="G192" s="401"/>
      <c r="H192" s="1501"/>
      <c r="I192" s="652"/>
      <c r="J192" s="572"/>
      <c r="K192" s="1501"/>
      <c r="L192" s="215"/>
      <c r="M192" s="342"/>
      <c r="N192" s="335"/>
      <c r="O192" s="1625"/>
      <c r="P192" s="1625"/>
      <c r="AH192" s="1632">
        <v>0</v>
      </c>
    </row>
    <row s="1636" customFormat="1" customHeight="1" ht="18.75" hidden="1">
      <c r="A193" s="1781" t="s">
        <v>302</v>
      </c>
      <c r="B193" s="1781" t="s">
        <v>303</v>
      </c>
      <c r="C193" s="370"/>
      <c r="D193" s="2463"/>
      <c r="E193" s="2205"/>
      <c r="F193" s="2384" t="str">
        <f>INDEX(PT_DIFFERENTIATION_VTAR,MATCH(A193,PT_DIFFERENTIATION_VTAR_ID,0))</f>
        <v>Тариф на горячую воду (горячее водоснабжение)</v>
      </c>
      <c r="G193" s="2428" t="str">
        <f>INDEX(PT_DIFFERENTIATION_NTAR,MATCH(B193,PT_DIFFERENTIATION_NTAR_ID,0))</f>
        <v/>
      </c>
      <c r="H193" s="1863"/>
      <c r="I193" s="1740"/>
      <c r="J193" s="1774"/>
      <c r="K193" s="1779"/>
      <c r="L193" s="1863" t="s">
        <v>358</v>
      </c>
      <c r="M193" s="342"/>
      <c r="N193" s="335"/>
      <c r="O193" s="1625"/>
      <c r="P193" s="1625"/>
      <c r="AH193" s="1632">
        <v>0</v>
      </c>
    </row>
    <row s="1636" customFormat="1" customHeight="1" ht="18.75" hidden="1">
      <c r="A194" s="1781"/>
      <c r="B194" s="1781"/>
      <c r="C194" s="370" t="s">
        <v>1196</v>
      </c>
      <c r="D194" s="2463"/>
      <c r="E194" s="2205"/>
      <c r="F194" s="2384"/>
      <c r="G194" s="2428"/>
      <c r="H194" s="1501"/>
      <c r="I194" s="652" t="s">
        <v>1195</v>
      </c>
      <c r="J194" s="572"/>
      <c r="K194" s="1501"/>
      <c r="L194" s="215"/>
      <c r="M194" s="342"/>
      <c r="N194" s="335"/>
      <c r="O194" s="1625"/>
      <c r="P194" s="1625"/>
      <c r="AH194" s="1632">
        <v>0</v>
      </c>
    </row>
    <row s="1636" customFormat="1" customHeight="1" ht="0.75" hidden="1">
      <c r="A195" s="1781"/>
      <c r="B195" s="1781"/>
      <c r="C195" s="370" t="s">
        <v>1205</v>
      </c>
      <c r="D195" s="2463"/>
      <c r="E195" s="2205"/>
      <c r="F195" s="2384"/>
      <c r="G195" s="401"/>
      <c r="H195" s="1501"/>
      <c r="I195" s="652"/>
      <c r="J195" s="572"/>
      <c r="K195" s="1501"/>
      <c r="L195" s="215"/>
      <c r="M195" s="342"/>
      <c r="N195" s="335"/>
      <c r="O195" s="1625"/>
      <c r="P195" s="1625"/>
      <c r="AH195" s="1632">
        <v>0</v>
      </c>
    </row>
    <row s="1636" customFormat="1" customHeight="1" ht="18.75" hidden="1">
      <c r="A196" s="1781" t="s">
        <v>307</v>
      </c>
      <c r="B196" s="1781" t="s">
        <v>308</v>
      </c>
      <c r="C196" s="370"/>
      <c r="D196" s="2463"/>
      <c r="E196" s="2205"/>
      <c r="F196" s="2384" t="str">
        <f>INDEX(PT_DIFFERENTIATION_VTAR,MATCH(A196,PT_DIFFERENTIATION_VTAR_ID,0))</f>
        <v>Тариф на транспортировку горячей воды</v>
      </c>
      <c r="G196" s="2428" t="str">
        <f>INDEX(PT_DIFFERENTIATION_NTAR,MATCH(B196,PT_DIFFERENTIATION_NTAR_ID,0))</f>
        <v/>
      </c>
      <c r="H196" s="1863"/>
      <c r="I196" s="1740"/>
      <c r="J196" s="1774"/>
      <c r="K196" s="1779"/>
      <c r="L196" s="1863" t="s">
        <v>358</v>
      </c>
      <c r="M196" s="342"/>
      <c r="N196" s="335"/>
      <c r="O196" s="1625"/>
      <c r="P196" s="1625"/>
      <c r="AH196" s="1632">
        <v>0</v>
      </c>
    </row>
    <row s="1636" customFormat="1" customHeight="1" ht="18.75" hidden="1">
      <c r="A197" s="1781"/>
      <c r="B197" s="1781"/>
      <c r="C197" s="370" t="s">
        <v>1196</v>
      </c>
      <c r="D197" s="2463"/>
      <c r="E197" s="2205"/>
      <c r="F197" s="2384"/>
      <c r="G197" s="2428"/>
      <c r="H197" s="1501"/>
      <c r="I197" s="652" t="s">
        <v>1195</v>
      </c>
      <c r="J197" s="572"/>
      <c r="K197" s="1501"/>
      <c r="L197" s="215"/>
      <c r="M197" s="342"/>
      <c r="N197" s="335"/>
      <c r="O197" s="1625"/>
      <c r="P197" s="1625"/>
      <c r="AH197" s="1632">
        <v>0</v>
      </c>
    </row>
    <row s="1636" customFormat="1" customHeight="1" ht="0.75" hidden="1">
      <c r="A198" s="1781"/>
      <c r="B198" s="1781"/>
      <c r="C198" s="370" t="s">
        <v>1205</v>
      </c>
      <c r="D198" s="2463"/>
      <c r="E198" s="2205"/>
      <c r="F198" s="2384"/>
      <c r="G198" s="401"/>
      <c r="H198" s="1501"/>
      <c r="I198" s="652"/>
      <c r="J198" s="572"/>
      <c r="K198" s="1501"/>
      <c r="L198" s="215"/>
      <c r="M198" s="342"/>
      <c r="N198" s="335"/>
      <c r="O198" s="1625"/>
      <c r="P198" s="1625"/>
      <c r="AH198" s="1632">
        <v>0</v>
      </c>
    </row>
    <row s="1636" customFormat="1" customHeight="1" ht="18.75" hidden="1">
      <c r="A199" s="1781" t="s">
        <v>312</v>
      </c>
      <c r="B199" s="1781" t="s">
        <v>313</v>
      </c>
      <c r="C199" s="370"/>
      <c r="D199" s="2463"/>
      <c r="E199" s="2205"/>
      <c r="F199" s="2384" t="str">
        <f>INDEX(PT_DIFFERENTIATION_VTAR,MATCH(A199,PT_DIFFERENTIATION_VTAR_ID,0))</f>
        <v>Тариф на подключение (технологическое присоединение) к централизованной системе горячего водоснабжения</v>
      </c>
      <c r="G199" s="2428" t="str">
        <f>INDEX(PT_DIFFERENTIATION_NTAR,MATCH(B199,PT_DIFFERENTIATION_NTAR_ID,0))</f>
        <v/>
      </c>
      <c r="H199" s="1863"/>
      <c r="I199" s="1740"/>
      <c r="J199" s="1774"/>
      <c r="K199" s="1779"/>
      <c r="L199" s="1863" t="s">
        <v>358</v>
      </c>
      <c r="M199" s="342"/>
      <c r="N199" s="335"/>
      <c r="O199" s="1625"/>
      <c r="P199" s="1625"/>
      <c r="AH199" s="1632">
        <v>0</v>
      </c>
    </row>
    <row s="1636" customFormat="1" customHeight="1" ht="18.75" hidden="1">
      <c r="A200" s="1781"/>
      <c r="B200" s="1781"/>
      <c r="C200" s="370" t="s">
        <v>1196</v>
      </c>
      <c r="D200" s="2463"/>
      <c r="E200" s="2205"/>
      <c r="F200" s="2384"/>
      <c r="G200" s="2428"/>
      <c r="H200" s="1501"/>
      <c r="I200" s="652" t="s">
        <v>1195</v>
      </c>
      <c r="J200" s="572"/>
      <c r="K200" s="1501"/>
      <c r="L200" s="215"/>
      <c r="M200" s="342"/>
      <c r="N200" s="335"/>
      <c r="O200" s="1625"/>
      <c r="P200" s="1625"/>
      <c r="AH200" s="1632">
        <v>0</v>
      </c>
    </row>
    <row s="1636" customFormat="1" customHeight="1" ht="0.75" hidden="1">
      <c r="A201" s="1781"/>
      <c r="B201" s="1781"/>
      <c r="C201" s="370" t="s">
        <v>1205</v>
      </c>
      <c r="D201" s="2463"/>
      <c r="E201" s="2205"/>
      <c r="F201" s="2384"/>
      <c r="G201" s="401"/>
      <c r="H201" s="1501"/>
      <c r="I201" s="652"/>
      <c r="J201" s="572"/>
      <c r="K201" s="1501"/>
      <c r="L201" s="215"/>
      <c r="M201" s="342"/>
      <c r="N201" s="335"/>
      <c r="O201" s="1625"/>
      <c r="P201" s="1625"/>
      <c r="AH201" s="1632">
        <v>0</v>
      </c>
    </row>
    <row s="1636" customFormat="1" customHeight="1" ht="18.75" hidden="1">
      <c r="A202" s="1781" t="s">
        <v>317</v>
      </c>
      <c r="B202" s="1781" t="s">
        <v>318</v>
      </c>
      <c r="C202" s="370"/>
      <c r="D202" s="2463"/>
      <c r="E202" s="2205"/>
      <c r="F202" s="2384" t="str">
        <f>INDEX(PT_DIFFERENTIATION_VTAR,MATCH(A202,PT_DIFFERENTIATION_VTAR_ID,0))</f>
        <v>Тариф на водоотведение</v>
      </c>
      <c r="G202" s="2428" t="str">
        <f>INDEX(PT_DIFFERENTIATION_NTAR,MATCH(B202,PT_DIFFERENTIATION_NTAR_ID,0))</f>
        <v/>
      </c>
      <c r="H202" s="1863"/>
      <c r="I202" s="1740"/>
      <c r="J202" s="1774"/>
      <c r="K202" s="1779"/>
      <c r="L202" s="1863" t="s">
        <v>358</v>
      </c>
      <c r="M202" s="342"/>
      <c r="N202" s="335"/>
      <c r="O202" s="1625"/>
      <c r="P202" s="1625"/>
      <c r="AH202" s="1632">
        <v>0</v>
      </c>
    </row>
    <row s="1636" customFormat="1" customHeight="1" ht="18.75" hidden="1">
      <c r="A203" s="1781"/>
      <c r="B203" s="1781"/>
      <c r="C203" s="370" t="s">
        <v>1196</v>
      </c>
      <c r="D203" s="2463"/>
      <c r="E203" s="2205"/>
      <c r="F203" s="2384"/>
      <c r="G203" s="2428"/>
      <c r="H203" s="1501"/>
      <c r="I203" s="652" t="s">
        <v>1195</v>
      </c>
      <c r="J203" s="572"/>
      <c r="K203" s="1501"/>
      <c r="L203" s="215"/>
      <c r="M203" s="342"/>
      <c r="N203" s="335"/>
      <c r="O203" s="1625"/>
      <c r="P203" s="1625"/>
      <c r="AH203" s="1632">
        <v>0</v>
      </c>
    </row>
    <row s="1636" customFormat="1" customHeight="1" ht="0.75" hidden="1">
      <c r="A204" s="1781"/>
      <c r="B204" s="1781"/>
      <c r="C204" s="370" t="s">
        <v>1205</v>
      </c>
      <c r="D204" s="2463"/>
      <c r="E204" s="2205"/>
      <c r="F204" s="2384"/>
      <c r="G204" s="401"/>
      <c r="H204" s="1501"/>
      <c r="I204" s="652"/>
      <c r="J204" s="572"/>
      <c r="K204" s="1501"/>
      <c r="L204" s="215"/>
      <c r="M204" s="342"/>
      <c r="N204" s="335"/>
      <c r="O204" s="1625"/>
      <c r="P204" s="1625"/>
      <c r="AH204" s="1632">
        <v>0</v>
      </c>
    </row>
    <row s="1636" customFormat="1" customHeight="1" ht="18.75" hidden="1">
      <c r="A205" s="1781" t="s">
        <v>322</v>
      </c>
      <c r="B205" s="1781" t="s">
        <v>323</v>
      </c>
      <c r="C205" s="370"/>
      <c r="D205" s="2463"/>
      <c r="E205" s="2205"/>
      <c r="F205" s="2384" t="str">
        <f>INDEX(PT_DIFFERENTIATION_VTAR,MATCH(A205,PT_DIFFERENTIATION_VTAR_ID,0))</f>
        <v>Тариф на транспортировку сточных вод</v>
      </c>
      <c r="G205" s="2428" t="str">
        <f>INDEX(PT_DIFFERENTIATION_NTAR,MATCH(B205,PT_DIFFERENTIATION_NTAR_ID,0))</f>
        <v/>
      </c>
      <c r="H205" s="1863"/>
      <c r="I205" s="1740"/>
      <c r="J205" s="1774"/>
      <c r="K205" s="1779"/>
      <c r="L205" s="1863" t="s">
        <v>358</v>
      </c>
      <c r="M205" s="342"/>
      <c r="N205" s="335"/>
      <c r="O205" s="1625"/>
      <c r="P205" s="1625"/>
      <c r="AH205" s="1632">
        <v>0</v>
      </c>
    </row>
    <row s="1636" customFormat="1" customHeight="1" ht="18.75" hidden="1">
      <c r="A206" s="1781"/>
      <c r="B206" s="1781"/>
      <c r="C206" s="370" t="s">
        <v>1196</v>
      </c>
      <c r="D206" s="2463"/>
      <c r="E206" s="2205"/>
      <c r="F206" s="2384"/>
      <c r="G206" s="2428"/>
      <c r="H206" s="1501"/>
      <c r="I206" s="652" t="s">
        <v>1195</v>
      </c>
      <c r="J206" s="572"/>
      <c r="K206" s="1501"/>
      <c r="L206" s="215"/>
      <c r="M206" s="342"/>
      <c r="N206" s="335"/>
      <c r="O206" s="1625"/>
      <c r="P206" s="1625"/>
      <c r="AH206" s="1632">
        <v>0</v>
      </c>
    </row>
    <row s="1636" customFormat="1" customHeight="1" ht="0.75" hidden="1">
      <c r="A207" s="1781"/>
      <c r="B207" s="1781"/>
      <c r="C207" s="370" t="s">
        <v>1205</v>
      </c>
      <c r="D207" s="2463"/>
      <c r="E207" s="2205"/>
      <c r="F207" s="2384"/>
      <c r="G207" s="401"/>
      <c r="H207" s="1501"/>
      <c r="I207" s="652"/>
      <c r="J207" s="572"/>
      <c r="K207" s="1501"/>
      <c r="L207" s="215"/>
      <c r="M207" s="342"/>
      <c r="N207" s="335"/>
      <c r="O207" s="1625"/>
      <c r="P207" s="1625"/>
      <c r="AH207" s="1632">
        <v>0</v>
      </c>
    </row>
    <row s="1636" customFormat="1" customHeight="1" ht="18.75" hidden="1">
      <c r="A208" s="1781" t="s">
        <v>327</v>
      </c>
      <c r="B208" s="1781" t="s">
        <v>328</v>
      </c>
      <c r="C208" s="370"/>
      <c r="D208" s="2463"/>
      <c r="E208" s="2205"/>
      <c r="F208" s="2384" t="str">
        <f>INDEX(PT_DIFFERENTIATION_VTAR,MATCH(A208,PT_DIFFERENTIATION_VTAR_ID,0))</f>
        <v>Тариф на подключение (технологическое присоединение) к централизованной системе водоотведения</v>
      </c>
      <c r="G208" s="2428" t="str">
        <f>INDEX(PT_DIFFERENTIATION_NTAR,MATCH(B208,PT_DIFFERENTIATION_NTAR_ID,0))</f>
        <v/>
      </c>
      <c r="H208" s="1863"/>
      <c r="I208" s="1740"/>
      <c r="J208" s="1774"/>
      <c r="K208" s="1779"/>
      <c r="L208" s="1863" t="s">
        <v>358</v>
      </c>
      <c r="M208" s="342"/>
      <c r="N208" s="335"/>
      <c r="O208" s="1625"/>
      <c r="P208" s="1625"/>
      <c r="AH208" s="1632">
        <v>0</v>
      </c>
    </row>
    <row s="1636" customFormat="1" customHeight="1" ht="18.75" hidden="1">
      <c r="A209" s="1781"/>
      <c r="B209" s="1781"/>
      <c r="C209" s="370" t="s">
        <v>1196</v>
      </c>
      <c r="D209" s="2463"/>
      <c r="E209" s="2205"/>
      <c r="F209" s="2384"/>
      <c r="G209" s="2428"/>
      <c r="H209" s="1501"/>
      <c r="I209" s="652" t="s">
        <v>1195</v>
      </c>
      <c r="J209" s="572"/>
      <c r="K209" s="1501"/>
      <c r="L209" s="215"/>
      <c r="M209" s="342"/>
      <c r="N209" s="335"/>
      <c r="O209" s="1625"/>
      <c r="P209" s="1625"/>
      <c r="AH209" s="1632">
        <v>0</v>
      </c>
    </row>
    <row s="1636" customFormat="1" customHeight="1" ht="1.05">
      <c r="A210" s="1781"/>
      <c r="B210" s="1781"/>
      <c r="C210" s="370" t="s">
        <v>1205</v>
      </c>
      <c r="D210" s="2463"/>
      <c r="E210" s="2205"/>
      <c r="F210" s="2384"/>
      <c r="G210" s="401"/>
      <c r="H210" s="1501"/>
      <c r="I210" s="652"/>
      <c r="J210" s="572"/>
      <c r="K210" s="1501"/>
      <c r="L210" s="215"/>
      <c r="M210" s="342"/>
      <c r="N210" s="335"/>
      <c r="O210" s="1625"/>
      <c r="P210" s="1625"/>
      <c r="AH210" s="1632">
        <v>1</v>
      </c>
    </row>
    <row customHeight="1" ht="19.95">
      <c r="A211" s="1781"/>
      <c r="B211" s="1781"/>
      <c r="D211" s="377"/>
      <c r="E211" s="148" t="s">
        <v>92</v>
      </c>
      <c r="F211"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211" s="2461"/>
      <c r="H211" s="2461"/>
      <c r="I211" s="2461"/>
      <c r="J211" s="2461"/>
      <c r="K211" s="2461"/>
      <c r="L211" s="2461"/>
      <c r="M211" s="298"/>
      <c r="N211" s="335"/>
      <c r="AH211" s="375">
        <v>19</v>
      </c>
    </row>
    <row s="1636" customFormat="1" customHeight="1" ht="60.75">
      <c r="A212" s="1781" t="s">
        <v>166</v>
      </c>
      <c r="B212" s="1781" t="s">
        <v>167</v>
      </c>
      <c r="C212" s="370"/>
      <c r="D212" s="2463"/>
      <c r="E212" s="2205"/>
      <c r="F212" s="2384" t="str">
        <f>INDEX(PT_DIFFERENTIATION_VTAR,MATCH(A212,PT_DIFFERENTIATION_VTAR_ID,0))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2" s="2428" t="str">
        <f>INDEX(PT_DIFFERENTIATION_NTAR,MATCH(B212,PT_DIFFERENTIATION_NTAR_ID,0))</f>
        <v>Тариф на тепловую энергию (мощность) на коллекторах источников тепловой энергии на территории Артемовского городского округа Приморского края</v>
      </c>
      <c r="H212" s="1863"/>
      <c r="I212" s="1740">
        <v>45292</v>
      </c>
      <c r="J212" s="1774">
        <v>45657</v>
      </c>
      <c r="K212" s="1779">
        <v>582.37</v>
      </c>
      <c r="L212" s="1863" t="s">
        <v>358</v>
      </c>
      <c r="M212"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212" s="335"/>
      <c r="O212" s="1625"/>
      <c r="P212" s="1625"/>
      <c r="AH212" s="1632">
        <v>0</v>
      </c>
    </row>
    <row s="1636" customFormat="1" customHeight="1" ht="56.25">
      <c r="A213" s="1824"/>
      <c r="B213" s="1824"/>
      <c r="C213" s="1688"/>
      <c r="D213" s="345"/>
      <c r="E213" s="1032"/>
      <c r="F213" s="1032"/>
      <c r="G213" s="1032"/>
      <c r="H213" s="2578" t="s">
        <v>104</v>
      </c>
      <c r="I213" s="1740">
        <v>45658</v>
      </c>
      <c r="J213" s="1774">
        <v>46022</v>
      </c>
      <c r="K213" s="1779">
        <v>589.87</v>
      </c>
      <c r="L213" s="2272" t="s">
        <v>358</v>
      </c>
      <c r="M213" s="2319"/>
      <c r="N213" s="619"/>
      <c r="O213" s="1625"/>
      <c r="P213" s="1625"/>
      <c r="Q213" s="1636"/>
      <c r="R213" s="1636"/>
      <c r="S213" s="1636"/>
      <c r="T213" s="1636"/>
      <c r="U213" s="1636"/>
      <c r="V213" s="1636"/>
      <c r="W213" s="1636"/>
      <c r="X213" s="1636"/>
      <c r="Y213" s="1636"/>
      <c r="Z213" s="1636"/>
      <c r="AA213" s="1636"/>
      <c r="AB213" s="1636"/>
      <c r="AC213" s="1636"/>
      <c r="AD213" s="1636"/>
      <c r="AE213" s="1636"/>
      <c r="AF213" s="1636"/>
      <c r="AG213" s="1636"/>
      <c r="AH213" s="1636">
        <v>0</v>
      </c>
    </row>
    <row s="1636" customFormat="1" customHeight="1" ht="56.25">
      <c r="A214" s="1824"/>
      <c r="B214" s="1824"/>
      <c r="C214" s="1688"/>
      <c r="D214" s="345"/>
      <c r="E214" s="1032"/>
      <c r="F214" s="1032"/>
      <c r="G214" s="1032"/>
      <c r="H214" s="2578" t="s">
        <v>104</v>
      </c>
      <c r="I214" s="1740">
        <v>46023</v>
      </c>
      <c r="J214" s="1774">
        <v>46387</v>
      </c>
      <c r="K214" s="1779">
        <v>581.31</v>
      </c>
      <c r="L214" s="2272" t="s">
        <v>358</v>
      </c>
      <c r="M214" s="2319"/>
      <c r="N214" s="619"/>
      <c r="O214" s="1625"/>
      <c r="P214" s="1625"/>
      <c r="Q214" s="1636"/>
      <c r="R214" s="1636"/>
      <c r="S214" s="1636"/>
      <c r="T214" s="1636"/>
      <c r="U214" s="1636"/>
      <c r="V214" s="1636"/>
      <c r="W214" s="1636"/>
      <c r="X214" s="1636"/>
      <c r="Y214" s="1636"/>
      <c r="Z214" s="1636"/>
      <c r="AA214" s="1636"/>
      <c r="AB214" s="1636"/>
      <c r="AC214" s="1636"/>
      <c r="AD214" s="1636"/>
      <c r="AE214" s="1636"/>
      <c r="AF214" s="1636"/>
      <c r="AG214" s="1636"/>
      <c r="AH214" s="1636">
        <v>0</v>
      </c>
    </row>
    <row s="1636" customFormat="1" customHeight="1" ht="56.25">
      <c r="A215" s="1824"/>
      <c r="B215" s="1824"/>
      <c r="C215" s="1688"/>
      <c r="D215" s="345"/>
      <c r="E215" s="1032"/>
      <c r="F215" s="1032"/>
      <c r="G215" s="1032"/>
      <c r="H215" s="2578" t="s">
        <v>104</v>
      </c>
      <c r="I215" s="1740">
        <v>46388</v>
      </c>
      <c r="J215" s="1774">
        <v>46752</v>
      </c>
      <c r="K215" s="1779">
        <v>465.19</v>
      </c>
      <c r="L215" s="2272" t="s">
        <v>358</v>
      </c>
      <c r="M215" s="2319"/>
      <c r="N215" s="619"/>
      <c r="O215" s="1625"/>
      <c r="P215" s="1625"/>
      <c r="Q215" s="1636"/>
      <c r="R215" s="1636"/>
      <c r="S215" s="1636"/>
      <c r="T215" s="1636"/>
      <c r="U215" s="1636"/>
      <c r="V215" s="1636"/>
      <c r="W215" s="1636"/>
      <c r="X215" s="1636"/>
      <c r="Y215" s="1636"/>
      <c r="Z215" s="1636"/>
      <c r="AA215" s="1636"/>
      <c r="AB215" s="1636"/>
      <c r="AC215" s="1636"/>
      <c r="AD215" s="1636"/>
      <c r="AE215" s="1636"/>
      <c r="AF215" s="1636"/>
      <c r="AG215" s="1636"/>
      <c r="AH215" s="1636">
        <v>0</v>
      </c>
    </row>
    <row s="1636" customFormat="1" customHeight="1" ht="56.25">
      <c r="A216" s="1824"/>
      <c r="B216" s="1824"/>
      <c r="C216" s="1688"/>
      <c r="D216" s="345"/>
      <c r="E216" s="1032"/>
      <c r="F216" s="1032"/>
      <c r="G216" s="1032"/>
      <c r="H216" s="2578" t="s">
        <v>104</v>
      </c>
      <c r="I216" s="1740">
        <v>46753</v>
      </c>
      <c r="J216" s="1774">
        <v>47118</v>
      </c>
      <c r="K216" s="1779">
        <v>582.37</v>
      </c>
      <c r="L216" s="2272" t="s">
        <v>358</v>
      </c>
      <c r="M216" s="2319"/>
      <c r="N216" s="619"/>
      <c r="O216" s="1625"/>
      <c r="P216" s="1625"/>
      <c r="Q216" s="1636"/>
      <c r="R216" s="1636"/>
      <c r="S216" s="1636"/>
      <c r="T216" s="1636"/>
      <c r="U216" s="1636"/>
      <c r="V216" s="1636"/>
      <c r="W216" s="1636"/>
      <c r="X216" s="1636"/>
      <c r="Y216" s="1636"/>
      <c r="Z216" s="1636"/>
      <c r="AA216" s="1636"/>
      <c r="AB216" s="1636"/>
      <c r="AC216" s="1636"/>
      <c r="AD216" s="1636"/>
      <c r="AE216" s="1636"/>
      <c r="AF216" s="1636"/>
      <c r="AG216" s="1636"/>
      <c r="AH216" s="1636">
        <v>0</v>
      </c>
    </row>
    <row s="1636" customFormat="1" customHeight="1" ht="18.75">
      <c r="A217" s="1781"/>
      <c r="B217" s="1781"/>
      <c r="C217" s="370" t="s">
        <v>1196</v>
      </c>
      <c r="D217" s="2463"/>
      <c r="E217" s="2205"/>
      <c r="F217" s="2384"/>
      <c r="G217" s="2428"/>
      <c r="H217" s="1501"/>
      <c r="I217" s="652" t="s">
        <v>1195</v>
      </c>
      <c r="J217" s="572"/>
      <c r="K217" s="1501"/>
      <c r="L217" s="215"/>
      <c r="M217" s="2171"/>
      <c r="N217" s="335"/>
      <c r="O217" s="1625"/>
      <c r="P217" s="1625"/>
      <c r="AH217" s="1632">
        <v>0</v>
      </c>
    </row>
    <row s="1636" customFormat="1" customHeight="1" ht="18.75">
      <c r="A218" s="1824" t="s">
        <v>166</v>
      </c>
      <c r="B218" s="1824" t="s">
        <v>176</v>
      </c>
      <c r="C218" s="1688"/>
      <c r="D218" s="345"/>
      <c r="E218" s="1032"/>
      <c r="F218" s="1032"/>
      <c r="G218" s="2428" t="str">
        <f>INDEX(PT_DIFFERENTIATION_NTAR,MATCH(B218,PT_DIFFERENTIATION_NTAR_ID,0))</f>
        <v>Тариф на тепловую энергию (мощность) на коллекторах источников тепловой энергии на территории Владивостокского городского округа Приморского края</v>
      </c>
      <c r="H218" s="2272"/>
      <c r="I218" s="1740">
        <v>45292</v>
      </c>
      <c r="J218" s="1774">
        <v>45657</v>
      </c>
      <c r="K218" s="1779">
        <v>838.34</v>
      </c>
      <c r="L218" s="2272" t="s">
        <v>358</v>
      </c>
      <c r="M218" s="2319"/>
      <c r="N218" s="619"/>
      <c r="O218" s="1625"/>
      <c r="P218" s="1625"/>
      <c r="Q218" s="1636"/>
      <c r="R218" s="1636"/>
      <c r="S218" s="1636"/>
      <c r="T218" s="1636"/>
      <c r="U218" s="1636"/>
      <c r="V218" s="1636"/>
      <c r="W218" s="1636"/>
      <c r="X218" s="1636"/>
      <c r="Y218" s="1636"/>
      <c r="Z218" s="1636"/>
      <c r="AA218" s="1636"/>
      <c r="AB218" s="1636"/>
      <c r="AC218" s="1636"/>
      <c r="AD218" s="1636"/>
      <c r="AE218" s="1636"/>
      <c r="AF218" s="1636"/>
      <c r="AG218" s="1636"/>
      <c r="AH218" s="1636">
        <v>0</v>
      </c>
    </row>
    <row s="1636" customFormat="1" customHeight="1" ht="56.25">
      <c r="A219" s="1824"/>
      <c r="B219" s="1824"/>
      <c r="C219" s="1688"/>
      <c r="D219" s="345"/>
      <c r="E219" s="1032"/>
      <c r="F219" s="1032"/>
      <c r="G219" s="1032"/>
      <c r="H219" s="2578" t="s">
        <v>104</v>
      </c>
      <c r="I219" s="1740">
        <v>45658</v>
      </c>
      <c r="J219" s="1774">
        <v>46022</v>
      </c>
      <c r="K219" s="1779">
        <v>848.52</v>
      </c>
      <c r="L219" s="2272" t="s">
        <v>358</v>
      </c>
      <c r="M219" s="2319"/>
      <c r="N219" s="619"/>
      <c r="O219" s="1625"/>
      <c r="P219" s="1625"/>
      <c r="Q219" s="1636"/>
      <c r="R219" s="1636"/>
      <c r="S219" s="1636"/>
      <c r="T219" s="1636"/>
      <c r="U219" s="1636"/>
      <c r="V219" s="1636"/>
      <c r="W219" s="1636"/>
      <c r="X219" s="1636"/>
      <c r="Y219" s="1636"/>
      <c r="Z219" s="1636"/>
      <c r="AA219" s="1636"/>
      <c r="AB219" s="1636"/>
      <c r="AC219" s="1636"/>
      <c r="AD219" s="1636"/>
      <c r="AE219" s="1636"/>
      <c r="AF219" s="1636"/>
      <c r="AG219" s="1636"/>
      <c r="AH219" s="1636">
        <v>0</v>
      </c>
    </row>
    <row s="1636" customFormat="1" customHeight="1" ht="56.25">
      <c r="A220" s="1824"/>
      <c r="B220" s="1824"/>
      <c r="C220" s="1688"/>
      <c r="D220" s="345"/>
      <c r="E220" s="1032"/>
      <c r="F220" s="1032"/>
      <c r="G220" s="1032"/>
      <c r="H220" s="2578" t="s">
        <v>104</v>
      </c>
      <c r="I220" s="1740">
        <v>46023</v>
      </c>
      <c r="J220" s="1774">
        <v>46387</v>
      </c>
      <c r="K220" s="1779">
        <v>847.49</v>
      </c>
      <c r="L220" s="2272" t="s">
        <v>358</v>
      </c>
      <c r="M220" s="2319"/>
      <c r="N220" s="619"/>
      <c r="O220" s="1625"/>
      <c r="P220" s="1625"/>
      <c r="Q220" s="1636"/>
      <c r="R220" s="1636"/>
      <c r="S220" s="1636"/>
      <c r="T220" s="1636"/>
      <c r="U220" s="1636"/>
      <c r="V220" s="1636"/>
      <c r="W220" s="1636"/>
      <c r="X220" s="1636"/>
      <c r="Y220" s="1636"/>
      <c r="Z220" s="1636"/>
      <c r="AA220" s="1636"/>
      <c r="AB220" s="1636"/>
      <c r="AC220" s="1636"/>
      <c r="AD220" s="1636"/>
      <c r="AE220" s="1636"/>
      <c r="AF220" s="1636"/>
      <c r="AG220" s="1636"/>
      <c r="AH220" s="1636">
        <v>0</v>
      </c>
    </row>
    <row s="1636" customFormat="1" customHeight="1" ht="56.25">
      <c r="A221" s="1824"/>
      <c r="B221" s="1824"/>
      <c r="C221" s="1688"/>
      <c r="D221" s="345"/>
      <c r="E221" s="1032"/>
      <c r="F221" s="1032"/>
      <c r="G221" s="1032"/>
      <c r="H221" s="2578" t="s">
        <v>104</v>
      </c>
      <c r="I221" s="1740">
        <v>46388</v>
      </c>
      <c r="J221" s="1774">
        <v>46752</v>
      </c>
      <c r="K221" s="1779">
        <v>806.25</v>
      </c>
      <c r="L221" s="2272" t="s">
        <v>358</v>
      </c>
      <c r="M221" s="2319"/>
      <c r="N221" s="619"/>
      <c r="O221" s="1625"/>
      <c r="P221" s="1625"/>
      <c r="Q221" s="1636"/>
      <c r="R221" s="1636"/>
      <c r="S221" s="1636"/>
      <c r="T221" s="1636"/>
      <c r="U221" s="1636"/>
      <c r="V221" s="1636"/>
      <c r="W221" s="1636"/>
      <c r="X221" s="1636"/>
      <c r="Y221" s="1636"/>
      <c r="Z221" s="1636"/>
      <c r="AA221" s="1636"/>
      <c r="AB221" s="1636"/>
      <c r="AC221" s="1636"/>
      <c r="AD221" s="1636"/>
      <c r="AE221" s="1636"/>
      <c r="AF221" s="1636"/>
      <c r="AG221" s="1636"/>
      <c r="AH221" s="1636">
        <v>0</v>
      </c>
    </row>
    <row s="1636" customFormat="1" customHeight="1" ht="56.25">
      <c r="A222" s="1824"/>
      <c r="B222" s="1824"/>
      <c r="C222" s="1688"/>
      <c r="D222" s="345"/>
      <c r="E222" s="1032"/>
      <c r="F222" s="1032"/>
      <c r="G222" s="1032"/>
      <c r="H222" s="2578" t="s">
        <v>104</v>
      </c>
      <c r="I222" s="1740">
        <v>46753</v>
      </c>
      <c r="J222" s="1774">
        <v>47118</v>
      </c>
      <c r="K222" s="1779">
        <v>838.34</v>
      </c>
      <c r="L222" s="2272" t="s">
        <v>358</v>
      </c>
      <c r="M222" s="2319"/>
      <c r="N222" s="619"/>
      <c r="O222" s="1625"/>
      <c r="P222" s="1625"/>
      <c r="Q222" s="1636"/>
      <c r="R222" s="1636"/>
      <c r="S222" s="1636"/>
      <c r="T222" s="1636"/>
      <c r="U222" s="1636"/>
      <c r="V222" s="1636"/>
      <c r="W222" s="1636"/>
      <c r="X222" s="1636"/>
      <c r="Y222" s="1636"/>
      <c r="Z222" s="1636"/>
      <c r="AA222" s="1636"/>
      <c r="AB222" s="1636"/>
      <c r="AC222" s="1636"/>
      <c r="AD222" s="1636"/>
      <c r="AE222" s="1636"/>
      <c r="AF222" s="1636"/>
      <c r="AG222" s="1636"/>
      <c r="AH222" s="1636">
        <v>0</v>
      </c>
    </row>
    <row s="1636" customFormat="1" customHeight="1" ht="18.75">
      <c r="A223" s="1824"/>
      <c r="B223" s="1824"/>
      <c r="C223" s="1688" t="s">
        <v>1196</v>
      </c>
      <c r="D223" s="345"/>
      <c r="E223" s="1032"/>
      <c r="F223" s="1032"/>
      <c r="G223" s="2428"/>
      <c r="H223" s="4280"/>
      <c r="I223" s="4281" t="s">
        <v>1195</v>
      </c>
      <c r="J223" s="4282"/>
      <c r="K223" s="4283"/>
      <c r="L223" s="4284"/>
      <c r="M223" s="2319"/>
      <c r="N223" s="619"/>
      <c r="O223" s="1625"/>
      <c r="P223" s="1625"/>
      <c r="Q223" s="1636"/>
      <c r="R223" s="1636"/>
      <c r="S223" s="1636"/>
      <c r="T223" s="1636"/>
      <c r="U223" s="1636"/>
      <c r="V223" s="1636"/>
      <c r="W223" s="1636"/>
      <c r="X223" s="1636"/>
      <c r="Y223" s="1636"/>
      <c r="Z223" s="1636"/>
      <c r="AA223" s="1636"/>
      <c r="AB223" s="1636"/>
      <c r="AC223" s="1636"/>
      <c r="AD223" s="1636"/>
      <c r="AE223" s="1636"/>
      <c r="AF223" s="1636"/>
      <c r="AG223" s="1636"/>
      <c r="AH223" s="1636">
        <v>0</v>
      </c>
    </row>
    <row s="1636" customFormat="1" customHeight="1" ht="18.75">
      <c r="A224" s="1824" t="s">
        <v>166</v>
      </c>
      <c r="B224" s="1824" t="s">
        <v>182</v>
      </c>
      <c r="C224" s="1688"/>
      <c r="D224" s="345"/>
      <c r="E224" s="1032"/>
      <c r="F224" s="1032"/>
      <c r="G224" s="2428" t="str">
        <f>INDEX(PT_DIFFERENTIATION_NTAR,MATCH(B224,PT_DIFFERENTIATION_NTAR_ID,0))</f>
        <v>Тариф на тепловую энергию (мощность) на коллекторах источников тепловой энергии на территории Партизанского городского округа Приморского края</v>
      </c>
      <c r="H224" s="2272"/>
      <c r="I224" s="1740">
        <v>45292</v>
      </c>
      <c r="J224" s="1774">
        <v>45657</v>
      </c>
      <c r="K224" s="1779">
        <v>205.07</v>
      </c>
      <c r="L224" s="2272" t="s">
        <v>358</v>
      </c>
      <c r="M224" s="2319"/>
      <c r="N224" s="619"/>
      <c r="O224" s="1625"/>
      <c r="P224" s="1625"/>
      <c r="Q224" s="1636"/>
      <c r="R224" s="1636"/>
      <c r="S224" s="1636"/>
      <c r="T224" s="1636"/>
      <c r="U224" s="1636"/>
      <c r="V224" s="1636"/>
      <c r="W224" s="1636"/>
      <c r="X224" s="1636"/>
      <c r="Y224" s="1636"/>
      <c r="Z224" s="1636"/>
      <c r="AA224" s="1636"/>
      <c r="AB224" s="1636"/>
      <c r="AC224" s="1636"/>
      <c r="AD224" s="1636"/>
      <c r="AE224" s="1636"/>
      <c r="AF224" s="1636"/>
      <c r="AG224" s="1636"/>
      <c r="AH224" s="1636">
        <v>0</v>
      </c>
    </row>
    <row s="1636" customFormat="1" customHeight="1" ht="56.25">
      <c r="A225" s="1824"/>
      <c r="B225" s="1824"/>
      <c r="C225" s="1688"/>
      <c r="D225" s="345"/>
      <c r="E225" s="1032"/>
      <c r="F225" s="1032"/>
      <c r="G225" s="1032"/>
      <c r="H225" s="2578" t="s">
        <v>104</v>
      </c>
      <c r="I225" s="1740">
        <v>45658</v>
      </c>
      <c r="J225" s="1774">
        <v>46022</v>
      </c>
      <c r="K225" s="1779">
        <v>192.55</v>
      </c>
      <c r="L225" s="2272" t="s">
        <v>358</v>
      </c>
      <c r="M225" s="2319"/>
      <c r="N225" s="619"/>
      <c r="O225" s="1625"/>
      <c r="P225" s="1625"/>
      <c r="Q225" s="1636"/>
      <c r="R225" s="1636"/>
      <c r="S225" s="1636"/>
      <c r="T225" s="1636"/>
      <c r="U225" s="1636"/>
      <c r="V225" s="1636"/>
      <c r="W225" s="1636"/>
      <c r="X225" s="1636"/>
      <c r="Y225" s="1636"/>
      <c r="Z225" s="1636"/>
      <c r="AA225" s="1636"/>
      <c r="AB225" s="1636"/>
      <c r="AC225" s="1636"/>
      <c r="AD225" s="1636"/>
      <c r="AE225" s="1636"/>
      <c r="AF225" s="1636"/>
      <c r="AG225" s="1636"/>
      <c r="AH225" s="1636">
        <v>0</v>
      </c>
    </row>
    <row s="1636" customFormat="1" customHeight="1" ht="56.25">
      <c r="A226" s="1824"/>
      <c r="B226" s="1824"/>
      <c r="C226" s="1688"/>
      <c r="D226" s="345"/>
      <c r="E226" s="1032"/>
      <c r="F226" s="1032"/>
      <c r="G226" s="1032"/>
      <c r="H226" s="2578" t="s">
        <v>104</v>
      </c>
      <c r="I226" s="1740">
        <v>46023</v>
      </c>
      <c r="J226" s="1774">
        <v>46387</v>
      </c>
      <c r="K226" s="1779">
        <v>176.29</v>
      </c>
      <c r="L226" s="2272" t="s">
        <v>358</v>
      </c>
      <c r="M226" s="2319"/>
      <c r="N226" s="619"/>
      <c r="O226" s="1625"/>
      <c r="P226" s="1625"/>
      <c r="Q226" s="1636"/>
      <c r="R226" s="1636"/>
      <c r="S226" s="1636"/>
      <c r="T226" s="1636"/>
      <c r="U226" s="1636"/>
      <c r="V226" s="1636"/>
      <c r="W226" s="1636"/>
      <c r="X226" s="1636"/>
      <c r="Y226" s="1636"/>
      <c r="Z226" s="1636"/>
      <c r="AA226" s="1636"/>
      <c r="AB226" s="1636"/>
      <c r="AC226" s="1636"/>
      <c r="AD226" s="1636"/>
      <c r="AE226" s="1636"/>
      <c r="AF226" s="1636"/>
      <c r="AG226" s="1636"/>
      <c r="AH226" s="1636">
        <v>0</v>
      </c>
    </row>
    <row s="1636" customFormat="1" customHeight="1" ht="56.25">
      <c r="A227" s="1824"/>
      <c r="B227" s="1824"/>
      <c r="C227" s="1688"/>
      <c r="D227" s="345"/>
      <c r="E227" s="1032"/>
      <c r="F227" s="1032"/>
      <c r="G227" s="1032"/>
      <c r="H227" s="2578" t="s">
        <v>104</v>
      </c>
      <c r="I227" s="1740">
        <v>46388</v>
      </c>
      <c r="J227" s="1774">
        <v>46752</v>
      </c>
      <c r="K227" s="1779">
        <v>134.76</v>
      </c>
      <c r="L227" s="2272" t="s">
        <v>358</v>
      </c>
      <c r="M227" s="2319"/>
      <c r="N227" s="619"/>
      <c r="O227" s="1625"/>
      <c r="P227" s="1625"/>
      <c r="Q227" s="1636"/>
      <c r="R227" s="1636"/>
      <c r="S227" s="1636"/>
      <c r="T227" s="1636"/>
      <c r="U227" s="1636"/>
      <c r="V227" s="1636"/>
      <c r="W227" s="1636"/>
      <c r="X227" s="1636"/>
      <c r="Y227" s="1636"/>
      <c r="Z227" s="1636"/>
      <c r="AA227" s="1636"/>
      <c r="AB227" s="1636"/>
      <c r="AC227" s="1636"/>
      <c r="AD227" s="1636"/>
      <c r="AE227" s="1636"/>
      <c r="AF227" s="1636"/>
      <c r="AG227" s="1636"/>
      <c r="AH227" s="1636">
        <v>0</v>
      </c>
    </row>
    <row s="1636" customFormat="1" customHeight="1" ht="56.25">
      <c r="A228" s="1824"/>
      <c r="B228" s="1824"/>
      <c r="C228" s="1688"/>
      <c r="D228" s="345"/>
      <c r="E228" s="1032"/>
      <c r="F228" s="1032"/>
      <c r="G228" s="1032"/>
      <c r="H228" s="2578" t="s">
        <v>104</v>
      </c>
      <c r="I228" s="1740">
        <v>46753</v>
      </c>
      <c r="J228" s="1774">
        <v>47118</v>
      </c>
      <c r="K228" s="1779">
        <v>205.07</v>
      </c>
      <c r="L228" s="2272" t="s">
        <v>358</v>
      </c>
      <c r="M228" s="2319"/>
      <c r="N228" s="619"/>
      <c r="O228" s="1625"/>
      <c r="P228" s="1625"/>
      <c r="Q228" s="1636"/>
      <c r="R228" s="1636"/>
      <c r="S228" s="1636"/>
      <c r="T228" s="1636"/>
      <c r="U228" s="1636"/>
      <c r="V228" s="1636"/>
      <c r="W228" s="1636"/>
      <c r="X228" s="1636"/>
      <c r="Y228" s="1636"/>
      <c r="Z228" s="1636"/>
      <c r="AA228" s="1636"/>
      <c r="AB228" s="1636"/>
      <c r="AC228" s="1636"/>
      <c r="AD228" s="1636"/>
      <c r="AE228" s="1636"/>
      <c r="AF228" s="1636"/>
      <c r="AG228" s="1636"/>
      <c r="AH228" s="1636">
        <v>0</v>
      </c>
    </row>
    <row s="1636" customFormat="1" customHeight="1" ht="18.75">
      <c r="A229" s="1824"/>
      <c r="B229" s="1824"/>
      <c r="C229" s="1688" t="s">
        <v>1196</v>
      </c>
      <c r="D229" s="345"/>
      <c r="E229" s="1032"/>
      <c r="F229" s="1032"/>
      <c r="G229" s="2428"/>
      <c r="H229" s="4285"/>
      <c r="I229" s="4286" t="s">
        <v>1195</v>
      </c>
      <c r="J229" s="4287"/>
      <c r="K229" s="4288"/>
      <c r="L229" s="4289"/>
      <c r="M229" s="2319"/>
      <c r="N229" s="619"/>
      <c r="O229" s="1625"/>
      <c r="P229" s="1625"/>
      <c r="Q229" s="1636"/>
      <c r="R229" s="1636"/>
      <c r="S229" s="1636"/>
      <c r="T229" s="1636"/>
      <c r="U229" s="1636"/>
      <c r="V229" s="1636"/>
      <c r="W229" s="1636"/>
      <c r="X229" s="1636"/>
      <c r="Y229" s="1636"/>
      <c r="Z229" s="1636"/>
      <c r="AA229" s="1636"/>
      <c r="AB229" s="1636"/>
      <c r="AC229" s="1636"/>
      <c r="AD229" s="1636"/>
      <c r="AE229" s="1636"/>
      <c r="AF229" s="1636"/>
      <c r="AG229" s="1636"/>
      <c r="AH229" s="1636">
        <v>0</v>
      </c>
    </row>
    <row s="1636" customFormat="1" customHeight="1" ht="0.75">
      <c r="A230" s="1781"/>
      <c r="B230" s="1781"/>
      <c r="C230" s="370" t="s">
        <v>1205</v>
      </c>
      <c r="D230" s="2463"/>
      <c r="E230" s="2205"/>
      <c r="F230" s="2384"/>
      <c r="G230" s="401"/>
      <c r="H230" s="1501"/>
      <c r="I230" s="652"/>
      <c r="J230" s="572"/>
      <c r="K230" s="1501"/>
      <c r="L230" s="215"/>
      <c r="M230" s="2171"/>
      <c r="N230" s="335"/>
      <c r="O230" s="1625"/>
      <c r="P230" s="1625"/>
      <c r="AH230" s="1632">
        <v>0</v>
      </c>
    </row>
    <row s="1636" customFormat="1" customHeight="1" ht="45">
      <c r="A231" s="1781" t="s">
        <v>190</v>
      </c>
      <c r="B231" s="1781" t="s">
        <v>191</v>
      </c>
      <c r="C231" s="370"/>
      <c r="D231" s="2463"/>
      <c r="E231" s="2205"/>
      <c r="F231" s="2384" t="str">
        <f>INDEX(PT_DIFFERENTIATION_VTAR,MATCH(A231,PT_DIFFERENTIATION_VTAR_ID,0))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31" s="2428" t="str">
        <f>INDEX(PT_DIFFERENTIATION_NTAR,MATCH(B231,PT_DIFFERENTIATION_NTAR_ID,0))</f>
        <v>Тариф на тепловую энергию, поставляемую потребителям АО "ДГК" на территории Артемовского городского округа Приморского края</v>
      </c>
      <c r="H231" s="1863"/>
      <c r="I231" s="1740">
        <v>45292</v>
      </c>
      <c r="J231" s="1774">
        <v>45657</v>
      </c>
      <c r="K231" s="1779">
        <v>379.57</v>
      </c>
      <c r="L231" s="1863" t="s">
        <v>358</v>
      </c>
      <c r="M231" s="2172"/>
      <c r="N231" s="335"/>
      <c r="O231" s="1625"/>
      <c r="P231" s="1625"/>
      <c r="AH231" s="1632">
        <v>0</v>
      </c>
    </row>
    <row s="1636" customFormat="1" customHeight="1" ht="56.25">
      <c r="A232" s="1824"/>
      <c r="B232" s="1824"/>
      <c r="C232" s="1688"/>
      <c r="D232" s="345"/>
      <c r="E232" s="1032"/>
      <c r="F232" s="1032"/>
      <c r="G232" s="1032"/>
      <c r="H232" s="2578" t="s">
        <v>104</v>
      </c>
      <c r="I232" s="1740">
        <v>45658</v>
      </c>
      <c r="J232" s="1774">
        <v>46022</v>
      </c>
      <c r="K232" s="1779">
        <v>367.26</v>
      </c>
      <c r="L232" s="2272" t="s">
        <v>358</v>
      </c>
      <c r="M232" s="2319"/>
      <c r="N232" s="619"/>
      <c r="O232" s="1625"/>
      <c r="P232" s="1625"/>
      <c r="Q232" s="1636"/>
      <c r="R232" s="1636"/>
      <c r="S232" s="1636"/>
      <c r="T232" s="1636"/>
      <c r="U232" s="1636"/>
      <c r="V232" s="1636"/>
      <c r="W232" s="1636"/>
      <c r="X232" s="1636"/>
      <c r="Y232" s="1636"/>
      <c r="Z232" s="1636"/>
      <c r="AA232" s="1636"/>
      <c r="AB232" s="1636"/>
      <c r="AC232" s="1636"/>
      <c r="AD232" s="1636"/>
      <c r="AE232" s="1636"/>
      <c r="AF232" s="1636"/>
      <c r="AG232" s="1636"/>
      <c r="AH232" s="1636">
        <v>0</v>
      </c>
    </row>
    <row s="1636" customFormat="1" customHeight="1" ht="56.25">
      <c r="A233" s="1824"/>
      <c r="B233" s="1824"/>
      <c r="C233" s="1688"/>
      <c r="D233" s="345"/>
      <c r="E233" s="1032"/>
      <c r="F233" s="1032"/>
      <c r="G233" s="1032"/>
      <c r="H233" s="2578" t="s">
        <v>104</v>
      </c>
      <c r="I233" s="1740">
        <v>46023</v>
      </c>
      <c r="J233" s="1774">
        <v>46387</v>
      </c>
      <c r="K233" s="1779">
        <v>386.34</v>
      </c>
      <c r="L233" s="2272" t="s">
        <v>358</v>
      </c>
      <c r="M233" s="2319"/>
      <c r="N233" s="619"/>
      <c r="O233" s="1625"/>
      <c r="P233" s="1625"/>
      <c r="Q233" s="1636"/>
      <c r="R233" s="1636"/>
      <c r="S233" s="1636"/>
      <c r="T233" s="1636"/>
      <c r="U233" s="1636"/>
      <c r="V233" s="1636"/>
      <c r="W233" s="1636"/>
      <c r="X233" s="1636"/>
      <c r="Y233" s="1636"/>
      <c r="Z233" s="1636"/>
      <c r="AA233" s="1636"/>
      <c r="AB233" s="1636"/>
      <c r="AC233" s="1636"/>
      <c r="AD233" s="1636"/>
      <c r="AE233" s="1636"/>
      <c r="AF233" s="1636"/>
      <c r="AG233" s="1636"/>
      <c r="AH233" s="1636">
        <v>0</v>
      </c>
    </row>
    <row s="1636" customFormat="1" customHeight="1" ht="56.25">
      <c r="A234" s="1824"/>
      <c r="B234" s="1824"/>
      <c r="C234" s="1688"/>
      <c r="D234" s="345"/>
      <c r="E234" s="1032"/>
      <c r="F234" s="1032"/>
      <c r="G234" s="1032"/>
      <c r="H234" s="2578" t="s">
        <v>104</v>
      </c>
      <c r="I234" s="1740">
        <v>46388</v>
      </c>
      <c r="J234" s="1774">
        <v>46752</v>
      </c>
      <c r="K234" s="1779">
        <v>386.11</v>
      </c>
      <c r="L234" s="2272" t="s">
        <v>358</v>
      </c>
      <c r="M234" s="2319"/>
      <c r="N234" s="619"/>
      <c r="O234" s="1625"/>
      <c r="P234" s="1625"/>
      <c r="Q234" s="1636"/>
      <c r="R234" s="1636"/>
      <c r="S234" s="1636"/>
      <c r="T234" s="1636"/>
      <c r="U234" s="1636"/>
      <c r="V234" s="1636"/>
      <c r="W234" s="1636"/>
      <c r="X234" s="1636"/>
      <c r="Y234" s="1636"/>
      <c r="Z234" s="1636"/>
      <c r="AA234" s="1636"/>
      <c r="AB234" s="1636"/>
      <c r="AC234" s="1636"/>
      <c r="AD234" s="1636"/>
      <c r="AE234" s="1636"/>
      <c r="AF234" s="1636"/>
      <c r="AG234" s="1636"/>
      <c r="AH234" s="1636">
        <v>0</v>
      </c>
    </row>
    <row s="1636" customFormat="1" customHeight="1" ht="56.25">
      <c r="A235" s="1824"/>
      <c r="B235" s="1824"/>
      <c r="C235" s="1688"/>
      <c r="D235" s="345"/>
      <c r="E235" s="1032"/>
      <c r="F235" s="1032"/>
      <c r="G235" s="1032"/>
      <c r="H235" s="2578" t="s">
        <v>104</v>
      </c>
      <c r="I235" s="1740">
        <v>46753</v>
      </c>
      <c r="J235" s="1774">
        <v>47118</v>
      </c>
      <c r="K235" s="1779">
        <v>379.57</v>
      </c>
      <c r="L235" s="2272" t="s">
        <v>358</v>
      </c>
      <c r="M235" s="2319"/>
      <c r="N235" s="619"/>
      <c r="O235" s="1625"/>
      <c r="P235" s="1625"/>
      <c r="Q235" s="1636"/>
      <c r="R235" s="1636"/>
      <c r="S235" s="1636"/>
      <c r="T235" s="1636"/>
      <c r="U235" s="1636"/>
      <c r="V235" s="1636"/>
      <c r="W235" s="1636"/>
      <c r="X235" s="1636"/>
      <c r="Y235" s="1636"/>
      <c r="Z235" s="1636"/>
      <c r="AA235" s="1636"/>
      <c r="AB235" s="1636"/>
      <c r="AC235" s="1636"/>
      <c r="AD235" s="1636"/>
      <c r="AE235" s="1636"/>
      <c r="AF235" s="1636"/>
      <c r="AG235" s="1636"/>
      <c r="AH235" s="1636">
        <v>0</v>
      </c>
    </row>
    <row s="1636" customFormat="1" customHeight="1" ht="18.75">
      <c r="A236" s="1781"/>
      <c r="B236" s="1781"/>
      <c r="C236" s="370" t="s">
        <v>1196</v>
      </c>
      <c r="D236" s="2463"/>
      <c r="E236" s="2205"/>
      <c r="F236" s="2384"/>
      <c r="G236" s="2428"/>
      <c r="H236" s="1501"/>
      <c r="I236" s="652" t="s">
        <v>1195</v>
      </c>
      <c r="J236" s="572"/>
      <c r="K236" s="1501"/>
      <c r="L236" s="215"/>
      <c r="M236" s="1862"/>
      <c r="N236" s="335"/>
      <c r="O236" s="1625"/>
      <c r="P236" s="1625"/>
      <c r="AH236" s="1632">
        <v>0</v>
      </c>
    </row>
    <row s="1636" customFormat="1" customHeight="1" ht="18.75">
      <c r="A237" s="1824" t="s">
        <v>190</v>
      </c>
      <c r="B237" s="1824" t="s">
        <v>196</v>
      </c>
      <c r="C237" s="1688"/>
      <c r="D237" s="345"/>
      <c r="E237" s="1032"/>
      <c r="F237" s="1032"/>
      <c r="G237" s="2428" t="str">
        <f>INDEX(PT_DIFFERENTIATION_NTAR,MATCH(B237,PT_DIFFERENTIATION_NTAR_ID,0))</f>
        <v>Тариф на тепловую энергию, поставляемую потребителям АО "ДГК" на территории Владивостокского городского округа Приморского края</v>
      </c>
      <c r="H237" s="2272"/>
      <c r="I237" s="1740">
        <v>45292</v>
      </c>
      <c r="J237" s="1774">
        <v>45657</v>
      </c>
      <c r="K237" s="1779">
        <v>2840.68</v>
      </c>
      <c r="L237" s="2272" t="s">
        <v>358</v>
      </c>
      <c r="M237" s="2319"/>
      <c r="N237" s="619"/>
      <c r="O237" s="1625"/>
      <c r="P237" s="1625"/>
      <c r="Q237" s="1636"/>
      <c r="R237" s="1636"/>
      <c r="S237" s="1636"/>
      <c r="T237" s="1636"/>
      <c r="U237" s="1636"/>
      <c r="V237" s="1636"/>
      <c r="W237" s="1636"/>
      <c r="X237" s="1636"/>
      <c r="Y237" s="1636"/>
      <c r="Z237" s="1636"/>
      <c r="AA237" s="1636"/>
      <c r="AB237" s="1636"/>
      <c r="AC237" s="1636"/>
      <c r="AD237" s="1636"/>
      <c r="AE237" s="1636"/>
      <c r="AF237" s="1636"/>
      <c r="AG237" s="1636"/>
      <c r="AH237" s="1636">
        <v>0</v>
      </c>
    </row>
    <row s="1636" customFormat="1" customHeight="1" ht="56.25">
      <c r="A238" s="1824"/>
      <c r="B238" s="1824"/>
      <c r="C238" s="1688"/>
      <c r="D238" s="345"/>
      <c r="E238" s="1032"/>
      <c r="F238" s="1032"/>
      <c r="G238" s="1032"/>
      <c r="H238" s="2578" t="s">
        <v>104</v>
      </c>
      <c r="I238" s="1740">
        <v>45658</v>
      </c>
      <c r="J238" s="1774">
        <v>46022</v>
      </c>
      <c r="K238" s="1779">
        <v>2956.89</v>
      </c>
      <c r="L238" s="2272" t="s">
        <v>358</v>
      </c>
      <c r="M238" s="2319"/>
      <c r="N238" s="619"/>
      <c r="O238" s="1625"/>
      <c r="P238" s="1625"/>
      <c r="Q238" s="1636"/>
      <c r="R238" s="1636"/>
      <c r="S238" s="1636"/>
      <c r="T238" s="1636"/>
      <c r="U238" s="1636"/>
      <c r="V238" s="1636"/>
      <c r="W238" s="1636"/>
      <c r="X238" s="1636"/>
      <c r="Y238" s="1636"/>
      <c r="Z238" s="1636"/>
      <c r="AA238" s="1636"/>
      <c r="AB238" s="1636"/>
      <c r="AC238" s="1636"/>
      <c r="AD238" s="1636"/>
      <c r="AE238" s="1636"/>
      <c r="AF238" s="1636"/>
      <c r="AG238" s="1636"/>
      <c r="AH238" s="1636">
        <v>0</v>
      </c>
    </row>
    <row s="1636" customFormat="1" customHeight="1" ht="56.25">
      <c r="A239" s="1824"/>
      <c r="B239" s="1824"/>
      <c r="C239" s="1688"/>
      <c r="D239" s="345"/>
      <c r="E239" s="1032"/>
      <c r="F239" s="1032"/>
      <c r="G239" s="1032"/>
      <c r="H239" s="2578" t="s">
        <v>104</v>
      </c>
      <c r="I239" s="1740">
        <v>46023</v>
      </c>
      <c r="J239" s="1774">
        <v>46387</v>
      </c>
      <c r="K239" s="1779">
        <v>2823.77</v>
      </c>
      <c r="L239" s="2272" t="s">
        <v>358</v>
      </c>
      <c r="M239" s="2319"/>
      <c r="N239" s="619"/>
      <c r="O239" s="1625"/>
      <c r="P239" s="1625"/>
      <c r="Q239" s="1636"/>
      <c r="R239" s="1636"/>
      <c r="S239" s="1636"/>
      <c r="T239" s="1636"/>
      <c r="U239" s="1636"/>
      <c r="V239" s="1636"/>
      <c r="W239" s="1636"/>
      <c r="X239" s="1636"/>
      <c r="Y239" s="1636"/>
      <c r="Z239" s="1636"/>
      <c r="AA239" s="1636"/>
      <c r="AB239" s="1636"/>
      <c r="AC239" s="1636"/>
      <c r="AD239" s="1636"/>
      <c r="AE239" s="1636"/>
      <c r="AF239" s="1636"/>
      <c r="AG239" s="1636"/>
      <c r="AH239" s="1636">
        <v>0</v>
      </c>
    </row>
    <row s="1636" customFormat="1" customHeight="1" ht="56.25">
      <c r="A240" s="1824"/>
      <c r="B240" s="1824"/>
      <c r="C240" s="1688"/>
      <c r="D240" s="345"/>
      <c r="E240" s="1032"/>
      <c r="F240" s="1032"/>
      <c r="G240" s="1032"/>
      <c r="H240" s="2578" t="s">
        <v>104</v>
      </c>
      <c r="I240" s="1740">
        <v>46388</v>
      </c>
      <c r="J240" s="1774">
        <v>46752</v>
      </c>
      <c r="K240" s="1779">
        <v>2823.74</v>
      </c>
      <c r="L240" s="2272" t="s">
        <v>358</v>
      </c>
      <c r="M240" s="2319"/>
      <c r="N240" s="619"/>
      <c r="O240" s="1625"/>
      <c r="P240" s="1625"/>
      <c r="Q240" s="1636"/>
      <c r="R240" s="1636"/>
      <c r="S240" s="1636"/>
      <c r="T240" s="1636"/>
      <c r="U240" s="1636"/>
      <c r="V240" s="1636"/>
      <c r="W240" s="1636"/>
      <c r="X240" s="1636"/>
      <c r="Y240" s="1636"/>
      <c r="Z240" s="1636"/>
      <c r="AA240" s="1636"/>
      <c r="AB240" s="1636"/>
      <c r="AC240" s="1636"/>
      <c r="AD240" s="1636"/>
      <c r="AE240" s="1636"/>
      <c r="AF240" s="1636"/>
      <c r="AG240" s="1636"/>
      <c r="AH240" s="1636">
        <v>0</v>
      </c>
    </row>
    <row s="1636" customFormat="1" customHeight="1" ht="56.25">
      <c r="A241" s="1824"/>
      <c r="B241" s="1824"/>
      <c r="C241" s="1688"/>
      <c r="D241" s="345"/>
      <c r="E241" s="1032"/>
      <c r="F241" s="1032"/>
      <c r="G241" s="1032"/>
      <c r="H241" s="2578" t="s">
        <v>104</v>
      </c>
      <c r="I241" s="1740">
        <v>46753</v>
      </c>
      <c r="J241" s="1774">
        <v>47118</v>
      </c>
      <c r="K241" s="1779">
        <v>2839.16</v>
      </c>
      <c r="L241" s="2272" t="s">
        <v>358</v>
      </c>
      <c r="M241" s="2319"/>
      <c r="N241" s="619"/>
      <c r="O241" s="1625"/>
      <c r="P241" s="1625"/>
      <c r="Q241" s="1636"/>
      <c r="R241" s="1636"/>
      <c r="S241" s="1636"/>
      <c r="T241" s="1636"/>
      <c r="U241" s="1636"/>
      <c r="V241" s="1636"/>
      <c r="W241" s="1636"/>
      <c r="X241" s="1636"/>
      <c r="Y241" s="1636"/>
      <c r="Z241" s="1636"/>
      <c r="AA241" s="1636"/>
      <c r="AB241" s="1636"/>
      <c r="AC241" s="1636"/>
      <c r="AD241" s="1636"/>
      <c r="AE241" s="1636"/>
      <c r="AF241" s="1636"/>
      <c r="AG241" s="1636"/>
      <c r="AH241" s="1636">
        <v>0</v>
      </c>
    </row>
    <row s="1636" customFormat="1" customHeight="1" ht="18.75">
      <c r="A242" s="1824"/>
      <c r="B242" s="1824"/>
      <c r="C242" s="1688" t="s">
        <v>1196</v>
      </c>
      <c r="D242" s="345"/>
      <c r="E242" s="1032"/>
      <c r="F242" s="1032"/>
      <c r="G242" s="2428"/>
      <c r="H242" s="4290"/>
      <c r="I242" s="4291" t="s">
        <v>1195</v>
      </c>
      <c r="J242" s="4292"/>
      <c r="K242" s="4293"/>
      <c r="L242" s="4294"/>
      <c r="M242" s="2319"/>
      <c r="N242" s="619"/>
      <c r="O242" s="1625"/>
      <c r="P242" s="1625"/>
      <c r="Q242" s="1636"/>
      <c r="R242" s="1636"/>
      <c r="S242" s="1636"/>
      <c r="T242" s="1636"/>
      <c r="U242" s="1636"/>
      <c r="V242" s="1636"/>
      <c r="W242" s="1636"/>
      <c r="X242" s="1636"/>
      <c r="Y242" s="1636"/>
      <c r="Z242" s="1636"/>
      <c r="AA242" s="1636"/>
      <c r="AB242" s="1636"/>
      <c r="AC242" s="1636"/>
      <c r="AD242" s="1636"/>
      <c r="AE242" s="1636"/>
      <c r="AF242" s="1636"/>
      <c r="AG242" s="1636"/>
      <c r="AH242" s="1636">
        <v>0</v>
      </c>
    </row>
    <row s="1636" customFormat="1" customHeight="1" ht="18.75">
      <c r="A243" s="1824" t="s">
        <v>190</v>
      </c>
      <c r="B243" s="1824" t="s">
        <v>201</v>
      </c>
      <c r="C243" s="1688"/>
      <c r="D243" s="345"/>
      <c r="E243" s="1032"/>
      <c r="F243" s="1032"/>
      <c r="G243" s="2428" t="str">
        <f>INDEX(PT_DIFFERENTIATION_NTAR,MATCH(B243,PT_DIFFERENTIATION_NTAR_ID,0))</f>
        <v>Тариф на тепловую энергию, поставляемую потребителям АО "ДГК" на территории Партизанского городского округа Приморского края</v>
      </c>
      <c r="H243" s="2272"/>
      <c r="I243" s="1740">
        <v>45292</v>
      </c>
      <c r="J243" s="1774">
        <v>45657</v>
      </c>
      <c r="K243" s="1779">
        <v>83.42</v>
      </c>
      <c r="L243" s="2272" t="s">
        <v>358</v>
      </c>
      <c r="M243" s="2319"/>
      <c r="N243" s="619"/>
      <c r="O243" s="1625"/>
      <c r="P243" s="1625"/>
      <c r="Q243" s="1636"/>
      <c r="R243" s="1636"/>
      <c r="S243" s="1636"/>
      <c r="T243" s="1636"/>
      <c r="U243" s="1636"/>
      <c r="V243" s="1636"/>
      <c r="W243" s="1636"/>
      <c r="X243" s="1636"/>
      <c r="Y243" s="1636"/>
      <c r="Z243" s="1636"/>
      <c r="AA243" s="1636"/>
      <c r="AB243" s="1636"/>
      <c r="AC243" s="1636"/>
      <c r="AD243" s="1636"/>
      <c r="AE243" s="1636"/>
      <c r="AF243" s="1636"/>
      <c r="AG243" s="1636"/>
      <c r="AH243" s="1636">
        <v>0</v>
      </c>
    </row>
    <row s="1636" customFormat="1" customHeight="1" ht="56.25">
      <c r="A244" s="1824"/>
      <c r="B244" s="1824"/>
      <c r="C244" s="1688"/>
      <c r="D244" s="345"/>
      <c r="E244" s="1032"/>
      <c r="F244" s="1032"/>
      <c r="G244" s="1032"/>
      <c r="H244" s="2578" t="s">
        <v>104</v>
      </c>
      <c r="I244" s="1740">
        <v>45658</v>
      </c>
      <c r="J244" s="1774">
        <v>46022</v>
      </c>
      <c r="K244" s="1779">
        <v>82.99</v>
      </c>
      <c r="L244" s="2272" t="s">
        <v>358</v>
      </c>
      <c r="M244" s="2319"/>
      <c r="N244" s="619"/>
      <c r="O244" s="1625"/>
      <c r="P244" s="1625"/>
      <c r="Q244" s="1636"/>
      <c r="R244" s="1636"/>
      <c r="S244" s="1636"/>
      <c r="T244" s="1636"/>
      <c r="U244" s="1636"/>
      <c r="V244" s="1636"/>
      <c r="W244" s="1636"/>
      <c r="X244" s="1636"/>
      <c r="Y244" s="1636"/>
      <c r="Z244" s="1636"/>
      <c r="AA244" s="1636"/>
      <c r="AB244" s="1636"/>
      <c r="AC244" s="1636"/>
      <c r="AD244" s="1636"/>
      <c r="AE244" s="1636"/>
      <c r="AF244" s="1636"/>
      <c r="AG244" s="1636"/>
      <c r="AH244" s="1636">
        <v>0</v>
      </c>
    </row>
    <row s="1636" customFormat="1" customHeight="1" ht="56.25">
      <c r="A245" s="1824"/>
      <c r="B245" s="1824"/>
      <c r="C245" s="1688"/>
      <c r="D245" s="345"/>
      <c r="E245" s="1032"/>
      <c r="F245" s="1032"/>
      <c r="G245" s="1032"/>
      <c r="H245" s="2578" t="s">
        <v>104</v>
      </c>
      <c r="I245" s="1740">
        <v>46023</v>
      </c>
      <c r="J245" s="1774">
        <v>46387</v>
      </c>
      <c r="K245" s="1779">
        <v>81.77</v>
      </c>
      <c r="L245" s="2272" t="s">
        <v>358</v>
      </c>
      <c r="M245" s="2319"/>
      <c r="N245" s="619"/>
      <c r="O245" s="1625"/>
      <c r="P245" s="1625"/>
      <c r="Q245" s="1636"/>
      <c r="R245" s="1636"/>
      <c r="S245" s="1636"/>
      <c r="T245" s="1636"/>
      <c r="U245" s="1636"/>
      <c r="V245" s="1636"/>
      <c r="W245" s="1636"/>
      <c r="X245" s="1636"/>
      <c r="Y245" s="1636"/>
      <c r="Z245" s="1636"/>
      <c r="AA245" s="1636"/>
      <c r="AB245" s="1636"/>
      <c r="AC245" s="1636"/>
      <c r="AD245" s="1636"/>
      <c r="AE245" s="1636"/>
      <c r="AF245" s="1636"/>
      <c r="AG245" s="1636"/>
      <c r="AH245" s="1636">
        <v>0</v>
      </c>
    </row>
    <row s="1636" customFormat="1" customHeight="1" ht="56.25">
      <c r="A246" s="1824"/>
      <c r="B246" s="1824"/>
      <c r="C246" s="1688"/>
      <c r="D246" s="345"/>
      <c r="E246" s="1032"/>
      <c r="F246" s="1032"/>
      <c r="G246" s="1032"/>
      <c r="H246" s="2578" t="s">
        <v>104</v>
      </c>
      <c r="I246" s="1740">
        <v>46388</v>
      </c>
      <c r="J246" s="1774">
        <v>46752</v>
      </c>
      <c r="K246" s="1779">
        <v>79.8</v>
      </c>
      <c r="L246" s="2272" t="s">
        <v>358</v>
      </c>
      <c r="M246" s="2319"/>
      <c r="N246" s="619"/>
      <c r="O246" s="1625"/>
      <c r="P246" s="1625"/>
      <c r="Q246" s="1636"/>
      <c r="R246" s="1636"/>
      <c r="S246" s="1636"/>
      <c r="T246" s="1636"/>
      <c r="U246" s="1636"/>
      <c r="V246" s="1636"/>
      <c r="W246" s="1636"/>
      <c r="X246" s="1636"/>
      <c r="Y246" s="1636"/>
      <c r="Z246" s="1636"/>
      <c r="AA246" s="1636"/>
      <c r="AB246" s="1636"/>
      <c r="AC246" s="1636"/>
      <c r="AD246" s="1636"/>
      <c r="AE246" s="1636"/>
      <c r="AF246" s="1636"/>
      <c r="AG246" s="1636"/>
      <c r="AH246" s="1636">
        <v>0</v>
      </c>
    </row>
    <row s="1636" customFormat="1" customHeight="1" ht="56.25">
      <c r="A247" s="1824"/>
      <c r="B247" s="1824"/>
      <c r="C247" s="1688"/>
      <c r="D247" s="345"/>
      <c r="E247" s="1032"/>
      <c r="F247" s="1032"/>
      <c r="G247" s="1032"/>
      <c r="H247" s="2578" t="s">
        <v>104</v>
      </c>
      <c r="I247" s="1740">
        <v>46753</v>
      </c>
      <c r="J247" s="1774">
        <v>47118</v>
      </c>
      <c r="K247" s="1779">
        <v>83.42</v>
      </c>
      <c r="L247" s="2272" t="s">
        <v>358</v>
      </c>
      <c r="M247" s="2319"/>
      <c r="N247" s="619"/>
      <c r="O247" s="1625"/>
      <c r="P247" s="1625"/>
      <c r="Q247" s="1636"/>
      <c r="R247" s="1636"/>
      <c r="S247" s="1636"/>
      <c r="T247" s="1636"/>
      <c r="U247" s="1636"/>
      <c r="V247" s="1636"/>
      <c r="W247" s="1636"/>
      <c r="X247" s="1636"/>
      <c r="Y247" s="1636"/>
      <c r="Z247" s="1636"/>
      <c r="AA247" s="1636"/>
      <c r="AB247" s="1636"/>
      <c r="AC247" s="1636"/>
      <c r="AD247" s="1636"/>
      <c r="AE247" s="1636"/>
      <c r="AF247" s="1636"/>
      <c r="AG247" s="1636"/>
      <c r="AH247" s="1636">
        <v>0</v>
      </c>
    </row>
    <row s="1636" customFormat="1" customHeight="1" ht="18.75">
      <c r="A248" s="1824"/>
      <c r="B248" s="1824"/>
      <c r="C248" s="1688" t="s">
        <v>1196</v>
      </c>
      <c r="D248" s="345"/>
      <c r="E248" s="1032"/>
      <c r="F248" s="1032"/>
      <c r="G248" s="2428"/>
      <c r="H248" s="4295"/>
      <c r="I248" s="4296" t="s">
        <v>1195</v>
      </c>
      <c r="J248" s="4297"/>
      <c r="K248" s="4298"/>
      <c r="L248" s="4299"/>
      <c r="M248" s="2319"/>
      <c r="N248" s="619"/>
      <c r="O248" s="1625"/>
      <c r="P248" s="1625"/>
      <c r="Q248" s="1636"/>
      <c r="R248" s="1636"/>
      <c r="S248" s="1636"/>
      <c r="T248" s="1636"/>
      <c r="U248" s="1636"/>
      <c r="V248" s="1636"/>
      <c r="W248" s="1636"/>
      <c r="X248" s="1636"/>
      <c r="Y248" s="1636"/>
      <c r="Z248" s="1636"/>
      <c r="AA248" s="1636"/>
      <c r="AB248" s="1636"/>
      <c r="AC248" s="1636"/>
      <c r="AD248" s="1636"/>
      <c r="AE248" s="1636"/>
      <c r="AF248" s="1636"/>
      <c r="AG248" s="1636"/>
      <c r="AH248" s="1636">
        <v>0</v>
      </c>
    </row>
    <row s="1636" customFormat="1" customHeight="1" ht="18.75">
      <c r="A249" s="1824" t="s">
        <v>190</v>
      </c>
      <c r="B249" s="1824" t="s">
        <v>206</v>
      </c>
      <c r="C249" s="1688"/>
      <c r="D249" s="345"/>
      <c r="E249" s="1032"/>
      <c r="F249" s="1032"/>
      <c r="G249" s="2428" t="str">
        <f>INDEX(PT_DIFFERENTIATION_NTAR,MATCH(B249,PT_DIFFERENTIATION_NTAR_ID,0))</f>
        <v>Тариф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на территории Артемовского городского округа</v>
      </c>
      <c r="H249" s="2272"/>
      <c r="I249" s="1740">
        <v>45292</v>
      </c>
      <c r="J249" s="1774">
        <v>45657</v>
      </c>
      <c r="K249" s="1779">
        <v>0.39</v>
      </c>
      <c r="L249" s="2272" t="s">
        <v>358</v>
      </c>
      <c r="M249" s="2319"/>
      <c r="N249" s="619"/>
      <c r="O249" s="1625"/>
      <c r="P249" s="1625"/>
      <c r="Q249" s="1636"/>
      <c r="R249" s="1636"/>
      <c r="S249" s="1636"/>
      <c r="T249" s="1636"/>
      <c r="U249" s="1636"/>
      <c r="V249" s="1636"/>
      <c r="W249" s="1636"/>
      <c r="X249" s="1636"/>
      <c r="Y249" s="1636"/>
      <c r="Z249" s="1636"/>
      <c r="AA249" s="1636"/>
      <c r="AB249" s="1636"/>
      <c r="AC249" s="1636"/>
      <c r="AD249" s="1636"/>
      <c r="AE249" s="1636"/>
      <c r="AF249" s="1636"/>
      <c r="AG249" s="1636"/>
      <c r="AH249" s="1636">
        <v>0</v>
      </c>
    </row>
    <row s="1636" customFormat="1" customHeight="1" ht="56.25">
      <c r="A250" s="1824"/>
      <c r="B250" s="1824"/>
      <c r="C250" s="1688"/>
      <c r="D250" s="345"/>
      <c r="E250" s="1032"/>
      <c r="F250" s="1032"/>
      <c r="G250" s="1032"/>
      <c r="H250" s="2578" t="s">
        <v>104</v>
      </c>
      <c r="I250" s="1740">
        <v>45658</v>
      </c>
      <c r="J250" s="1774">
        <v>46022</v>
      </c>
      <c r="K250" s="1779">
        <v>0.39</v>
      </c>
      <c r="L250" s="2272" t="s">
        <v>358</v>
      </c>
      <c r="M250" s="2319"/>
      <c r="N250" s="619"/>
      <c r="O250" s="1625"/>
      <c r="P250" s="1625"/>
      <c r="Q250" s="1636"/>
      <c r="R250" s="1636"/>
      <c r="S250" s="1636"/>
      <c r="T250" s="1636"/>
      <c r="U250" s="1636"/>
      <c r="V250" s="1636"/>
      <c r="W250" s="1636"/>
      <c r="X250" s="1636"/>
      <c r="Y250" s="1636"/>
      <c r="Z250" s="1636"/>
      <c r="AA250" s="1636"/>
      <c r="AB250" s="1636"/>
      <c r="AC250" s="1636"/>
      <c r="AD250" s="1636"/>
      <c r="AE250" s="1636"/>
      <c r="AF250" s="1636"/>
      <c r="AG250" s="1636"/>
      <c r="AH250" s="1636">
        <v>0</v>
      </c>
    </row>
    <row s="1636" customFormat="1" customHeight="1" ht="56.25">
      <c r="A251" s="1824"/>
      <c r="B251" s="1824"/>
      <c r="C251" s="1688"/>
      <c r="D251" s="345"/>
      <c r="E251" s="1032"/>
      <c r="F251" s="1032"/>
      <c r="G251" s="1032"/>
      <c r="H251" s="2578" t="s">
        <v>104</v>
      </c>
      <c r="I251" s="1740">
        <v>46023</v>
      </c>
      <c r="J251" s="1774">
        <v>46387</v>
      </c>
      <c r="K251" s="1779">
        <v>0.39</v>
      </c>
      <c r="L251" s="2272" t="s">
        <v>358</v>
      </c>
      <c r="M251" s="2319"/>
      <c r="N251" s="619"/>
      <c r="O251" s="1625"/>
      <c r="P251" s="1625"/>
      <c r="Q251" s="1636"/>
      <c r="R251" s="1636"/>
      <c r="S251" s="1636"/>
      <c r="T251" s="1636"/>
      <c r="U251" s="1636"/>
      <c r="V251" s="1636"/>
      <c r="W251" s="1636"/>
      <c r="X251" s="1636"/>
      <c r="Y251" s="1636"/>
      <c r="Z251" s="1636"/>
      <c r="AA251" s="1636"/>
      <c r="AB251" s="1636"/>
      <c r="AC251" s="1636"/>
      <c r="AD251" s="1636"/>
      <c r="AE251" s="1636"/>
      <c r="AF251" s="1636"/>
      <c r="AG251" s="1636"/>
      <c r="AH251" s="1636">
        <v>0</v>
      </c>
    </row>
    <row s="1636" customFormat="1" customHeight="1" ht="56.25">
      <c r="A252" s="1824"/>
      <c r="B252" s="1824"/>
      <c r="C252" s="1688"/>
      <c r="D252" s="345"/>
      <c r="E252" s="1032"/>
      <c r="F252" s="1032"/>
      <c r="G252" s="1032"/>
      <c r="H252" s="2578" t="s">
        <v>104</v>
      </c>
      <c r="I252" s="1740">
        <v>46388</v>
      </c>
      <c r="J252" s="1774">
        <v>46752</v>
      </c>
      <c r="K252" s="1779">
        <v>0.39</v>
      </c>
      <c r="L252" s="2272" t="s">
        <v>358</v>
      </c>
      <c r="M252" s="2319"/>
      <c r="N252" s="619"/>
      <c r="O252" s="1625"/>
      <c r="P252" s="1625"/>
      <c r="Q252" s="1636"/>
      <c r="R252" s="1636"/>
      <c r="S252" s="1636"/>
      <c r="T252" s="1636"/>
      <c r="U252" s="1636"/>
      <c r="V252" s="1636"/>
      <c r="W252" s="1636"/>
      <c r="X252" s="1636"/>
      <c r="Y252" s="1636"/>
      <c r="Z252" s="1636"/>
      <c r="AA252" s="1636"/>
      <c r="AB252" s="1636"/>
      <c r="AC252" s="1636"/>
      <c r="AD252" s="1636"/>
      <c r="AE252" s="1636"/>
      <c r="AF252" s="1636"/>
      <c r="AG252" s="1636"/>
      <c r="AH252" s="1636">
        <v>0</v>
      </c>
    </row>
    <row s="1636" customFormat="1" customHeight="1" ht="56.25">
      <c r="A253" s="1824"/>
      <c r="B253" s="1824"/>
      <c r="C253" s="1688"/>
      <c r="D253" s="345"/>
      <c r="E253" s="1032"/>
      <c r="F253" s="1032"/>
      <c r="G253" s="1032"/>
      <c r="H253" s="2578" t="s">
        <v>104</v>
      </c>
      <c r="I253" s="1740">
        <v>46753</v>
      </c>
      <c r="J253" s="1774">
        <v>47118</v>
      </c>
      <c r="K253" s="1779">
        <v>0.39</v>
      </c>
      <c r="L253" s="2272" t="s">
        <v>358</v>
      </c>
      <c r="M253" s="2319"/>
      <c r="N253" s="619"/>
      <c r="O253" s="1625"/>
      <c r="P253" s="1625"/>
      <c r="Q253" s="1636"/>
      <c r="R253" s="1636"/>
      <c r="S253" s="1636"/>
      <c r="T253" s="1636"/>
      <c r="U253" s="1636"/>
      <c r="V253" s="1636"/>
      <c r="W253" s="1636"/>
      <c r="X253" s="1636"/>
      <c r="Y253" s="1636"/>
      <c r="Z253" s="1636"/>
      <c r="AA253" s="1636"/>
      <c r="AB253" s="1636"/>
      <c r="AC253" s="1636"/>
      <c r="AD253" s="1636"/>
      <c r="AE253" s="1636"/>
      <c r="AF253" s="1636"/>
      <c r="AG253" s="1636"/>
      <c r="AH253" s="1636">
        <v>0</v>
      </c>
    </row>
    <row s="1636" customFormat="1" customHeight="1" ht="18.75">
      <c r="A254" s="1824"/>
      <c r="B254" s="1824"/>
      <c r="C254" s="1688" t="s">
        <v>1196</v>
      </c>
      <c r="D254" s="345"/>
      <c r="E254" s="1032"/>
      <c r="F254" s="1032"/>
      <c r="G254" s="2428"/>
      <c r="H254" s="4300"/>
      <c r="I254" s="4301" t="s">
        <v>1195</v>
      </c>
      <c r="J254" s="4302"/>
      <c r="K254" s="4303"/>
      <c r="L254" s="4304"/>
      <c r="M254" s="2319"/>
      <c r="N254" s="619"/>
      <c r="O254" s="1625"/>
      <c r="P254" s="1625"/>
      <c r="Q254" s="1636"/>
      <c r="R254" s="1636"/>
      <c r="S254" s="1636"/>
      <c r="T254" s="1636"/>
      <c r="U254" s="1636"/>
      <c r="V254" s="1636"/>
      <c r="W254" s="1636"/>
      <c r="X254" s="1636"/>
      <c r="Y254" s="1636"/>
      <c r="Z254" s="1636"/>
      <c r="AA254" s="1636"/>
      <c r="AB254" s="1636"/>
      <c r="AC254" s="1636"/>
      <c r="AD254" s="1636"/>
      <c r="AE254" s="1636"/>
      <c r="AF254" s="1636"/>
      <c r="AG254" s="1636"/>
      <c r="AH254" s="1636">
        <v>0</v>
      </c>
    </row>
    <row s="1636" customFormat="1" customHeight="1" ht="18.75">
      <c r="A255" s="1824" t="s">
        <v>190</v>
      </c>
      <c r="B255" s="1824" t="s">
        <v>211</v>
      </c>
      <c r="C255" s="1688"/>
      <c r="D255" s="345"/>
      <c r="E255" s="1032"/>
      <c r="F255" s="1032"/>
      <c r="G255" s="2428" t="str">
        <f>INDEX(PT_DIFFERENTIATION_NTAR,MATCH(B255,PT_DIFFERENTIATION_NTAR_ID,0))</f>
        <v>Тариф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на территории Владивостокского городского округа</v>
      </c>
      <c r="H255" s="2272"/>
      <c r="I255" s="1740">
        <v>45292</v>
      </c>
      <c r="J255" s="1774">
        <v>45657</v>
      </c>
      <c r="K255" s="1779">
        <v>478.44</v>
      </c>
      <c r="L255" s="2272" t="s">
        <v>358</v>
      </c>
      <c r="M255" s="2319"/>
      <c r="N255" s="619"/>
      <c r="O255" s="1625"/>
      <c r="P255" s="1625"/>
      <c r="Q255" s="1636"/>
      <c r="R255" s="1636"/>
      <c r="S255" s="1636"/>
      <c r="T255" s="1636"/>
      <c r="U255" s="1636"/>
      <c r="V255" s="1636"/>
      <c r="W255" s="1636"/>
      <c r="X255" s="1636"/>
      <c r="Y255" s="1636"/>
      <c r="Z255" s="1636"/>
      <c r="AA255" s="1636"/>
      <c r="AB255" s="1636"/>
      <c r="AC255" s="1636"/>
      <c r="AD255" s="1636"/>
      <c r="AE255" s="1636"/>
      <c r="AF255" s="1636"/>
      <c r="AG255" s="1636"/>
      <c r="AH255" s="1636">
        <v>0</v>
      </c>
    </row>
    <row s="1636" customFormat="1" customHeight="1" ht="56.25">
      <c r="A256" s="1824"/>
      <c r="B256" s="1824"/>
      <c r="C256" s="1688"/>
      <c r="D256" s="345"/>
      <c r="E256" s="1032"/>
      <c r="F256" s="1032"/>
      <c r="G256" s="1032"/>
      <c r="H256" s="2578" t="s">
        <v>104</v>
      </c>
      <c r="I256" s="1740">
        <v>45658</v>
      </c>
      <c r="J256" s="1774">
        <v>46022</v>
      </c>
      <c r="K256" s="1779">
        <v>478.44</v>
      </c>
      <c r="L256" s="2272" t="s">
        <v>358</v>
      </c>
      <c r="M256" s="2319"/>
      <c r="N256" s="619"/>
      <c r="O256" s="1625"/>
      <c r="P256" s="1625"/>
      <c r="Q256" s="1636"/>
      <c r="R256" s="1636"/>
      <c r="S256" s="1636"/>
      <c r="T256" s="1636"/>
      <c r="U256" s="1636"/>
      <c r="V256" s="1636"/>
      <c r="W256" s="1636"/>
      <c r="X256" s="1636"/>
      <c r="Y256" s="1636"/>
      <c r="Z256" s="1636"/>
      <c r="AA256" s="1636"/>
      <c r="AB256" s="1636"/>
      <c r="AC256" s="1636"/>
      <c r="AD256" s="1636"/>
      <c r="AE256" s="1636"/>
      <c r="AF256" s="1636"/>
      <c r="AG256" s="1636"/>
      <c r="AH256" s="1636">
        <v>0</v>
      </c>
    </row>
    <row s="1636" customFormat="1" customHeight="1" ht="56.25">
      <c r="A257" s="1824"/>
      <c r="B257" s="1824"/>
      <c r="C257" s="1688"/>
      <c r="D257" s="345"/>
      <c r="E257" s="1032"/>
      <c r="F257" s="1032"/>
      <c r="G257" s="1032"/>
      <c r="H257" s="2578" t="s">
        <v>104</v>
      </c>
      <c r="I257" s="1740">
        <v>46023</v>
      </c>
      <c r="J257" s="1774">
        <v>46387</v>
      </c>
      <c r="K257" s="1779">
        <v>478.44</v>
      </c>
      <c r="L257" s="2272" t="s">
        <v>358</v>
      </c>
      <c r="M257" s="2319"/>
      <c r="N257" s="619"/>
      <c r="O257" s="1625"/>
      <c r="P257" s="1625"/>
      <c r="Q257" s="1636"/>
      <c r="R257" s="1636"/>
      <c r="S257" s="1636"/>
      <c r="T257" s="1636"/>
      <c r="U257" s="1636"/>
      <c r="V257" s="1636"/>
      <c r="W257" s="1636"/>
      <c r="X257" s="1636"/>
      <c r="Y257" s="1636"/>
      <c r="Z257" s="1636"/>
      <c r="AA257" s="1636"/>
      <c r="AB257" s="1636"/>
      <c r="AC257" s="1636"/>
      <c r="AD257" s="1636"/>
      <c r="AE257" s="1636"/>
      <c r="AF257" s="1636"/>
      <c r="AG257" s="1636"/>
      <c r="AH257" s="1636">
        <v>0</v>
      </c>
    </row>
    <row s="1636" customFormat="1" customHeight="1" ht="56.25">
      <c r="A258" s="1824"/>
      <c r="B258" s="1824"/>
      <c r="C258" s="1688"/>
      <c r="D258" s="345"/>
      <c r="E258" s="1032"/>
      <c r="F258" s="1032"/>
      <c r="G258" s="1032"/>
      <c r="H258" s="2578" t="s">
        <v>104</v>
      </c>
      <c r="I258" s="1740">
        <v>46388</v>
      </c>
      <c r="J258" s="1774">
        <v>46752</v>
      </c>
      <c r="K258" s="1779">
        <v>458.72</v>
      </c>
      <c r="L258" s="2272" t="s">
        <v>358</v>
      </c>
      <c r="M258" s="2319"/>
      <c r="N258" s="619"/>
      <c r="O258" s="1625"/>
      <c r="P258" s="1625"/>
      <c r="Q258" s="1636"/>
      <c r="R258" s="1636"/>
      <c r="S258" s="1636"/>
      <c r="T258" s="1636"/>
      <c r="U258" s="1636"/>
      <c r="V258" s="1636"/>
      <c r="W258" s="1636"/>
      <c r="X258" s="1636"/>
      <c r="Y258" s="1636"/>
      <c r="Z258" s="1636"/>
      <c r="AA258" s="1636"/>
      <c r="AB258" s="1636"/>
      <c r="AC258" s="1636"/>
      <c r="AD258" s="1636"/>
      <c r="AE258" s="1636"/>
      <c r="AF258" s="1636"/>
      <c r="AG258" s="1636"/>
      <c r="AH258" s="1636">
        <v>0</v>
      </c>
    </row>
    <row s="1636" customFormat="1" customHeight="1" ht="56.25">
      <c r="A259" s="1824"/>
      <c r="B259" s="1824"/>
      <c r="C259" s="1688"/>
      <c r="D259" s="345"/>
      <c r="E259" s="1032"/>
      <c r="F259" s="1032"/>
      <c r="G259" s="1032"/>
      <c r="H259" s="2578" t="s">
        <v>104</v>
      </c>
      <c r="I259" s="1740">
        <v>46753</v>
      </c>
      <c r="J259" s="1774">
        <v>47118</v>
      </c>
      <c r="K259" s="1779">
        <v>478.44</v>
      </c>
      <c r="L259" s="2272" t="s">
        <v>358</v>
      </c>
      <c r="M259" s="2319"/>
      <c r="N259" s="619"/>
      <c r="O259" s="1625"/>
      <c r="P259" s="1625"/>
      <c r="Q259" s="1636"/>
      <c r="R259" s="1636"/>
      <c r="S259" s="1636"/>
      <c r="T259" s="1636"/>
      <c r="U259" s="1636"/>
      <c r="V259" s="1636"/>
      <c r="W259" s="1636"/>
      <c r="X259" s="1636"/>
      <c r="Y259" s="1636"/>
      <c r="Z259" s="1636"/>
      <c r="AA259" s="1636"/>
      <c r="AB259" s="1636"/>
      <c r="AC259" s="1636"/>
      <c r="AD259" s="1636"/>
      <c r="AE259" s="1636"/>
      <c r="AF259" s="1636"/>
      <c r="AG259" s="1636"/>
      <c r="AH259" s="1636">
        <v>0</v>
      </c>
    </row>
    <row s="1636" customFormat="1" customHeight="1" ht="18.75">
      <c r="A260" s="1824"/>
      <c r="B260" s="1824"/>
      <c r="C260" s="1688" t="s">
        <v>1196</v>
      </c>
      <c r="D260" s="345"/>
      <c r="E260" s="1032"/>
      <c r="F260" s="1032"/>
      <c r="G260" s="2428"/>
      <c r="H260" s="4305"/>
      <c r="I260" s="4306" t="s">
        <v>1195</v>
      </c>
      <c r="J260" s="4307"/>
      <c r="K260" s="4308"/>
      <c r="L260" s="4309"/>
      <c r="M260" s="2319"/>
      <c r="N260" s="619"/>
      <c r="O260" s="1625"/>
      <c r="P260" s="1625"/>
      <c r="Q260" s="1636"/>
      <c r="R260" s="1636"/>
      <c r="S260" s="1636"/>
      <c r="T260" s="1636"/>
      <c r="U260" s="1636"/>
      <c r="V260" s="1636"/>
      <c r="W260" s="1636"/>
      <c r="X260" s="1636"/>
      <c r="Y260" s="1636"/>
      <c r="Z260" s="1636"/>
      <c r="AA260" s="1636"/>
      <c r="AB260" s="1636"/>
      <c r="AC260" s="1636"/>
      <c r="AD260" s="1636"/>
      <c r="AE260" s="1636"/>
      <c r="AF260" s="1636"/>
      <c r="AG260" s="1636"/>
      <c r="AH260" s="1636">
        <v>0</v>
      </c>
    </row>
    <row s="1636" customFormat="1" customHeight="1" ht="18.75">
      <c r="A261" s="1824" t="s">
        <v>190</v>
      </c>
      <c r="B261" s="1824" t="s">
        <v>216</v>
      </c>
      <c r="C261" s="1688"/>
      <c r="D261" s="345"/>
      <c r="E261" s="1032"/>
      <c r="F261" s="1032"/>
      <c r="G261" s="2428" t="str">
        <f>INDEX(PT_DIFFERENTIATION_NTAR,MATCH(B261,PT_DIFFERENTIATION_NTAR_ID,0))</f>
        <v>Тариф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на территории Партизанского городского округа</v>
      </c>
      <c r="H261" s="2272"/>
      <c r="I261" s="1740">
        <v>45292</v>
      </c>
      <c r="J261" s="1774">
        <v>45657</v>
      </c>
      <c r="K261" s="1779">
        <v>0</v>
      </c>
      <c r="L261" s="2272" t="s">
        <v>358</v>
      </c>
      <c r="M261" s="2319"/>
      <c r="N261" s="619"/>
      <c r="O261" s="1625"/>
      <c r="P261" s="1625"/>
      <c r="Q261" s="1636"/>
      <c r="R261" s="1636"/>
      <c r="S261" s="1636"/>
      <c r="T261" s="1636"/>
      <c r="U261" s="1636"/>
      <c r="V261" s="1636"/>
      <c r="W261" s="1636"/>
      <c r="X261" s="1636"/>
      <c r="Y261" s="1636"/>
      <c r="Z261" s="1636"/>
      <c r="AA261" s="1636"/>
      <c r="AB261" s="1636"/>
      <c r="AC261" s="1636"/>
      <c r="AD261" s="1636"/>
      <c r="AE261" s="1636"/>
      <c r="AF261" s="1636"/>
      <c r="AG261" s="1636"/>
      <c r="AH261" s="1636">
        <v>0</v>
      </c>
    </row>
    <row s="1636" customFormat="1" customHeight="1" ht="56.25">
      <c r="A262" s="1824"/>
      <c r="B262" s="1824"/>
      <c r="C262" s="1688"/>
      <c r="D262" s="345"/>
      <c r="E262" s="1032"/>
      <c r="F262" s="1032"/>
      <c r="G262" s="1032"/>
      <c r="H262" s="2578" t="s">
        <v>104</v>
      </c>
      <c r="I262" s="1740">
        <v>45658</v>
      </c>
      <c r="J262" s="1774">
        <v>46022</v>
      </c>
      <c r="K262" s="1779">
        <v>0</v>
      </c>
      <c r="L262" s="2272" t="s">
        <v>358</v>
      </c>
      <c r="M262" s="2319"/>
      <c r="N262" s="619"/>
      <c r="O262" s="1625"/>
      <c r="P262" s="1625"/>
      <c r="Q262" s="1636"/>
      <c r="R262" s="1636"/>
      <c r="S262" s="1636"/>
      <c r="T262" s="1636"/>
      <c r="U262" s="1636"/>
      <c r="V262" s="1636"/>
      <c r="W262" s="1636"/>
      <c r="X262" s="1636"/>
      <c r="Y262" s="1636"/>
      <c r="Z262" s="1636"/>
      <c r="AA262" s="1636"/>
      <c r="AB262" s="1636"/>
      <c r="AC262" s="1636"/>
      <c r="AD262" s="1636"/>
      <c r="AE262" s="1636"/>
      <c r="AF262" s="1636"/>
      <c r="AG262" s="1636"/>
      <c r="AH262" s="1636">
        <v>0</v>
      </c>
    </row>
    <row s="1636" customFormat="1" customHeight="1" ht="56.25">
      <c r="A263" s="1824"/>
      <c r="B263" s="1824"/>
      <c r="C263" s="1688"/>
      <c r="D263" s="345"/>
      <c r="E263" s="1032"/>
      <c r="F263" s="1032"/>
      <c r="G263" s="1032"/>
      <c r="H263" s="2578" t="s">
        <v>104</v>
      </c>
      <c r="I263" s="1740">
        <v>46023</v>
      </c>
      <c r="J263" s="1774">
        <v>46387</v>
      </c>
      <c r="K263" s="1779">
        <v>0</v>
      </c>
      <c r="L263" s="2272" t="s">
        <v>358</v>
      </c>
      <c r="M263" s="2319"/>
      <c r="N263" s="619"/>
      <c r="O263" s="1625"/>
      <c r="P263" s="1625"/>
      <c r="Q263" s="1636"/>
      <c r="R263" s="1636"/>
      <c r="S263" s="1636"/>
      <c r="T263" s="1636"/>
      <c r="U263" s="1636"/>
      <c r="V263" s="1636"/>
      <c r="W263" s="1636"/>
      <c r="X263" s="1636"/>
      <c r="Y263" s="1636"/>
      <c r="Z263" s="1636"/>
      <c r="AA263" s="1636"/>
      <c r="AB263" s="1636"/>
      <c r="AC263" s="1636"/>
      <c r="AD263" s="1636"/>
      <c r="AE263" s="1636"/>
      <c r="AF263" s="1636"/>
      <c r="AG263" s="1636"/>
      <c r="AH263" s="1636">
        <v>0</v>
      </c>
    </row>
    <row s="1636" customFormat="1" customHeight="1" ht="56.25">
      <c r="A264" s="1824"/>
      <c r="B264" s="1824"/>
      <c r="C264" s="1688"/>
      <c r="D264" s="345"/>
      <c r="E264" s="1032"/>
      <c r="F264" s="1032"/>
      <c r="G264" s="1032"/>
      <c r="H264" s="2578" t="s">
        <v>104</v>
      </c>
      <c r="I264" s="1740">
        <v>46388</v>
      </c>
      <c r="J264" s="1774">
        <v>46752</v>
      </c>
      <c r="K264" s="1779">
        <v>0</v>
      </c>
      <c r="L264" s="2272" t="s">
        <v>358</v>
      </c>
      <c r="M264" s="2319"/>
      <c r="N264" s="619"/>
      <c r="O264" s="1625"/>
      <c r="P264" s="1625"/>
      <c r="Q264" s="1636"/>
      <c r="R264" s="1636"/>
      <c r="S264" s="1636"/>
      <c r="T264" s="1636"/>
      <c r="U264" s="1636"/>
      <c r="V264" s="1636"/>
      <c r="W264" s="1636"/>
      <c r="X264" s="1636"/>
      <c r="Y264" s="1636"/>
      <c r="Z264" s="1636"/>
      <c r="AA264" s="1636"/>
      <c r="AB264" s="1636"/>
      <c r="AC264" s="1636"/>
      <c r="AD264" s="1636"/>
      <c r="AE264" s="1636"/>
      <c r="AF264" s="1636"/>
      <c r="AG264" s="1636"/>
      <c r="AH264" s="1636">
        <v>0</v>
      </c>
    </row>
    <row s="1636" customFormat="1" customHeight="1" ht="56.25">
      <c r="A265" s="1824"/>
      <c r="B265" s="1824"/>
      <c r="C265" s="1688"/>
      <c r="D265" s="345"/>
      <c r="E265" s="1032"/>
      <c r="F265" s="1032"/>
      <c r="G265" s="1032"/>
      <c r="H265" s="2578" t="s">
        <v>104</v>
      </c>
      <c r="I265" s="1740">
        <v>46753</v>
      </c>
      <c r="J265" s="1774">
        <v>47118</v>
      </c>
      <c r="K265" s="1779">
        <v>0</v>
      </c>
      <c r="L265" s="2272" t="s">
        <v>358</v>
      </c>
      <c r="M265" s="2319"/>
      <c r="N265" s="619"/>
      <c r="O265" s="1625"/>
      <c r="P265" s="1625"/>
      <c r="Q265" s="1636"/>
      <c r="R265" s="1636"/>
      <c r="S265" s="1636"/>
      <c r="T265" s="1636"/>
      <c r="U265" s="1636"/>
      <c r="V265" s="1636"/>
      <c r="W265" s="1636"/>
      <c r="X265" s="1636"/>
      <c r="Y265" s="1636"/>
      <c r="Z265" s="1636"/>
      <c r="AA265" s="1636"/>
      <c r="AB265" s="1636"/>
      <c r="AC265" s="1636"/>
      <c r="AD265" s="1636"/>
      <c r="AE265" s="1636"/>
      <c r="AF265" s="1636"/>
      <c r="AG265" s="1636"/>
      <c r="AH265" s="1636">
        <v>0</v>
      </c>
    </row>
    <row s="1636" customFormat="1" customHeight="1" ht="18.75">
      <c r="A266" s="1824"/>
      <c r="B266" s="1824"/>
      <c r="C266" s="1688" t="s">
        <v>1196</v>
      </c>
      <c r="D266" s="345"/>
      <c r="E266" s="1032"/>
      <c r="F266" s="1032"/>
      <c r="G266" s="2428"/>
      <c r="H266" s="4310"/>
      <c r="I266" s="4311" t="s">
        <v>1195</v>
      </c>
      <c r="J266" s="4312"/>
      <c r="K266" s="4313"/>
      <c r="L266" s="4314"/>
      <c r="M266" s="2319"/>
      <c r="N266" s="619"/>
      <c r="O266" s="1625"/>
      <c r="P266" s="1625"/>
      <c r="Q266" s="1636"/>
      <c r="R266" s="1636"/>
      <c r="S266" s="1636"/>
      <c r="T266" s="1636"/>
      <c r="U266" s="1636"/>
      <c r="V266" s="1636"/>
      <c r="W266" s="1636"/>
      <c r="X266" s="1636"/>
      <c r="Y266" s="1636"/>
      <c r="Z266" s="1636"/>
      <c r="AA266" s="1636"/>
      <c r="AB266" s="1636"/>
      <c r="AC266" s="1636"/>
      <c r="AD266" s="1636"/>
      <c r="AE266" s="1636"/>
      <c r="AF266" s="1636"/>
      <c r="AG266" s="1636"/>
      <c r="AH266" s="1636">
        <v>0</v>
      </c>
    </row>
    <row s="1636" customFormat="1" customHeight="1" ht="0.75">
      <c r="A267" s="1781"/>
      <c r="B267" s="1781"/>
      <c r="C267" s="370" t="s">
        <v>1205</v>
      </c>
      <c r="D267" s="2463"/>
      <c r="E267" s="2205"/>
      <c r="F267" s="2384"/>
      <c r="G267" s="401"/>
      <c r="H267" s="1501"/>
      <c r="I267" s="652"/>
      <c r="J267" s="572"/>
      <c r="K267" s="1501"/>
      <c r="L267" s="215"/>
      <c r="M267" s="342"/>
      <c r="N267" s="335"/>
      <c r="O267" s="1625"/>
      <c r="P267" s="1625"/>
      <c r="AH267" s="1632">
        <v>0</v>
      </c>
    </row>
    <row s="1636" customFormat="1" customHeight="1" ht="45" hidden="1">
      <c r="A268" s="1781" t="s">
        <v>221</v>
      </c>
      <c r="B268" s="1781" t="s">
        <v>222</v>
      </c>
      <c r="C268" s="370"/>
      <c r="D268" s="2463"/>
      <c r="E268" s="2205"/>
      <c r="F268" s="2384" t="str">
        <f>INDEX(PT_DIFFERENTIATION_VTAR,MATCH(A268,PT_DIFFERENTIATION_VTAR_ID,0))</f>
        <v>Тарифы на теплоноситель, поставляемый теплоснабжающими организациями потребителям, другим теплоснабжающим организациям</v>
      </c>
      <c r="G268" s="2428" t="str">
        <f>INDEX(PT_DIFFERENTIATION_NTAR,MATCH(B268,PT_DIFFERENTIATION_NTAR_ID,0))</f>
        <v/>
      </c>
      <c r="H268" s="1863"/>
      <c r="I268" s="1740"/>
      <c r="J268" s="1774"/>
      <c r="K268" s="1779"/>
      <c r="L268" s="1863" t="s">
        <v>358</v>
      </c>
      <c r="M268" s="342"/>
      <c r="N268" s="335"/>
      <c r="O268" s="1625"/>
      <c r="P268" s="1625"/>
      <c r="AH268" s="1632">
        <v>0</v>
      </c>
    </row>
    <row s="1636" customFormat="1" customHeight="1" ht="18.75" hidden="1">
      <c r="A269" s="1781"/>
      <c r="B269" s="1781"/>
      <c r="C269" s="370" t="s">
        <v>1196</v>
      </c>
      <c r="D269" s="2463"/>
      <c r="E269" s="2205"/>
      <c r="F269" s="2384"/>
      <c r="G269" s="2428"/>
      <c r="H269" s="1501"/>
      <c r="I269" s="652" t="s">
        <v>1195</v>
      </c>
      <c r="J269" s="572"/>
      <c r="K269" s="1501"/>
      <c r="L269" s="215"/>
      <c r="M269" s="342"/>
      <c r="N269" s="335"/>
      <c r="O269" s="1625"/>
      <c r="P269" s="1625"/>
      <c r="AH269" s="1632">
        <v>0</v>
      </c>
    </row>
    <row s="1636" customFormat="1" customHeight="1" ht="0.75" hidden="1">
      <c r="A270" s="1781"/>
      <c r="B270" s="1781"/>
      <c r="C270" s="370" t="s">
        <v>1205</v>
      </c>
      <c r="D270" s="2463"/>
      <c r="E270" s="2205"/>
      <c r="F270" s="2384"/>
      <c r="G270" s="401"/>
      <c r="H270" s="1501"/>
      <c r="I270" s="652"/>
      <c r="J270" s="572"/>
      <c r="K270" s="1501"/>
      <c r="L270" s="215"/>
      <c r="M270" s="342"/>
      <c r="N270" s="335"/>
      <c r="O270" s="1625"/>
      <c r="P270" s="1625"/>
      <c r="AH270" s="1632">
        <v>0</v>
      </c>
    </row>
    <row s="1636" customFormat="1" customHeight="1" ht="45" hidden="1">
      <c r="A271" s="1781" t="s">
        <v>227</v>
      </c>
      <c r="B271" s="1781" t="s">
        <v>228</v>
      </c>
      <c r="C271" s="370"/>
      <c r="D271" s="2463"/>
      <c r="E271" s="2205"/>
      <c r="F271" s="2384" t="str">
        <f>INDEX(PT_DIFFERENTIATION_VTAR,MATCH(A271,PT_DIFFERENTIATION_VTAR_ID,0))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1" s="2428" t="str">
        <f>INDEX(PT_DIFFERENTIATION_NTAR,MATCH(B271,PT_DIFFERENTIATION_NTAR_ID,0))</f>
        <v/>
      </c>
      <c r="H271" s="1863"/>
      <c r="I271" s="1740"/>
      <c r="J271" s="1774"/>
      <c r="K271" s="1779"/>
      <c r="L271" s="1863" t="s">
        <v>358</v>
      </c>
      <c r="M271" s="342"/>
      <c r="N271" s="335"/>
      <c r="O271" s="1625"/>
      <c r="P271" s="1625"/>
      <c r="AH271" s="1632">
        <v>0</v>
      </c>
    </row>
    <row s="1636" customFormat="1" customHeight="1" ht="18.75" hidden="1">
      <c r="A272" s="1781"/>
      <c r="B272" s="1781"/>
      <c r="C272" s="370" t="s">
        <v>1196</v>
      </c>
      <c r="D272" s="2463"/>
      <c r="E272" s="2205"/>
      <c r="F272" s="2384"/>
      <c r="G272" s="2428"/>
      <c r="H272" s="1501"/>
      <c r="I272" s="652" t="s">
        <v>1195</v>
      </c>
      <c r="J272" s="572"/>
      <c r="K272" s="1501"/>
      <c r="L272" s="215"/>
      <c r="M272" s="342"/>
      <c r="N272" s="335"/>
      <c r="O272" s="1625"/>
      <c r="P272" s="1625"/>
      <c r="AH272" s="1632">
        <v>0</v>
      </c>
    </row>
    <row s="1636" customFormat="1" customHeight="1" ht="0.75" hidden="1">
      <c r="A273" s="1781"/>
      <c r="B273" s="1781"/>
      <c r="C273" s="370" t="s">
        <v>1205</v>
      </c>
      <c r="D273" s="2463"/>
      <c r="E273" s="2205"/>
      <c r="F273" s="2384"/>
      <c r="G273" s="401"/>
      <c r="H273" s="1501"/>
      <c r="I273" s="652"/>
      <c r="J273" s="572"/>
      <c r="K273" s="1501"/>
      <c r="L273" s="215"/>
      <c r="M273" s="342"/>
      <c r="N273" s="335"/>
      <c r="O273" s="1625"/>
      <c r="P273" s="1625"/>
      <c r="AH273" s="1632">
        <v>0</v>
      </c>
    </row>
    <row s="1636" customFormat="1" customHeight="1" ht="18.75" hidden="1">
      <c r="A274" s="1781" t="s">
        <v>233</v>
      </c>
      <c r="B274" s="1781" t="s">
        <v>234</v>
      </c>
      <c r="C274" s="370"/>
      <c r="D274" s="2463"/>
      <c r="E274" s="2205"/>
      <c r="F274" s="2384" t="str">
        <f>INDEX(PT_DIFFERENTIATION_VTAR,MATCH(A274,PT_DIFFERENTIATION_VTAR_ID,0))</f>
        <v>Тарифы на услуги по передаче тепловой энергии</v>
      </c>
      <c r="G274" s="2428" t="str">
        <f>INDEX(PT_DIFFERENTIATION_NTAR,MATCH(B274,PT_DIFFERENTIATION_NTAR_ID,0))</f>
        <v/>
      </c>
      <c r="H274" s="1863"/>
      <c r="I274" s="1740"/>
      <c r="J274" s="1774"/>
      <c r="K274" s="1779"/>
      <c r="L274" s="1863" t="s">
        <v>358</v>
      </c>
      <c r="M274" s="342"/>
      <c r="N274" s="335"/>
      <c r="O274" s="1625"/>
      <c r="P274" s="1625"/>
      <c r="AH274" s="1632">
        <v>0</v>
      </c>
    </row>
    <row s="1636" customFormat="1" customHeight="1" ht="18.75" hidden="1">
      <c r="A275" s="1781"/>
      <c r="B275" s="1781"/>
      <c r="C275" s="370" t="s">
        <v>1196</v>
      </c>
      <c r="D275" s="2463"/>
      <c r="E275" s="2205"/>
      <c r="F275" s="2384"/>
      <c r="G275" s="2428"/>
      <c r="H275" s="1501"/>
      <c r="I275" s="652" t="s">
        <v>1195</v>
      </c>
      <c r="J275" s="572"/>
      <c r="K275" s="1501"/>
      <c r="L275" s="215"/>
      <c r="M275" s="342"/>
      <c r="N275" s="335"/>
      <c r="O275" s="1625"/>
      <c r="P275" s="1625"/>
      <c r="AH275" s="1632">
        <v>0</v>
      </c>
    </row>
    <row s="1636" customFormat="1" customHeight="1" ht="0.75" hidden="1">
      <c r="A276" s="1781"/>
      <c r="B276" s="1781"/>
      <c r="C276" s="370" t="s">
        <v>1205</v>
      </c>
      <c r="D276" s="2463"/>
      <c r="E276" s="2205"/>
      <c r="F276" s="2384"/>
      <c r="G276" s="401"/>
      <c r="H276" s="1501"/>
      <c r="I276" s="652"/>
      <c r="J276" s="572"/>
      <c r="K276" s="1501"/>
      <c r="L276" s="215"/>
      <c r="M276" s="342"/>
      <c r="N276" s="335"/>
      <c r="O276" s="1625"/>
      <c r="P276" s="1625"/>
      <c r="AH276" s="1632">
        <v>0</v>
      </c>
    </row>
    <row s="1636" customFormat="1" customHeight="1" ht="18.75" hidden="1">
      <c r="A277" s="1781" t="s">
        <v>239</v>
      </c>
      <c r="B277" s="1781" t="s">
        <v>240</v>
      </c>
      <c r="C277" s="370"/>
      <c r="D277" s="2463"/>
      <c r="E277" s="2205"/>
      <c r="F277" s="2384" t="str">
        <f>INDEX(PT_DIFFERENTIATION_VTAR,MATCH(A277,PT_DIFFERENTIATION_VTAR_ID,0))</f>
        <v>Тарифы на услуги по передаче теплоносителя</v>
      </c>
      <c r="G277" s="2428" t="str">
        <f>INDEX(PT_DIFFERENTIATION_NTAR,MATCH(B277,PT_DIFFERENTIATION_NTAR_ID,0))</f>
        <v/>
      </c>
      <c r="H277" s="1863"/>
      <c r="I277" s="1740"/>
      <c r="J277" s="1774"/>
      <c r="K277" s="1779"/>
      <c r="L277" s="1863" t="s">
        <v>358</v>
      </c>
      <c r="M277" s="342"/>
      <c r="N277" s="335"/>
      <c r="O277" s="1625"/>
      <c r="P277" s="1625"/>
      <c r="AH277" s="1632">
        <v>0</v>
      </c>
    </row>
    <row s="1636" customFormat="1" customHeight="1" ht="18.75" hidden="1">
      <c r="A278" s="1781"/>
      <c r="B278" s="1781"/>
      <c r="C278" s="370" t="s">
        <v>1196</v>
      </c>
      <c r="D278" s="2463"/>
      <c r="E278" s="2205"/>
      <c r="F278" s="2384"/>
      <c r="G278" s="2428"/>
      <c r="H278" s="1501"/>
      <c r="I278" s="652" t="s">
        <v>1195</v>
      </c>
      <c r="J278" s="572"/>
      <c r="K278" s="1501"/>
      <c r="L278" s="215"/>
      <c r="M278" s="342"/>
      <c r="N278" s="335"/>
      <c r="O278" s="1625"/>
      <c r="P278" s="1625"/>
      <c r="AH278" s="1632">
        <v>0</v>
      </c>
    </row>
    <row s="1636" customFormat="1" customHeight="1" ht="0.75" hidden="1">
      <c r="A279" s="1781"/>
      <c r="B279" s="1781"/>
      <c r="C279" s="370" t="s">
        <v>1205</v>
      </c>
      <c r="D279" s="2463"/>
      <c r="E279" s="2205"/>
      <c r="F279" s="2384"/>
      <c r="G279" s="401"/>
      <c r="H279" s="1501"/>
      <c r="I279" s="652"/>
      <c r="J279" s="572"/>
      <c r="K279" s="1501"/>
      <c r="L279" s="215"/>
      <c r="M279" s="342"/>
      <c r="N279" s="335"/>
      <c r="O279" s="1625"/>
      <c r="P279" s="1625"/>
      <c r="AH279" s="1632">
        <v>0</v>
      </c>
    </row>
    <row s="1636" customFormat="1" customHeight="1" ht="18.75" hidden="1">
      <c r="A280" s="1781" t="s">
        <v>245</v>
      </c>
      <c r="B280" s="1781" t="s">
        <v>246</v>
      </c>
      <c r="C280" s="370"/>
      <c r="D280" s="2463"/>
      <c r="E280" s="2205"/>
      <c r="F280" s="2384" t="str">
        <f>INDEX(PT_DIFFERENTIATION_VTAR,MATCH(A280,PT_DIFFERENTIATION_VTAR_ID,0))</f>
        <v>Плата за услуги по поддержанию резервной тепловой мощности при отсутствии потребления тепловой энергии</v>
      </c>
      <c r="G280" s="2428" t="str">
        <f>INDEX(PT_DIFFERENTIATION_NTAR,MATCH(B280,PT_DIFFERENTIATION_NTAR_ID,0))</f>
        <v/>
      </c>
      <c r="H280" s="1863"/>
      <c r="I280" s="1740"/>
      <c r="J280" s="1774"/>
      <c r="K280" s="1779"/>
      <c r="L280" s="1863" t="s">
        <v>358</v>
      </c>
      <c r="M280" s="342"/>
      <c r="N280" s="335"/>
      <c r="O280" s="1625"/>
      <c r="P280" s="1625"/>
      <c r="AH280" s="1632">
        <v>0</v>
      </c>
    </row>
    <row s="1636" customFormat="1" customHeight="1" ht="18.75" hidden="1">
      <c r="A281" s="1781"/>
      <c r="B281" s="1781"/>
      <c r="C281" s="370" t="s">
        <v>1196</v>
      </c>
      <c r="D281" s="2463"/>
      <c r="E281" s="2205"/>
      <c r="F281" s="2384"/>
      <c r="G281" s="2428"/>
      <c r="H281" s="1501"/>
      <c r="I281" s="652" t="s">
        <v>1195</v>
      </c>
      <c r="J281" s="572"/>
      <c r="K281" s="1501"/>
      <c r="L281" s="215"/>
      <c r="M281" s="342"/>
      <c r="N281" s="335"/>
      <c r="O281" s="1625"/>
      <c r="P281" s="1625"/>
      <c r="AH281" s="1632">
        <v>0</v>
      </c>
    </row>
    <row s="1636" customFormat="1" customHeight="1" ht="0.75" hidden="1">
      <c r="A282" s="1781"/>
      <c r="B282" s="1781"/>
      <c r="C282" s="370" t="s">
        <v>1205</v>
      </c>
      <c r="D282" s="2463"/>
      <c r="E282" s="2205"/>
      <c r="F282" s="2384"/>
      <c r="G282" s="401"/>
      <c r="H282" s="1501"/>
      <c r="I282" s="652"/>
      <c r="J282" s="572"/>
      <c r="K282" s="1501"/>
      <c r="L282" s="215"/>
      <c r="M282" s="342"/>
      <c r="N282" s="335"/>
      <c r="O282" s="1625"/>
      <c r="P282" s="1625"/>
      <c r="AH282" s="1632">
        <v>0</v>
      </c>
    </row>
    <row s="1636" customFormat="1" customHeight="1" ht="18.75" hidden="1">
      <c r="A283" s="1781" t="s">
        <v>251</v>
      </c>
      <c r="B283" s="1781" t="s">
        <v>252</v>
      </c>
      <c r="C283" s="370"/>
      <c r="D283" s="2463"/>
      <c r="E283" s="2205"/>
      <c r="F283" s="2384" t="str">
        <f>INDEX(PT_DIFFERENTIATION_VTAR,MATCH(A283,PT_DIFFERENTIATION_VTAR_ID,0))</f>
        <v>Плата за подключение (технологическое присоединение) к системе теплоснабжения</v>
      </c>
      <c r="G283" s="2428" t="str">
        <f>INDEX(PT_DIFFERENTIATION_NTAR,MATCH(B283,PT_DIFFERENTIATION_NTAR_ID,0))</f>
        <v/>
      </c>
      <c r="H283" s="1863"/>
      <c r="I283" s="1740"/>
      <c r="J283" s="1774"/>
      <c r="K283" s="1779"/>
      <c r="L283" s="1863" t="s">
        <v>358</v>
      </c>
      <c r="M283" s="342"/>
      <c r="N283" s="335"/>
      <c r="O283" s="1625"/>
      <c r="P283" s="1625"/>
      <c r="AH283" s="1632">
        <v>0</v>
      </c>
    </row>
    <row s="1636" customFormat="1" customHeight="1" ht="18.75" hidden="1">
      <c r="A284" s="1781"/>
      <c r="B284" s="1781"/>
      <c r="C284" s="370" t="s">
        <v>1196</v>
      </c>
      <c r="D284" s="2463"/>
      <c r="E284" s="2205"/>
      <c r="F284" s="2384"/>
      <c r="G284" s="2428"/>
      <c r="H284" s="1501"/>
      <c r="I284" s="652" t="s">
        <v>1195</v>
      </c>
      <c r="J284" s="572"/>
      <c r="K284" s="1501"/>
      <c r="L284" s="215"/>
      <c r="M284" s="342"/>
      <c r="N284" s="335"/>
      <c r="O284" s="1625"/>
      <c r="P284" s="1625"/>
      <c r="AH284" s="1632">
        <v>0</v>
      </c>
    </row>
    <row s="1636" customFormat="1" customHeight="1" ht="0.75" hidden="1">
      <c r="A285" s="1781"/>
      <c r="B285" s="1781"/>
      <c r="C285" s="370" t="s">
        <v>1205</v>
      </c>
      <c r="D285" s="2463"/>
      <c r="E285" s="2205"/>
      <c r="F285" s="2384"/>
      <c r="G285" s="401"/>
      <c r="H285" s="1501"/>
      <c r="I285" s="652"/>
      <c r="J285" s="572"/>
      <c r="K285" s="1501"/>
      <c r="L285" s="215"/>
      <c r="M285" s="342"/>
      <c r="N285" s="335"/>
      <c r="O285" s="1625"/>
      <c r="P285" s="1625"/>
      <c r="AH285" s="1632">
        <v>0</v>
      </c>
    </row>
    <row s="1636" customFormat="1" customHeight="1" ht="18.75" hidden="1">
      <c r="A286" s="1781" t="s">
        <v>257</v>
      </c>
      <c r="B286" s="1781" t="s">
        <v>258</v>
      </c>
      <c r="C286" s="370"/>
      <c r="D286" s="2463"/>
      <c r="E286" s="2205"/>
      <c r="F286" s="2384" t="str">
        <f>INDEX(PT_DIFFERENTIATION_VTAR,MATCH(A286,PT_DIFFERENTIATION_VTAR_ID,0))</f>
        <v>Плата за подключение (технологическое присоединение) к системе теплоснабжения (индивидуальная)</v>
      </c>
      <c r="G286" s="2428" t="str">
        <f>INDEX(PT_DIFFERENTIATION_NTAR,MATCH(B286,PT_DIFFERENTIATION_NTAR_ID,0))</f>
        <v/>
      </c>
      <c r="H286" s="1990"/>
      <c r="I286" s="1740"/>
      <c r="J286" s="1774"/>
      <c r="K286" s="1779"/>
      <c r="L286" s="1990" t="s">
        <v>358</v>
      </c>
      <c r="M286" s="342"/>
      <c r="N286" s="335"/>
      <c r="O286" s="1625"/>
      <c r="P286" s="1625"/>
      <c r="AH286" s="1632">
        <v>0</v>
      </c>
    </row>
    <row s="1636" customFormat="1" customHeight="1" ht="18.75" hidden="1">
      <c r="A287" s="1781"/>
      <c r="B287" s="1781"/>
      <c r="C287" s="370" t="s">
        <v>1196</v>
      </c>
      <c r="D287" s="2463"/>
      <c r="E287" s="2205"/>
      <c r="F287" s="2384"/>
      <c r="G287" s="2428"/>
      <c r="H287" s="1501"/>
      <c r="I287" s="652" t="s">
        <v>1195</v>
      </c>
      <c r="J287" s="572"/>
      <c r="K287" s="1501"/>
      <c r="L287" s="215"/>
      <c r="M287" s="342"/>
      <c r="N287" s="335"/>
      <c r="O287" s="1625"/>
      <c r="P287" s="1625"/>
      <c r="AH287" s="1632">
        <v>0</v>
      </c>
    </row>
    <row s="1636" customFormat="1" customHeight="1" ht="0.75" hidden="1">
      <c r="A288" s="1781"/>
      <c r="B288" s="1781"/>
      <c r="C288" s="370" t="s">
        <v>1205</v>
      </c>
      <c r="D288" s="2463"/>
      <c r="E288" s="2205"/>
      <c r="F288" s="2384"/>
      <c r="G288" s="401"/>
      <c r="H288" s="1501"/>
      <c r="I288" s="652"/>
      <c r="J288" s="572"/>
      <c r="K288" s="1501"/>
      <c r="L288" s="215"/>
      <c r="M288" s="342"/>
      <c r="N288" s="335"/>
      <c r="O288" s="1625"/>
      <c r="P288" s="1625"/>
      <c r="AH288" s="1632">
        <v>0</v>
      </c>
    </row>
    <row s="1636" customFormat="1" customHeight="1" ht="18.75" hidden="1">
      <c r="A289" s="1781" t="s">
        <v>277</v>
      </c>
      <c r="B289" s="1781" t="s">
        <v>278</v>
      </c>
      <c r="C289" s="370"/>
      <c r="D289" s="2463"/>
      <c r="E289" s="2205"/>
      <c r="F289" s="2384" t="str">
        <f>INDEX(PT_DIFFERENTIATION_VTAR,MATCH(A289,PT_DIFFERENTIATION_VTAR_ID,0))</f>
        <v>Тариф на питьевую воду (питьевое водоснабжение)</v>
      </c>
      <c r="G289" s="2428" t="str">
        <f>INDEX(PT_DIFFERENTIATION_NTAR,MATCH(B289,PT_DIFFERENTIATION_NTAR_ID,0))</f>
        <v/>
      </c>
      <c r="H289" s="1863"/>
      <c r="I289" s="1740"/>
      <c r="J289" s="1774"/>
      <c r="K289" s="1779"/>
      <c r="L289" s="1863" t="s">
        <v>358</v>
      </c>
      <c r="M289" s="342"/>
      <c r="N289" s="335"/>
      <c r="O289" s="1625"/>
      <c r="P289" s="1625"/>
      <c r="AH289" s="1632">
        <v>0</v>
      </c>
    </row>
    <row s="1636" customFormat="1" customHeight="1" ht="18.75" hidden="1">
      <c r="A290" s="1781"/>
      <c r="B290" s="1781"/>
      <c r="C290" s="370" t="s">
        <v>1196</v>
      </c>
      <c r="D290" s="2463"/>
      <c r="E290" s="2205"/>
      <c r="F290" s="2384"/>
      <c r="G290" s="2428"/>
      <c r="H290" s="1501"/>
      <c r="I290" s="652" t="s">
        <v>1195</v>
      </c>
      <c r="J290" s="572"/>
      <c r="K290" s="1501"/>
      <c r="L290" s="215"/>
      <c r="M290" s="342"/>
      <c r="N290" s="335"/>
      <c r="O290" s="1625"/>
      <c r="P290" s="1625"/>
      <c r="AH290" s="1632">
        <v>0</v>
      </c>
    </row>
    <row s="1636" customFormat="1" customHeight="1" ht="0.75" hidden="1">
      <c r="A291" s="1781"/>
      <c r="B291" s="1781"/>
      <c r="C291" s="370" t="s">
        <v>1205</v>
      </c>
      <c r="D291" s="2463"/>
      <c r="E291" s="2205"/>
      <c r="F291" s="2384"/>
      <c r="G291" s="401"/>
      <c r="H291" s="1501"/>
      <c r="I291" s="652"/>
      <c r="J291" s="572"/>
      <c r="K291" s="1501"/>
      <c r="L291" s="215"/>
      <c r="M291" s="342"/>
      <c r="N291" s="335"/>
      <c r="O291" s="1625"/>
      <c r="P291" s="1625"/>
      <c r="AH291" s="1632">
        <v>0</v>
      </c>
    </row>
    <row s="1636" customFormat="1" customHeight="1" ht="18.75" hidden="1">
      <c r="A292" s="1781" t="s">
        <v>282</v>
      </c>
      <c r="B292" s="1781" t="s">
        <v>283</v>
      </c>
      <c r="C292" s="370"/>
      <c r="D292" s="2463"/>
      <c r="E292" s="2205"/>
      <c r="F292" s="2384" t="str">
        <f>INDEX(PT_DIFFERENTIATION_VTAR,MATCH(A292,PT_DIFFERENTIATION_VTAR_ID,0))</f>
        <v>Тариф на техническую воду</v>
      </c>
      <c r="G292" s="2428" t="str">
        <f>INDEX(PT_DIFFERENTIATION_NTAR,MATCH(B292,PT_DIFFERENTIATION_NTAR_ID,0))</f>
        <v/>
      </c>
      <c r="H292" s="1863"/>
      <c r="I292" s="1740"/>
      <c r="J292" s="1774"/>
      <c r="K292" s="1779"/>
      <c r="L292" s="1863" t="s">
        <v>358</v>
      </c>
      <c r="M292" s="342"/>
      <c r="N292" s="335"/>
      <c r="O292" s="1625"/>
      <c r="P292" s="1625"/>
      <c r="AH292" s="1632">
        <v>0</v>
      </c>
    </row>
    <row s="1636" customFormat="1" customHeight="1" ht="18.75" hidden="1">
      <c r="A293" s="1781"/>
      <c r="B293" s="1781"/>
      <c r="C293" s="370" t="s">
        <v>1196</v>
      </c>
      <c r="D293" s="2463"/>
      <c r="E293" s="2205"/>
      <c r="F293" s="2384"/>
      <c r="G293" s="2428"/>
      <c r="H293" s="1501"/>
      <c r="I293" s="652" t="s">
        <v>1195</v>
      </c>
      <c r="J293" s="572"/>
      <c r="K293" s="1501"/>
      <c r="L293" s="215"/>
      <c r="M293" s="342"/>
      <c r="N293" s="335"/>
      <c r="O293" s="1625"/>
      <c r="P293" s="1625"/>
      <c r="AH293" s="1632">
        <v>0</v>
      </c>
    </row>
    <row s="1636" customFormat="1" customHeight="1" ht="0.75" hidden="1">
      <c r="A294" s="1781"/>
      <c r="B294" s="1781"/>
      <c r="C294" s="370" t="s">
        <v>1205</v>
      </c>
      <c r="D294" s="2463"/>
      <c r="E294" s="2205"/>
      <c r="F294" s="2384"/>
      <c r="G294" s="401"/>
      <c r="H294" s="1501"/>
      <c r="I294" s="652"/>
      <c r="J294" s="572"/>
      <c r="K294" s="1501"/>
      <c r="L294" s="215"/>
      <c r="M294" s="342"/>
      <c r="N294" s="335"/>
      <c r="O294" s="1625"/>
      <c r="P294" s="1625"/>
      <c r="AH294" s="1632">
        <v>0</v>
      </c>
    </row>
    <row s="1636" customFormat="1" customHeight="1" ht="18.75" hidden="1">
      <c r="A295" s="1781" t="s">
        <v>287</v>
      </c>
      <c r="B295" s="1781" t="s">
        <v>288</v>
      </c>
      <c r="C295" s="370"/>
      <c r="D295" s="2463"/>
      <c r="E295" s="2205"/>
      <c r="F295" s="2384" t="str">
        <f>INDEX(PT_DIFFERENTIATION_VTAR,MATCH(A295,PT_DIFFERENTIATION_VTAR_ID,0))</f>
        <v>Тариф на транспортировку воды</v>
      </c>
      <c r="G295" s="2428" t="str">
        <f>INDEX(PT_DIFFERENTIATION_NTAR,MATCH(B295,PT_DIFFERENTIATION_NTAR_ID,0))</f>
        <v/>
      </c>
      <c r="H295" s="1863"/>
      <c r="I295" s="1740"/>
      <c r="J295" s="1774"/>
      <c r="K295" s="1779"/>
      <c r="L295" s="1863" t="s">
        <v>358</v>
      </c>
      <c r="M295" s="342"/>
      <c r="N295" s="335"/>
      <c r="O295" s="1625"/>
      <c r="P295" s="1625"/>
      <c r="AH295" s="1632">
        <v>0</v>
      </c>
    </row>
    <row s="1636" customFormat="1" customHeight="1" ht="18.75" hidden="1">
      <c r="A296" s="1781"/>
      <c r="B296" s="1781"/>
      <c r="C296" s="370" t="s">
        <v>1196</v>
      </c>
      <c r="D296" s="2463"/>
      <c r="E296" s="2205"/>
      <c r="F296" s="2384"/>
      <c r="G296" s="2428"/>
      <c r="H296" s="1501"/>
      <c r="I296" s="652" t="s">
        <v>1195</v>
      </c>
      <c r="J296" s="572"/>
      <c r="K296" s="1501"/>
      <c r="L296" s="215"/>
      <c r="M296" s="342"/>
      <c r="N296" s="335"/>
      <c r="O296" s="1625"/>
      <c r="P296" s="1625"/>
      <c r="AH296" s="1632">
        <v>0</v>
      </c>
    </row>
    <row s="1636" customFormat="1" customHeight="1" ht="0.75" hidden="1">
      <c r="A297" s="1781"/>
      <c r="B297" s="1781"/>
      <c r="C297" s="370" t="s">
        <v>1205</v>
      </c>
      <c r="D297" s="2463"/>
      <c r="E297" s="2205"/>
      <c r="F297" s="2384"/>
      <c r="G297" s="401"/>
      <c r="H297" s="1501"/>
      <c r="I297" s="652"/>
      <c r="J297" s="572"/>
      <c r="K297" s="1501"/>
      <c r="L297" s="215"/>
      <c r="M297" s="342"/>
      <c r="N297" s="335"/>
      <c r="O297" s="1625"/>
      <c r="P297" s="1625"/>
      <c r="AH297" s="1632">
        <v>0</v>
      </c>
    </row>
    <row s="1636" customFormat="1" customHeight="1" ht="18.75" hidden="1">
      <c r="A298" s="1781" t="s">
        <v>292</v>
      </c>
      <c r="B298" s="1781" t="s">
        <v>293</v>
      </c>
      <c r="C298" s="370"/>
      <c r="D298" s="2463"/>
      <c r="E298" s="2205"/>
      <c r="F298" s="2384" t="str">
        <f>INDEX(PT_DIFFERENTIATION_VTAR,MATCH(A298,PT_DIFFERENTIATION_VTAR_ID,0))</f>
        <v>Тариф на подвоз воды</v>
      </c>
      <c r="G298" s="2428" t="str">
        <f>INDEX(PT_DIFFERENTIATION_NTAR,MATCH(B298,PT_DIFFERENTIATION_NTAR_ID,0))</f>
        <v/>
      </c>
      <c r="H298" s="1863"/>
      <c r="I298" s="1740"/>
      <c r="J298" s="1774"/>
      <c r="K298" s="1779"/>
      <c r="L298" s="1863" t="s">
        <v>358</v>
      </c>
      <c r="M298" s="342"/>
      <c r="N298" s="335"/>
      <c r="O298" s="1625"/>
      <c r="P298" s="1625"/>
      <c r="AH298" s="1632">
        <v>0</v>
      </c>
    </row>
    <row s="1636" customFormat="1" customHeight="1" ht="18.75" hidden="1">
      <c r="A299" s="1781"/>
      <c r="B299" s="1781"/>
      <c r="C299" s="370" t="s">
        <v>1196</v>
      </c>
      <c r="D299" s="2463"/>
      <c r="E299" s="2205"/>
      <c r="F299" s="2384"/>
      <c r="G299" s="2428"/>
      <c r="H299" s="1501"/>
      <c r="I299" s="652" t="s">
        <v>1195</v>
      </c>
      <c r="J299" s="572"/>
      <c r="K299" s="1501"/>
      <c r="L299" s="215"/>
      <c r="M299" s="342"/>
      <c r="N299" s="335"/>
      <c r="O299" s="1625"/>
      <c r="P299" s="1625"/>
      <c r="AH299" s="1632">
        <v>0</v>
      </c>
    </row>
    <row s="1636" customFormat="1" customHeight="1" ht="0.75" hidden="1">
      <c r="A300" s="1781"/>
      <c r="B300" s="1781"/>
      <c r="C300" s="370" t="s">
        <v>1205</v>
      </c>
      <c r="D300" s="2463"/>
      <c r="E300" s="2205"/>
      <c r="F300" s="2384"/>
      <c r="G300" s="401"/>
      <c r="H300" s="1501"/>
      <c r="I300" s="652"/>
      <c r="J300" s="572"/>
      <c r="K300" s="1501"/>
      <c r="L300" s="215"/>
      <c r="M300" s="342"/>
      <c r="N300" s="335"/>
      <c r="O300" s="1625"/>
      <c r="P300" s="1625"/>
      <c r="AH300" s="1632">
        <v>0</v>
      </c>
    </row>
    <row s="1636" customFormat="1" customHeight="1" ht="18.75" hidden="1">
      <c r="A301" s="1781" t="s">
        <v>297</v>
      </c>
      <c r="B301" s="1781" t="s">
        <v>298</v>
      </c>
      <c r="C301" s="370"/>
      <c r="D301" s="2463"/>
      <c r="E301" s="2205"/>
      <c r="F301" s="2384" t="str">
        <f>INDEX(PT_DIFFERENTIATION_VTAR,MATCH(A301,PT_DIFFERENTIATION_VTAR_ID,0))</f>
        <v>Тариф на подключение (технологическое присоединение) к централизованной системе холодного водоснабжения</v>
      </c>
      <c r="G301" s="2428" t="str">
        <f>INDEX(PT_DIFFERENTIATION_NTAR,MATCH(B301,PT_DIFFERENTIATION_NTAR_ID,0))</f>
        <v/>
      </c>
      <c r="H301" s="1863"/>
      <c r="I301" s="1740"/>
      <c r="J301" s="1774"/>
      <c r="K301" s="1779"/>
      <c r="L301" s="1863" t="s">
        <v>358</v>
      </c>
      <c r="M301" s="342"/>
      <c r="N301" s="335"/>
      <c r="O301" s="1625"/>
      <c r="P301" s="1625"/>
      <c r="AH301" s="1632">
        <v>0</v>
      </c>
    </row>
    <row s="1636" customFormat="1" customHeight="1" ht="18.75" hidden="1">
      <c r="A302" s="1781"/>
      <c r="B302" s="1781"/>
      <c r="C302" s="370" t="s">
        <v>1196</v>
      </c>
      <c r="D302" s="2463"/>
      <c r="E302" s="2205"/>
      <c r="F302" s="2384"/>
      <c r="G302" s="2428"/>
      <c r="H302" s="1501"/>
      <c r="I302" s="652" t="s">
        <v>1195</v>
      </c>
      <c r="J302" s="572"/>
      <c r="K302" s="1501"/>
      <c r="L302" s="215"/>
      <c r="M302" s="342"/>
      <c r="N302" s="335"/>
      <c r="O302" s="1625"/>
      <c r="P302" s="1625"/>
      <c r="AH302" s="1632">
        <v>0</v>
      </c>
    </row>
    <row s="1636" customFormat="1" customHeight="1" ht="0.75" hidden="1">
      <c r="A303" s="1781"/>
      <c r="B303" s="1781"/>
      <c r="C303" s="370" t="s">
        <v>1205</v>
      </c>
      <c r="D303" s="2463"/>
      <c r="E303" s="2205"/>
      <c r="F303" s="2384"/>
      <c r="G303" s="401"/>
      <c r="H303" s="1501"/>
      <c r="I303" s="652"/>
      <c r="J303" s="572"/>
      <c r="K303" s="1501"/>
      <c r="L303" s="215"/>
      <c r="M303" s="342"/>
      <c r="N303" s="335"/>
      <c r="O303" s="1625"/>
      <c r="P303" s="1625"/>
      <c r="AH303" s="1632">
        <v>0</v>
      </c>
    </row>
    <row s="1636" customFormat="1" customHeight="1" ht="18.75" hidden="1">
      <c r="A304" s="1781" t="s">
        <v>302</v>
      </c>
      <c r="B304" s="1781" t="s">
        <v>303</v>
      </c>
      <c r="C304" s="370"/>
      <c r="D304" s="2463"/>
      <c r="E304" s="2205"/>
      <c r="F304" s="2384" t="str">
        <f>INDEX(PT_DIFFERENTIATION_VTAR,MATCH(A304,PT_DIFFERENTIATION_VTAR_ID,0))</f>
        <v>Тариф на горячую воду (горячее водоснабжение)</v>
      </c>
      <c r="G304" s="2428" t="str">
        <f>INDEX(PT_DIFFERENTIATION_NTAR,MATCH(B304,PT_DIFFERENTIATION_NTAR_ID,0))</f>
        <v/>
      </c>
      <c r="H304" s="1863"/>
      <c r="I304" s="1740"/>
      <c r="J304" s="1774"/>
      <c r="K304" s="1779"/>
      <c r="L304" s="1863" t="s">
        <v>358</v>
      </c>
      <c r="M304" s="342"/>
      <c r="N304" s="335"/>
      <c r="O304" s="1625"/>
      <c r="P304" s="1625"/>
      <c r="AH304" s="1632">
        <v>0</v>
      </c>
    </row>
    <row s="1636" customFormat="1" customHeight="1" ht="18.75" hidden="1">
      <c r="A305" s="1781"/>
      <c r="B305" s="1781"/>
      <c r="C305" s="370" t="s">
        <v>1196</v>
      </c>
      <c r="D305" s="2463"/>
      <c r="E305" s="2205"/>
      <c r="F305" s="2384"/>
      <c r="G305" s="2428"/>
      <c r="H305" s="1501"/>
      <c r="I305" s="652" t="s">
        <v>1195</v>
      </c>
      <c r="J305" s="572"/>
      <c r="K305" s="1501"/>
      <c r="L305" s="215"/>
      <c r="M305" s="342"/>
      <c r="N305" s="335"/>
      <c r="O305" s="1625"/>
      <c r="P305" s="1625"/>
      <c r="AH305" s="1632">
        <v>0</v>
      </c>
    </row>
    <row s="1636" customFormat="1" customHeight="1" ht="0.75" hidden="1">
      <c r="A306" s="1781"/>
      <c r="B306" s="1781"/>
      <c r="C306" s="370" t="s">
        <v>1205</v>
      </c>
      <c r="D306" s="2463"/>
      <c r="E306" s="2205"/>
      <c r="F306" s="2384"/>
      <c r="G306" s="401"/>
      <c r="H306" s="1501"/>
      <c r="I306" s="652"/>
      <c r="J306" s="572"/>
      <c r="K306" s="1501"/>
      <c r="L306" s="215"/>
      <c r="M306" s="342"/>
      <c r="N306" s="335"/>
      <c r="O306" s="1625"/>
      <c r="P306" s="1625"/>
      <c r="AH306" s="1632">
        <v>0</v>
      </c>
    </row>
    <row s="1636" customFormat="1" customHeight="1" ht="18.75" hidden="1">
      <c r="A307" s="1781" t="s">
        <v>307</v>
      </c>
      <c r="B307" s="1781" t="s">
        <v>308</v>
      </c>
      <c r="C307" s="370"/>
      <c r="D307" s="2463"/>
      <c r="E307" s="2205"/>
      <c r="F307" s="2384" t="str">
        <f>INDEX(PT_DIFFERENTIATION_VTAR,MATCH(A307,PT_DIFFERENTIATION_VTAR_ID,0))</f>
        <v>Тариф на транспортировку горячей воды</v>
      </c>
      <c r="G307" s="2428" t="str">
        <f>INDEX(PT_DIFFERENTIATION_NTAR,MATCH(B307,PT_DIFFERENTIATION_NTAR_ID,0))</f>
        <v/>
      </c>
      <c r="H307" s="1863"/>
      <c r="I307" s="1740"/>
      <c r="J307" s="1774"/>
      <c r="K307" s="1779"/>
      <c r="L307" s="1863" t="s">
        <v>358</v>
      </c>
      <c r="M307" s="342"/>
      <c r="N307" s="335"/>
      <c r="O307" s="1625"/>
      <c r="P307" s="1625"/>
      <c r="AH307" s="1632">
        <v>0</v>
      </c>
    </row>
    <row s="1636" customFormat="1" customHeight="1" ht="18.75" hidden="1">
      <c r="A308" s="1781"/>
      <c r="B308" s="1781"/>
      <c r="C308" s="370" t="s">
        <v>1196</v>
      </c>
      <c r="D308" s="2463"/>
      <c r="E308" s="2205"/>
      <c r="F308" s="2384"/>
      <c r="G308" s="2428"/>
      <c r="H308" s="1501"/>
      <c r="I308" s="652" t="s">
        <v>1195</v>
      </c>
      <c r="J308" s="572"/>
      <c r="K308" s="1501"/>
      <c r="L308" s="215"/>
      <c r="M308" s="342"/>
      <c r="N308" s="335"/>
      <c r="O308" s="1625"/>
      <c r="P308" s="1625"/>
      <c r="AH308" s="1632">
        <v>0</v>
      </c>
    </row>
    <row s="1636" customFormat="1" customHeight="1" ht="0.75" hidden="1">
      <c r="A309" s="1781"/>
      <c r="B309" s="1781"/>
      <c r="C309" s="370" t="s">
        <v>1205</v>
      </c>
      <c r="D309" s="2463"/>
      <c r="E309" s="2205"/>
      <c r="F309" s="2384"/>
      <c r="G309" s="401"/>
      <c r="H309" s="1501"/>
      <c r="I309" s="652"/>
      <c r="J309" s="572"/>
      <c r="K309" s="1501"/>
      <c r="L309" s="215"/>
      <c r="M309" s="342"/>
      <c r="N309" s="335"/>
      <c r="O309" s="1625"/>
      <c r="P309" s="1625"/>
      <c r="AH309" s="1632">
        <v>0</v>
      </c>
    </row>
    <row s="1636" customFormat="1" customHeight="1" ht="18.75" hidden="1">
      <c r="A310" s="1781" t="s">
        <v>312</v>
      </c>
      <c r="B310" s="1781" t="s">
        <v>313</v>
      </c>
      <c r="C310" s="370"/>
      <c r="D310" s="2463"/>
      <c r="E310" s="2205"/>
      <c r="F310" s="2384" t="str">
        <f>INDEX(PT_DIFFERENTIATION_VTAR,MATCH(A310,PT_DIFFERENTIATION_VTAR_ID,0))</f>
        <v>Тариф на подключение (технологическое присоединение) к централизованной системе горячего водоснабжения</v>
      </c>
      <c r="G310" s="2428" t="str">
        <f>INDEX(PT_DIFFERENTIATION_NTAR,MATCH(B310,PT_DIFFERENTIATION_NTAR_ID,0))</f>
        <v/>
      </c>
      <c r="H310" s="1863"/>
      <c r="I310" s="1740"/>
      <c r="J310" s="1774"/>
      <c r="K310" s="1779"/>
      <c r="L310" s="1863" t="s">
        <v>358</v>
      </c>
      <c r="M310" s="342"/>
      <c r="N310" s="335"/>
      <c r="O310" s="1625"/>
      <c r="P310" s="1625"/>
      <c r="AH310" s="1632">
        <v>0</v>
      </c>
    </row>
    <row s="1636" customFormat="1" customHeight="1" ht="18.75" hidden="1">
      <c r="A311" s="1781"/>
      <c r="B311" s="1781"/>
      <c r="C311" s="370" t="s">
        <v>1196</v>
      </c>
      <c r="D311" s="2463"/>
      <c r="E311" s="2205"/>
      <c r="F311" s="2384"/>
      <c r="G311" s="2428"/>
      <c r="H311" s="1501"/>
      <c r="I311" s="652" t="s">
        <v>1195</v>
      </c>
      <c r="J311" s="572"/>
      <c r="K311" s="1501"/>
      <c r="L311" s="215"/>
      <c r="M311" s="342"/>
      <c r="N311" s="335"/>
      <c r="O311" s="1625"/>
      <c r="P311" s="1625"/>
      <c r="AH311" s="1632">
        <v>0</v>
      </c>
    </row>
    <row s="1636" customFormat="1" customHeight="1" ht="0.75" hidden="1">
      <c r="A312" s="1781"/>
      <c r="B312" s="1781"/>
      <c r="C312" s="370" t="s">
        <v>1205</v>
      </c>
      <c r="D312" s="2463"/>
      <c r="E312" s="2205"/>
      <c r="F312" s="2384"/>
      <c r="G312" s="401"/>
      <c r="H312" s="1501"/>
      <c r="I312" s="652"/>
      <c r="J312" s="572"/>
      <c r="K312" s="1501"/>
      <c r="L312" s="215"/>
      <c r="M312" s="342"/>
      <c r="N312" s="335"/>
      <c r="O312" s="1625"/>
      <c r="P312" s="1625"/>
      <c r="AH312" s="1632">
        <v>0</v>
      </c>
    </row>
    <row s="1636" customFormat="1" customHeight="1" ht="18.75" hidden="1">
      <c r="A313" s="1781" t="s">
        <v>317</v>
      </c>
      <c r="B313" s="1781" t="s">
        <v>318</v>
      </c>
      <c r="C313" s="370"/>
      <c r="D313" s="2463"/>
      <c r="E313" s="2205"/>
      <c r="F313" s="2384" t="str">
        <f>INDEX(PT_DIFFERENTIATION_VTAR,MATCH(A313,PT_DIFFERENTIATION_VTAR_ID,0))</f>
        <v>Тариф на водоотведение</v>
      </c>
      <c r="G313" s="2428" t="str">
        <f>INDEX(PT_DIFFERENTIATION_NTAR,MATCH(B313,PT_DIFFERENTIATION_NTAR_ID,0))</f>
        <v/>
      </c>
      <c r="H313" s="1863"/>
      <c r="I313" s="1740"/>
      <c r="J313" s="1774"/>
      <c r="K313" s="1779"/>
      <c r="L313" s="1863" t="s">
        <v>358</v>
      </c>
      <c r="M313" s="342"/>
      <c r="N313" s="335"/>
      <c r="O313" s="1625"/>
      <c r="P313" s="1625"/>
      <c r="AH313" s="1632">
        <v>0</v>
      </c>
    </row>
    <row s="1636" customFormat="1" customHeight="1" ht="18.75" hidden="1">
      <c r="A314" s="1781"/>
      <c r="B314" s="1781"/>
      <c r="C314" s="370" t="s">
        <v>1196</v>
      </c>
      <c r="D314" s="2463"/>
      <c r="E314" s="2205"/>
      <c r="F314" s="2384"/>
      <c r="G314" s="2428"/>
      <c r="H314" s="1501"/>
      <c r="I314" s="652" t="s">
        <v>1195</v>
      </c>
      <c r="J314" s="572"/>
      <c r="K314" s="1501"/>
      <c r="L314" s="215"/>
      <c r="M314" s="342"/>
      <c r="N314" s="335"/>
      <c r="O314" s="1625"/>
      <c r="P314" s="1625"/>
      <c r="AH314" s="1632">
        <v>0</v>
      </c>
    </row>
    <row s="1636" customFormat="1" customHeight="1" ht="0.75" hidden="1">
      <c r="A315" s="1781"/>
      <c r="B315" s="1781"/>
      <c r="C315" s="370" t="s">
        <v>1205</v>
      </c>
      <c r="D315" s="2463"/>
      <c r="E315" s="2205"/>
      <c r="F315" s="2384"/>
      <c r="G315" s="401"/>
      <c r="H315" s="1501"/>
      <c r="I315" s="652"/>
      <c r="J315" s="572"/>
      <c r="K315" s="1501"/>
      <c r="L315" s="215"/>
      <c r="M315" s="342"/>
      <c r="N315" s="335"/>
      <c r="O315" s="1625"/>
      <c r="P315" s="1625"/>
      <c r="AH315" s="1632">
        <v>0</v>
      </c>
    </row>
    <row s="1636" customFormat="1" customHeight="1" ht="18.75" hidden="1">
      <c r="A316" s="1781" t="s">
        <v>322</v>
      </c>
      <c r="B316" s="1781" t="s">
        <v>323</v>
      </c>
      <c r="C316" s="370"/>
      <c r="D316" s="2463"/>
      <c r="E316" s="2205"/>
      <c r="F316" s="2384" t="str">
        <f>INDEX(PT_DIFFERENTIATION_VTAR,MATCH(A316,PT_DIFFERENTIATION_VTAR_ID,0))</f>
        <v>Тариф на транспортировку сточных вод</v>
      </c>
      <c r="G316" s="2428" t="str">
        <f>INDEX(PT_DIFFERENTIATION_NTAR,MATCH(B316,PT_DIFFERENTIATION_NTAR_ID,0))</f>
        <v/>
      </c>
      <c r="H316" s="1863"/>
      <c r="I316" s="1740"/>
      <c r="J316" s="1774"/>
      <c r="K316" s="1779"/>
      <c r="L316" s="1863" t="s">
        <v>358</v>
      </c>
      <c r="M316" s="342"/>
      <c r="N316" s="335"/>
      <c r="O316" s="1625"/>
      <c r="P316" s="1625"/>
      <c r="AH316" s="1632">
        <v>0</v>
      </c>
    </row>
    <row s="1636" customFormat="1" customHeight="1" ht="18.75" hidden="1">
      <c r="A317" s="1781"/>
      <c r="B317" s="1781"/>
      <c r="C317" s="370" t="s">
        <v>1196</v>
      </c>
      <c r="D317" s="2463"/>
      <c r="E317" s="2205"/>
      <c r="F317" s="2384"/>
      <c r="G317" s="2428"/>
      <c r="H317" s="1501"/>
      <c r="I317" s="652" t="s">
        <v>1195</v>
      </c>
      <c r="J317" s="572"/>
      <c r="K317" s="1501"/>
      <c r="L317" s="215"/>
      <c r="M317" s="342"/>
      <c r="N317" s="335"/>
      <c r="O317" s="1625"/>
      <c r="P317" s="1625"/>
      <c r="AH317" s="1632">
        <v>0</v>
      </c>
    </row>
    <row s="1636" customFormat="1" customHeight="1" ht="0.75" hidden="1">
      <c r="A318" s="1781"/>
      <c r="B318" s="1781"/>
      <c r="C318" s="370" t="s">
        <v>1205</v>
      </c>
      <c r="D318" s="2463"/>
      <c r="E318" s="2205"/>
      <c r="F318" s="2384"/>
      <c r="G318" s="401"/>
      <c r="H318" s="1501"/>
      <c r="I318" s="652"/>
      <c r="J318" s="572"/>
      <c r="K318" s="1501"/>
      <c r="L318" s="215"/>
      <c r="M318" s="342"/>
      <c r="N318" s="335"/>
      <c r="O318" s="1625"/>
      <c r="P318" s="1625"/>
      <c r="AH318" s="1632">
        <v>0</v>
      </c>
    </row>
    <row s="1636" customFormat="1" customHeight="1" ht="18.75" hidden="1">
      <c r="A319" s="1781" t="s">
        <v>327</v>
      </c>
      <c r="B319" s="1781" t="s">
        <v>328</v>
      </c>
      <c r="C319" s="370"/>
      <c r="D319" s="2463"/>
      <c r="E319" s="2205"/>
      <c r="F319" s="2384" t="str">
        <f>INDEX(PT_DIFFERENTIATION_VTAR,MATCH(A319,PT_DIFFERENTIATION_VTAR_ID,0))</f>
        <v>Тариф на подключение (технологическое присоединение) к централизованной системе водоотведения</v>
      </c>
      <c r="G319" s="2428" t="str">
        <f>INDEX(PT_DIFFERENTIATION_NTAR,MATCH(B319,PT_DIFFERENTIATION_NTAR_ID,0))</f>
        <v/>
      </c>
      <c r="H319" s="1863"/>
      <c r="I319" s="1740"/>
      <c r="J319" s="1774"/>
      <c r="K319" s="1779"/>
      <c r="L319" s="1863" t="s">
        <v>358</v>
      </c>
      <c r="M319" s="342"/>
      <c r="N319" s="335"/>
      <c r="O319" s="1625"/>
      <c r="P319" s="1625"/>
      <c r="AH319" s="1632">
        <v>0</v>
      </c>
    </row>
    <row s="1636" customFormat="1" customHeight="1" ht="18.75" hidden="1">
      <c r="A320" s="1781"/>
      <c r="B320" s="1781"/>
      <c r="C320" s="370" t="s">
        <v>1196</v>
      </c>
      <c r="D320" s="2463"/>
      <c r="E320" s="2205"/>
      <c r="F320" s="2384"/>
      <c r="G320" s="2428"/>
      <c r="H320" s="1501"/>
      <c r="I320" s="652" t="s">
        <v>1195</v>
      </c>
      <c r="J320" s="572"/>
      <c r="K320" s="1501"/>
      <c r="L320" s="215"/>
      <c r="M320" s="342"/>
      <c r="N320" s="335"/>
      <c r="O320" s="1625"/>
      <c r="P320" s="1625"/>
      <c r="AH320" s="1632">
        <v>0</v>
      </c>
    </row>
    <row s="1636" customFormat="1" customHeight="1" ht="1.05">
      <c r="A321" s="1781"/>
      <c r="B321" s="1781"/>
      <c r="C321" s="370" t="s">
        <v>1205</v>
      </c>
      <c r="D321" s="2463"/>
      <c r="E321" s="2205"/>
      <c r="F321" s="2384"/>
      <c r="G321" s="401"/>
      <c r="H321" s="1501"/>
      <c r="I321" s="652"/>
      <c r="J321" s="572"/>
      <c r="K321" s="1501"/>
      <c r="L321" s="215"/>
      <c r="M321" s="342"/>
      <c r="N321" s="335"/>
      <c r="O321" s="1625"/>
      <c r="P321" s="1625"/>
      <c r="AH321" s="1632">
        <v>1</v>
      </c>
    </row>
    <row customHeight="1" ht="27.299999999999997">
      <c r="A322" s="1781"/>
      <c r="B322" s="1781"/>
      <c r="D322" s="377"/>
      <c r="E322" s="148" t="s">
        <v>119</v>
      </c>
      <c r="F322"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322" s="2461"/>
      <c r="H322" s="2461"/>
      <c r="I322" s="2461"/>
      <c r="J322" s="2461"/>
      <c r="K322" s="2461"/>
      <c r="L322" s="2461"/>
      <c r="M322" s="298"/>
      <c r="N322" s="335"/>
      <c r="AH322" s="375">
        <v>26</v>
      </c>
    </row>
    <row s="1636" customFormat="1" customHeight="1" ht="60.75">
      <c r="A323" s="1781" t="s">
        <v>166</v>
      </c>
      <c r="B323" s="1781" t="s">
        <v>167</v>
      </c>
      <c r="C323" s="370"/>
      <c r="D323" s="2463"/>
      <c r="E323" s="2205"/>
      <c r="F323" s="2384" t="str">
        <f>INDEX(PT_DIFFERENTIATION_VTAR,MATCH(A323,PT_DIFFERENTIATION_VTAR_ID,0))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323" s="2428" t="str">
        <f>INDEX(PT_DIFFERENTIATION_NTAR,MATCH(B323,PT_DIFFERENTIATION_NTAR_ID,0))</f>
        <v>Тариф на тепловую энергию (мощность) на коллекторах источников тепловой энергии на территории Артемовского городского округа Приморского края</v>
      </c>
      <c r="H323" s="1863"/>
      <c r="I323" s="1740">
        <v>45292</v>
      </c>
      <c r="J323" s="1774">
        <v>47118</v>
      </c>
      <c r="K323" s="1779">
        <v>0</v>
      </c>
      <c r="L323" s="1863" t="s">
        <v>358</v>
      </c>
      <c r="M323"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323" s="335"/>
      <c r="O323" s="1625"/>
      <c r="P323" s="1625"/>
      <c r="AH323" s="1632">
        <v>0</v>
      </c>
    </row>
    <row s="1636" customFormat="1" customHeight="1" ht="18.75">
      <c r="A324" s="1781"/>
      <c r="B324" s="1781"/>
      <c r="C324" s="370" t="s">
        <v>1196</v>
      </c>
      <c r="D324" s="2463"/>
      <c r="E324" s="2205"/>
      <c r="F324" s="2384"/>
      <c r="G324" s="2428"/>
      <c r="H324" s="1501"/>
      <c r="I324" s="652" t="s">
        <v>1195</v>
      </c>
      <c r="J324" s="572"/>
      <c r="K324" s="1501"/>
      <c r="L324" s="215"/>
      <c r="M324" s="2171"/>
      <c r="N324" s="335"/>
      <c r="O324" s="1625"/>
      <c r="P324" s="1625"/>
      <c r="AH324" s="1632">
        <v>0</v>
      </c>
    </row>
    <row s="1636" customFormat="1" customHeight="1" ht="18.75">
      <c r="A325" s="1824" t="s">
        <v>166</v>
      </c>
      <c r="B325" s="1824" t="s">
        <v>176</v>
      </c>
      <c r="C325" s="1688"/>
      <c r="D325" s="345"/>
      <c r="E325" s="1032"/>
      <c r="F325" s="1032"/>
      <c r="G325" s="2428" t="str">
        <f>INDEX(PT_DIFFERENTIATION_NTAR,MATCH(B325,PT_DIFFERENTIATION_NTAR_ID,0))</f>
        <v>Тариф на тепловую энергию (мощность) на коллекторах источников тепловой энергии на территории Владивостокского городского округа Приморского края</v>
      </c>
      <c r="H325" s="2272"/>
      <c r="I325" s="1740">
        <v>45292</v>
      </c>
      <c r="J325" s="1774">
        <v>47118</v>
      </c>
      <c r="K325" s="1779">
        <v>0</v>
      </c>
      <c r="L325" s="2272" t="s">
        <v>358</v>
      </c>
      <c r="M325" s="2319"/>
      <c r="N325" s="619"/>
      <c r="O325" s="1625"/>
      <c r="P325" s="1625"/>
      <c r="Q325" s="1636"/>
      <c r="R325" s="1636"/>
      <c r="S325" s="1636"/>
      <c r="T325" s="1636"/>
      <c r="U325" s="1636"/>
      <c r="V325" s="1636"/>
      <c r="W325" s="1636"/>
      <c r="X325" s="1636"/>
      <c r="Y325" s="1636"/>
      <c r="Z325" s="1636"/>
      <c r="AA325" s="1636"/>
      <c r="AB325" s="1636"/>
      <c r="AC325" s="1636"/>
      <c r="AD325" s="1636"/>
      <c r="AE325" s="1636"/>
      <c r="AF325" s="1636"/>
      <c r="AG325" s="1636"/>
      <c r="AH325" s="1636">
        <v>0</v>
      </c>
    </row>
    <row s="1636" customFormat="1" customHeight="1" ht="18.75">
      <c r="A326" s="1824"/>
      <c r="B326" s="1824"/>
      <c r="C326" s="1688" t="s">
        <v>1196</v>
      </c>
      <c r="D326" s="345"/>
      <c r="E326" s="1032"/>
      <c r="F326" s="1032"/>
      <c r="G326" s="2428"/>
      <c r="H326" s="4315"/>
      <c r="I326" s="4316" t="s">
        <v>1195</v>
      </c>
      <c r="J326" s="4317"/>
      <c r="K326" s="4318"/>
      <c r="L326" s="4319"/>
      <c r="M326" s="2319"/>
      <c r="N326" s="619"/>
      <c r="O326" s="1625"/>
      <c r="P326" s="1625"/>
      <c r="Q326" s="1636"/>
      <c r="R326" s="1636"/>
      <c r="S326" s="1636"/>
      <c r="T326" s="1636"/>
      <c r="U326" s="1636"/>
      <c r="V326" s="1636"/>
      <c r="W326" s="1636"/>
      <c r="X326" s="1636"/>
      <c r="Y326" s="1636"/>
      <c r="Z326" s="1636"/>
      <c r="AA326" s="1636"/>
      <c r="AB326" s="1636"/>
      <c r="AC326" s="1636"/>
      <c r="AD326" s="1636"/>
      <c r="AE326" s="1636"/>
      <c r="AF326" s="1636"/>
      <c r="AG326" s="1636"/>
      <c r="AH326" s="1636">
        <v>0</v>
      </c>
    </row>
    <row s="1636" customFormat="1" customHeight="1" ht="18.75">
      <c r="A327" s="1824" t="s">
        <v>166</v>
      </c>
      <c r="B327" s="1824" t="s">
        <v>182</v>
      </c>
      <c r="C327" s="1688"/>
      <c r="D327" s="345"/>
      <c r="E327" s="1032"/>
      <c r="F327" s="1032"/>
      <c r="G327" s="2428" t="str">
        <f>INDEX(PT_DIFFERENTIATION_NTAR,MATCH(B327,PT_DIFFERENTIATION_NTAR_ID,0))</f>
        <v>Тариф на тепловую энергию (мощность) на коллекторах источников тепловой энергии на территории Партизанского городского округа Приморского края</v>
      </c>
      <c r="H327" s="2272"/>
      <c r="I327" s="1740">
        <v>45292</v>
      </c>
      <c r="J327" s="1774">
        <v>47118</v>
      </c>
      <c r="K327" s="1779">
        <v>0</v>
      </c>
      <c r="L327" s="2272" t="s">
        <v>358</v>
      </c>
      <c r="M327" s="2319"/>
      <c r="N327" s="619"/>
      <c r="O327" s="1625"/>
      <c r="P327" s="1625"/>
      <c r="Q327" s="1636"/>
      <c r="R327" s="1636"/>
      <c r="S327" s="1636"/>
      <c r="T327" s="1636"/>
      <c r="U327" s="1636"/>
      <c r="V327" s="1636"/>
      <c r="W327" s="1636"/>
      <c r="X327" s="1636"/>
      <c r="Y327" s="1636"/>
      <c r="Z327" s="1636"/>
      <c r="AA327" s="1636"/>
      <c r="AB327" s="1636"/>
      <c r="AC327" s="1636"/>
      <c r="AD327" s="1636"/>
      <c r="AE327" s="1636"/>
      <c r="AF327" s="1636"/>
      <c r="AG327" s="1636"/>
      <c r="AH327" s="1636">
        <v>0</v>
      </c>
    </row>
    <row s="1636" customFormat="1" customHeight="1" ht="18.75">
      <c r="A328" s="1824"/>
      <c r="B328" s="1824"/>
      <c r="C328" s="1688" t="s">
        <v>1196</v>
      </c>
      <c r="D328" s="345"/>
      <c r="E328" s="1032"/>
      <c r="F328" s="1032"/>
      <c r="G328" s="2428"/>
      <c r="H328" s="4320"/>
      <c r="I328" s="4321" t="s">
        <v>1195</v>
      </c>
      <c r="J328" s="4322"/>
      <c r="K328" s="4323"/>
      <c r="L328" s="4324"/>
      <c r="M328" s="2319"/>
      <c r="N328" s="619"/>
      <c r="O328" s="1625"/>
      <c r="P328" s="1625"/>
      <c r="Q328" s="1636"/>
      <c r="R328" s="1636"/>
      <c r="S328" s="1636"/>
      <c r="T328" s="1636"/>
      <c r="U328" s="1636"/>
      <c r="V328" s="1636"/>
      <c r="W328" s="1636"/>
      <c r="X328" s="1636"/>
      <c r="Y328" s="1636"/>
      <c r="Z328" s="1636"/>
      <c r="AA328" s="1636"/>
      <c r="AB328" s="1636"/>
      <c r="AC328" s="1636"/>
      <c r="AD328" s="1636"/>
      <c r="AE328" s="1636"/>
      <c r="AF328" s="1636"/>
      <c r="AG328" s="1636"/>
      <c r="AH328" s="1636">
        <v>0</v>
      </c>
    </row>
    <row s="1636" customFormat="1" customHeight="1" ht="0.75">
      <c r="A329" s="1781"/>
      <c r="B329" s="1781"/>
      <c r="C329" s="370" t="s">
        <v>1205</v>
      </c>
      <c r="D329" s="2463"/>
      <c r="E329" s="2205"/>
      <c r="F329" s="2384"/>
      <c r="G329" s="401"/>
      <c r="H329" s="1501"/>
      <c r="I329" s="652"/>
      <c r="J329" s="572"/>
      <c r="K329" s="1501"/>
      <c r="L329" s="215"/>
      <c r="M329" s="2171"/>
      <c r="N329" s="335"/>
      <c r="O329" s="1625"/>
      <c r="P329" s="1625"/>
      <c r="AH329" s="1632">
        <v>0</v>
      </c>
    </row>
    <row s="1636" customFormat="1" customHeight="1" ht="45">
      <c r="A330" s="1781" t="s">
        <v>190</v>
      </c>
      <c r="B330" s="1781" t="s">
        <v>191</v>
      </c>
      <c r="C330" s="370"/>
      <c r="D330" s="2463"/>
      <c r="E330" s="2205"/>
      <c r="F330" s="2384" t="str">
        <f>INDEX(PT_DIFFERENTIATION_VTAR,MATCH(A330,PT_DIFFERENTIATION_VTAR_ID,0))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330" s="2428" t="str">
        <f>INDEX(PT_DIFFERENTIATION_NTAR,MATCH(B330,PT_DIFFERENTIATION_NTAR_ID,0))</f>
        <v>Тариф на тепловую энергию, поставляемую потребителям АО "ДГК" на территории Артемовского городского округа Приморского края</v>
      </c>
      <c r="H330" s="1863"/>
      <c r="I330" s="1740">
        <v>45292</v>
      </c>
      <c r="J330" s="1774">
        <v>47118</v>
      </c>
      <c r="K330" s="1779">
        <v>0</v>
      </c>
      <c r="L330" s="1863" t="s">
        <v>358</v>
      </c>
      <c r="M330" s="2172"/>
      <c r="N330" s="335"/>
      <c r="O330" s="1625"/>
      <c r="P330" s="1625"/>
      <c r="AH330" s="1632">
        <v>0</v>
      </c>
    </row>
    <row s="1636" customFormat="1" customHeight="1" ht="18.75">
      <c r="A331" s="1781"/>
      <c r="B331" s="1781"/>
      <c r="C331" s="370" t="s">
        <v>1196</v>
      </c>
      <c r="D331" s="2463"/>
      <c r="E331" s="2205"/>
      <c r="F331" s="2384"/>
      <c r="G331" s="2428"/>
      <c r="H331" s="1501"/>
      <c r="I331" s="652" t="s">
        <v>1195</v>
      </c>
      <c r="J331" s="572"/>
      <c r="K331" s="1501"/>
      <c r="L331" s="215"/>
      <c r="M331" s="1862"/>
      <c r="N331" s="335"/>
      <c r="O331" s="1625"/>
      <c r="P331" s="1625"/>
      <c r="AH331" s="1632">
        <v>0</v>
      </c>
    </row>
    <row s="1636" customFormat="1" customHeight="1" ht="18.75">
      <c r="A332" s="1824" t="s">
        <v>190</v>
      </c>
      <c r="B332" s="1824" t="s">
        <v>196</v>
      </c>
      <c r="C332" s="1688"/>
      <c r="D332" s="345"/>
      <c r="E332" s="1032"/>
      <c r="F332" s="1032"/>
      <c r="G332" s="2428" t="str">
        <f>INDEX(PT_DIFFERENTIATION_NTAR,MATCH(B332,PT_DIFFERENTIATION_NTAR_ID,0))</f>
        <v>Тариф на тепловую энергию, поставляемую потребителям АО "ДГК" на территории Владивостокского городского округа Приморского края</v>
      </c>
      <c r="H332" s="2272"/>
      <c r="I332" s="1740">
        <v>45292</v>
      </c>
      <c r="J332" s="1774">
        <v>47118</v>
      </c>
      <c r="K332" s="1779">
        <v>0</v>
      </c>
      <c r="L332" s="2272" t="s">
        <v>358</v>
      </c>
      <c r="M332" s="2319"/>
      <c r="N332" s="619"/>
      <c r="O332" s="1625"/>
      <c r="P332" s="1625"/>
      <c r="Q332" s="1636"/>
      <c r="R332" s="1636"/>
      <c r="S332" s="1636"/>
      <c r="T332" s="1636"/>
      <c r="U332" s="1636"/>
      <c r="V332" s="1636"/>
      <c r="W332" s="1636"/>
      <c r="X332" s="1636"/>
      <c r="Y332" s="1636"/>
      <c r="Z332" s="1636"/>
      <c r="AA332" s="1636"/>
      <c r="AB332" s="1636"/>
      <c r="AC332" s="1636"/>
      <c r="AD332" s="1636"/>
      <c r="AE332" s="1636"/>
      <c r="AF332" s="1636"/>
      <c r="AG332" s="1636"/>
      <c r="AH332" s="1636">
        <v>0</v>
      </c>
    </row>
    <row s="1636" customFormat="1" customHeight="1" ht="18.75">
      <c r="A333" s="1824"/>
      <c r="B333" s="1824"/>
      <c r="C333" s="1688" t="s">
        <v>1196</v>
      </c>
      <c r="D333" s="345"/>
      <c r="E333" s="1032"/>
      <c r="F333" s="1032"/>
      <c r="G333" s="2428"/>
      <c r="H333" s="4325"/>
      <c r="I333" s="4326" t="s">
        <v>1195</v>
      </c>
      <c r="J333" s="4327"/>
      <c r="K333" s="4328"/>
      <c r="L333" s="4329"/>
      <c r="M333" s="2319"/>
      <c r="N333" s="619"/>
      <c r="O333" s="1625"/>
      <c r="P333" s="1625"/>
      <c r="Q333" s="1636"/>
      <c r="R333" s="1636"/>
      <c r="S333" s="1636"/>
      <c r="T333" s="1636"/>
      <c r="U333" s="1636"/>
      <c r="V333" s="1636"/>
      <c r="W333" s="1636"/>
      <c r="X333" s="1636"/>
      <c r="Y333" s="1636"/>
      <c r="Z333" s="1636"/>
      <c r="AA333" s="1636"/>
      <c r="AB333" s="1636"/>
      <c r="AC333" s="1636"/>
      <c r="AD333" s="1636"/>
      <c r="AE333" s="1636"/>
      <c r="AF333" s="1636"/>
      <c r="AG333" s="1636"/>
      <c r="AH333" s="1636">
        <v>0</v>
      </c>
    </row>
    <row s="1636" customFormat="1" customHeight="1" ht="18.75">
      <c r="A334" s="1824" t="s">
        <v>190</v>
      </c>
      <c r="B334" s="1824" t="s">
        <v>201</v>
      </c>
      <c r="C334" s="1688"/>
      <c r="D334" s="345"/>
      <c r="E334" s="1032"/>
      <c r="F334" s="1032"/>
      <c r="G334" s="2428" t="str">
        <f>INDEX(PT_DIFFERENTIATION_NTAR,MATCH(B334,PT_DIFFERENTIATION_NTAR_ID,0))</f>
        <v>Тариф на тепловую энергию, поставляемую потребителям АО "ДГК" на территории Партизанского городского округа Приморского края</v>
      </c>
      <c r="H334" s="2272"/>
      <c r="I334" s="1740">
        <v>45292</v>
      </c>
      <c r="J334" s="1774">
        <v>47118</v>
      </c>
      <c r="K334" s="1779">
        <v>0</v>
      </c>
      <c r="L334" s="2272" t="s">
        <v>358</v>
      </c>
      <c r="M334" s="2319"/>
      <c r="N334" s="619"/>
      <c r="O334" s="1625"/>
      <c r="P334" s="1625"/>
      <c r="Q334" s="1636"/>
      <c r="R334" s="1636"/>
      <c r="S334" s="1636"/>
      <c r="T334" s="1636"/>
      <c r="U334" s="1636"/>
      <c r="V334" s="1636"/>
      <c r="W334" s="1636"/>
      <c r="X334" s="1636"/>
      <c r="Y334" s="1636"/>
      <c r="Z334" s="1636"/>
      <c r="AA334" s="1636"/>
      <c r="AB334" s="1636"/>
      <c r="AC334" s="1636"/>
      <c r="AD334" s="1636"/>
      <c r="AE334" s="1636"/>
      <c r="AF334" s="1636"/>
      <c r="AG334" s="1636"/>
      <c r="AH334" s="1636">
        <v>0</v>
      </c>
    </row>
    <row s="1636" customFormat="1" customHeight="1" ht="18.75">
      <c r="A335" s="1824"/>
      <c r="B335" s="1824"/>
      <c r="C335" s="1688" t="s">
        <v>1196</v>
      </c>
      <c r="D335" s="345"/>
      <c r="E335" s="1032"/>
      <c r="F335" s="1032"/>
      <c r="G335" s="2428"/>
      <c r="H335" s="4330"/>
      <c r="I335" s="4331" t="s">
        <v>1195</v>
      </c>
      <c r="J335" s="4332"/>
      <c r="K335" s="4333"/>
      <c r="L335" s="4334"/>
      <c r="M335" s="2319"/>
      <c r="N335" s="619"/>
      <c r="O335" s="1625"/>
      <c r="P335" s="1625"/>
      <c r="Q335" s="1636"/>
      <c r="R335" s="1636"/>
      <c r="S335" s="1636"/>
      <c r="T335" s="1636"/>
      <c r="U335" s="1636"/>
      <c r="V335" s="1636"/>
      <c r="W335" s="1636"/>
      <c r="X335" s="1636"/>
      <c r="Y335" s="1636"/>
      <c r="Z335" s="1636"/>
      <c r="AA335" s="1636"/>
      <c r="AB335" s="1636"/>
      <c r="AC335" s="1636"/>
      <c r="AD335" s="1636"/>
      <c r="AE335" s="1636"/>
      <c r="AF335" s="1636"/>
      <c r="AG335" s="1636"/>
      <c r="AH335" s="1636">
        <v>0</v>
      </c>
    </row>
    <row s="1636" customFormat="1" customHeight="1" ht="18.75">
      <c r="A336" s="1824" t="s">
        <v>190</v>
      </c>
      <c r="B336" s="1824" t="s">
        <v>206</v>
      </c>
      <c r="C336" s="1688"/>
      <c r="D336" s="345"/>
      <c r="E336" s="1032"/>
      <c r="F336" s="1032"/>
      <c r="G336" s="2428" t="str">
        <f>INDEX(PT_DIFFERENTIATION_NTAR,MATCH(B336,PT_DIFFERENTIATION_NTAR_ID,0))</f>
        <v>Тариф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на территории Артемовского городского округа</v>
      </c>
      <c r="H336" s="2272"/>
      <c r="I336" s="1740">
        <v>45292</v>
      </c>
      <c r="J336" s="1774">
        <v>47118</v>
      </c>
      <c r="K336" s="1779">
        <v>0</v>
      </c>
      <c r="L336" s="2272" t="s">
        <v>358</v>
      </c>
      <c r="M336" s="2319"/>
      <c r="N336" s="619"/>
      <c r="O336" s="1625"/>
      <c r="P336" s="1625"/>
      <c r="Q336" s="1636"/>
      <c r="R336" s="1636"/>
      <c r="S336" s="1636"/>
      <c r="T336" s="1636"/>
      <c r="U336" s="1636"/>
      <c r="V336" s="1636"/>
      <c r="W336" s="1636"/>
      <c r="X336" s="1636"/>
      <c r="Y336" s="1636"/>
      <c r="Z336" s="1636"/>
      <c r="AA336" s="1636"/>
      <c r="AB336" s="1636"/>
      <c r="AC336" s="1636"/>
      <c r="AD336" s="1636"/>
      <c r="AE336" s="1636"/>
      <c r="AF336" s="1636"/>
      <c r="AG336" s="1636"/>
      <c r="AH336" s="1636">
        <v>0</v>
      </c>
    </row>
    <row s="1636" customFormat="1" customHeight="1" ht="18.75">
      <c r="A337" s="1824"/>
      <c r="B337" s="1824"/>
      <c r="C337" s="1688" t="s">
        <v>1196</v>
      </c>
      <c r="D337" s="345"/>
      <c r="E337" s="1032"/>
      <c r="F337" s="1032"/>
      <c r="G337" s="2428"/>
      <c r="H337" s="4335"/>
      <c r="I337" s="4336" t="s">
        <v>1195</v>
      </c>
      <c r="J337" s="4337"/>
      <c r="K337" s="4338"/>
      <c r="L337" s="4339"/>
      <c r="M337" s="2319"/>
      <c r="N337" s="619"/>
      <c r="O337" s="1625"/>
      <c r="P337" s="1625"/>
      <c r="Q337" s="1636"/>
      <c r="R337" s="1636"/>
      <c r="S337" s="1636"/>
      <c r="T337" s="1636"/>
      <c r="U337" s="1636"/>
      <c r="V337" s="1636"/>
      <c r="W337" s="1636"/>
      <c r="X337" s="1636"/>
      <c r="Y337" s="1636"/>
      <c r="Z337" s="1636"/>
      <c r="AA337" s="1636"/>
      <c r="AB337" s="1636"/>
      <c r="AC337" s="1636"/>
      <c r="AD337" s="1636"/>
      <c r="AE337" s="1636"/>
      <c r="AF337" s="1636"/>
      <c r="AG337" s="1636"/>
      <c r="AH337" s="1636">
        <v>0</v>
      </c>
    </row>
    <row s="1636" customFormat="1" customHeight="1" ht="18.75">
      <c r="A338" s="1824" t="s">
        <v>190</v>
      </c>
      <c r="B338" s="1824" t="s">
        <v>211</v>
      </c>
      <c r="C338" s="1688"/>
      <c r="D338" s="345"/>
      <c r="E338" s="1032"/>
      <c r="F338" s="1032"/>
      <c r="G338" s="2428" t="str">
        <f>INDEX(PT_DIFFERENTIATION_NTAR,MATCH(B338,PT_DIFFERENTIATION_NTAR_ID,0))</f>
        <v>Тариф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на территории Владивостокского городского округа</v>
      </c>
      <c r="H338" s="2272"/>
      <c r="I338" s="1740">
        <v>45292</v>
      </c>
      <c r="J338" s="1774">
        <v>47118</v>
      </c>
      <c r="K338" s="1779">
        <v>0</v>
      </c>
      <c r="L338" s="2272" t="s">
        <v>358</v>
      </c>
      <c r="M338" s="2319"/>
      <c r="N338" s="619"/>
      <c r="O338" s="1625"/>
      <c r="P338" s="1625"/>
      <c r="Q338" s="1636"/>
      <c r="R338" s="1636"/>
      <c r="S338" s="1636"/>
      <c r="T338" s="1636"/>
      <c r="U338" s="1636"/>
      <c r="V338" s="1636"/>
      <c r="W338" s="1636"/>
      <c r="X338" s="1636"/>
      <c r="Y338" s="1636"/>
      <c r="Z338" s="1636"/>
      <c r="AA338" s="1636"/>
      <c r="AB338" s="1636"/>
      <c r="AC338" s="1636"/>
      <c r="AD338" s="1636"/>
      <c r="AE338" s="1636"/>
      <c r="AF338" s="1636"/>
      <c r="AG338" s="1636"/>
      <c r="AH338" s="1636">
        <v>0</v>
      </c>
    </row>
    <row s="1636" customFormat="1" customHeight="1" ht="18.75">
      <c r="A339" s="1824"/>
      <c r="B339" s="1824"/>
      <c r="C339" s="1688" t="s">
        <v>1196</v>
      </c>
      <c r="D339" s="345"/>
      <c r="E339" s="1032"/>
      <c r="F339" s="1032"/>
      <c r="G339" s="2428"/>
      <c r="H339" s="4340"/>
      <c r="I339" s="4341" t="s">
        <v>1195</v>
      </c>
      <c r="J339" s="4342"/>
      <c r="K339" s="4343"/>
      <c r="L339" s="4344"/>
      <c r="M339" s="2319"/>
      <c r="N339" s="619"/>
      <c r="O339" s="1625"/>
      <c r="P339" s="1625"/>
      <c r="Q339" s="1636"/>
      <c r="R339" s="1636"/>
      <c r="S339" s="1636"/>
      <c r="T339" s="1636"/>
      <c r="U339" s="1636"/>
      <c r="V339" s="1636"/>
      <c r="W339" s="1636"/>
      <c r="X339" s="1636"/>
      <c r="Y339" s="1636"/>
      <c r="Z339" s="1636"/>
      <c r="AA339" s="1636"/>
      <c r="AB339" s="1636"/>
      <c r="AC339" s="1636"/>
      <c r="AD339" s="1636"/>
      <c r="AE339" s="1636"/>
      <c r="AF339" s="1636"/>
      <c r="AG339" s="1636"/>
      <c r="AH339" s="1636">
        <v>0</v>
      </c>
    </row>
    <row s="1636" customFormat="1" customHeight="1" ht="18.75">
      <c r="A340" s="1824" t="s">
        <v>190</v>
      </c>
      <c r="B340" s="1824" t="s">
        <v>216</v>
      </c>
      <c r="C340" s="1688"/>
      <c r="D340" s="345"/>
      <c r="E340" s="1032"/>
      <c r="F340" s="1032"/>
      <c r="G340" s="2428" t="str">
        <f>INDEX(PT_DIFFERENTIATION_NTAR,MATCH(B340,PT_DIFFERENTIATION_NTAR_ID,0))</f>
        <v>Тариф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на территории Партизанского городского округа</v>
      </c>
      <c r="H340" s="2272"/>
      <c r="I340" s="1740">
        <v>45292</v>
      </c>
      <c r="J340" s="1774">
        <v>47118</v>
      </c>
      <c r="K340" s="1779">
        <v>0</v>
      </c>
      <c r="L340" s="2272" t="s">
        <v>358</v>
      </c>
      <c r="M340" s="2319"/>
      <c r="N340" s="619"/>
      <c r="O340" s="1625"/>
      <c r="P340" s="1625"/>
      <c r="Q340" s="1636"/>
      <c r="R340" s="1636"/>
      <c r="S340" s="1636"/>
      <c r="T340" s="1636"/>
      <c r="U340" s="1636"/>
      <c r="V340" s="1636"/>
      <c r="W340" s="1636"/>
      <c r="X340" s="1636"/>
      <c r="Y340" s="1636"/>
      <c r="Z340" s="1636"/>
      <c r="AA340" s="1636"/>
      <c r="AB340" s="1636"/>
      <c r="AC340" s="1636"/>
      <c r="AD340" s="1636"/>
      <c r="AE340" s="1636"/>
      <c r="AF340" s="1636"/>
      <c r="AG340" s="1636"/>
      <c r="AH340" s="1636">
        <v>0</v>
      </c>
    </row>
    <row s="1636" customFormat="1" customHeight="1" ht="18.75">
      <c r="A341" s="1824"/>
      <c r="B341" s="1824"/>
      <c r="C341" s="1688" t="s">
        <v>1196</v>
      </c>
      <c r="D341" s="345"/>
      <c r="E341" s="1032"/>
      <c r="F341" s="1032"/>
      <c r="G341" s="2428"/>
      <c r="H341" s="4345"/>
      <c r="I341" s="4346" t="s">
        <v>1195</v>
      </c>
      <c r="J341" s="4347"/>
      <c r="K341" s="4348"/>
      <c r="L341" s="4349"/>
      <c r="M341" s="2319"/>
      <c r="N341" s="619"/>
      <c r="O341" s="1625"/>
      <c r="P341" s="1625"/>
      <c r="Q341" s="1636"/>
      <c r="R341" s="1636"/>
      <c r="S341" s="1636"/>
      <c r="T341" s="1636"/>
      <c r="U341" s="1636"/>
      <c r="V341" s="1636"/>
      <c r="W341" s="1636"/>
      <c r="X341" s="1636"/>
      <c r="Y341" s="1636"/>
      <c r="Z341" s="1636"/>
      <c r="AA341" s="1636"/>
      <c r="AB341" s="1636"/>
      <c r="AC341" s="1636"/>
      <c r="AD341" s="1636"/>
      <c r="AE341" s="1636"/>
      <c r="AF341" s="1636"/>
      <c r="AG341" s="1636"/>
      <c r="AH341" s="1636">
        <v>0</v>
      </c>
    </row>
    <row s="1636" customFormat="1" customHeight="1" ht="0.75">
      <c r="A342" s="1781"/>
      <c r="B342" s="1781"/>
      <c r="C342" s="370" t="s">
        <v>1205</v>
      </c>
      <c r="D342" s="2463"/>
      <c r="E342" s="2205"/>
      <c r="F342" s="2384"/>
      <c r="G342" s="401"/>
      <c r="H342" s="1501"/>
      <c r="I342" s="652"/>
      <c r="J342" s="572"/>
      <c r="K342" s="1501"/>
      <c r="L342" s="215"/>
      <c r="M342" s="342"/>
      <c r="N342" s="335"/>
      <c r="O342" s="1625"/>
      <c r="P342" s="1625"/>
      <c r="AH342" s="1632">
        <v>0</v>
      </c>
    </row>
    <row s="1636" customFormat="1" customHeight="1" ht="45" hidden="1">
      <c r="A343" s="1781" t="s">
        <v>221</v>
      </c>
      <c r="B343" s="1781" t="s">
        <v>222</v>
      </c>
      <c r="C343" s="370"/>
      <c r="D343" s="2463"/>
      <c r="E343" s="2205"/>
      <c r="F343" s="2384" t="str">
        <f>INDEX(PT_DIFFERENTIATION_VTAR,MATCH(A343,PT_DIFFERENTIATION_VTAR_ID,0))</f>
        <v>Тарифы на теплоноситель, поставляемый теплоснабжающими организациями потребителям, другим теплоснабжающим организациям</v>
      </c>
      <c r="G343" s="2428" t="str">
        <f>INDEX(PT_DIFFERENTIATION_NTAR,MATCH(B343,PT_DIFFERENTIATION_NTAR_ID,0))</f>
        <v/>
      </c>
      <c r="H343" s="1863"/>
      <c r="I343" s="1740"/>
      <c r="J343" s="1774"/>
      <c r="K343" s="1779"/>
      <c r="L343" s="1863" t="s">
        <v>358</v>
      </c>
      <c r="M343" s="342"/>
      <c r="N343" s="335"/>
      <c r="O343" s="1625"/>
      <c r="P343" s="1625"/>
      <c r="AH343" s="1632">
        <v>0</v>
      </c>
    </row>
    <row s="1636" customFormat="1" customHeight="1" ht="18.75" hidden="1">
      <c r="A344" s="1781"/>
      <c r="B344" s="1781"/>
      <c r="C344" s="370" t="s">
        <v>1196</v>
      </c>
      <c r="D344" s="2463"/>
      <c r="E344" s="2205"/>
      <c r="F344" s="2384"/>
      <c r="G344" s="2428"/>
      <c r="H344" s="1501"/>
      <c r="I344" s="652" t="s">
        <v>1195</v>
      </c>
      <c r="J344" s="572"/>
      <c r="K344" s="1501"/>
      <c r="L344" s="215"/>
      <c r="M344" s="342"/>
      <c r="N344" s="335"/>
      <c r="O344" s="1625"/>
      <c r="P344" s="1625"/>
      <c r="AH344" s="1632">
        <v>0</v>
      </c>
    </row>
    <row s="1636" customFormat="1" customHeight="1" ht="0.75" hidden="1">
      <c r="A345" s="1781"/>
      <c r="B345" s="1781"/>
      <c r="C345" s="370" t="s">
        <v>1205</v>
      </c>
      <c r="D345" s="2463"/>
      <c r="E345" s="2205"/>
      <c r="F345" s="2384"/>
      <c r="G345" s="401"/>
      <c r="H345" s="1501"/>
      <c r="I345" s="652"/>
      <c r="J345" s="572"/>
      <c r="K345" s="1501"/>
      <c r="L345" s="215"/>
      <c r="M345" s="342"/>
      <c r="N345" s="335"/>
      <c r="O345" s="1625"/>
      <c r="P345" s="1625"/>
      <c r="AH345" s="1632">
        <v>0</v>
      </c>
    </row>
    <row s="1636" customFormat="1" customHeight="1" ht="45" hidden="1">
      <c r="A346" s="1781" t="s">
        <v>227</v>
      </c>
      <c r="B346" s="1781" t="s">
        <v>228</v>
      </c>
      <c r="C346" s="370"/>
      <c r="D346" s="2463"/>
      <c r="E346" s="2205"/>
      <c r="F346" s="2384" t="str">
        <f>INDEX(PT_DIFFERENTIATION_VTAR,MATCH(A346,PT_DIFFERENTIATION_VTAR_ID,0))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46" s="2428" t="str">
        <f>INDEX(PT_DIFFERENTIATION_NTAR,MATCH(B346,PT_DIFFERENTIATION_NTAR_ID,0))</f>
        <v/>
      </c>
      <c r="H346" s="1863"/>
      <c r="I346" s="1740"/>
      <c r="J346" s="1774"/>
      <c r="K346" s="1779"/>
      <c r="L346" s="1863" t="s">
        <v>358</v>
      </c>
      <c r="M346" s="342"/>
      <c r="N346" s="335"/>
      <c r="O346" s="1625"/>
      <c r="P346" s="1625"/>
      <c r="AH346" s="1632">
        <v>0</v>
      </c>
    </row>
    <row s="1636" customFormat="1" customHeight="1" ht="18.75" hidden="1">
      <c r="A347" s="1781"/>
      <c r="B347" s="1781"/>
      <c r="C347" s="370" t="s">
        <v>1196</v>
      </c>
      <c r="D347" s="2463"/>
      <c r="E347" s="2205"/>
      <c r="F347" s="2384"/>
      <c r="G347" s="2428"/>
      <c r="H347" s="1501"/>
      <c r="I347" s="652" t="s">
        <v>1195</v>
      </c>
      <c r="J347" s="572"/>
      <c r="K347" s="1501"/>
      <c r="L347" s="215"/>
      <c r="M347" s="342"/>
      <c r="N347" s="335"/>
      <c r="O347" s="1625"/>
      <c r="P347" s="1625"/>
      <c r="AH347" s="1632">
        <v>0</v>
      </c>
    </row>
    <row s="1636" customFormat="1" customHeight="1" ht="0.75" hidden="1">
      <c r="A348" s="1781"/>
      <c r="B348" s="1781"/>
      <c r="C348" s="370" t="s">
        <v>1205</v>
      </c>
      <c r="D348" s="2463"/>
      <c r="E348" s="2205"/>
      <c r="F348" s="2384"/>
      <c r="G348" s="401"/>
      <c r="H348" s="1501"/>
      <c r="I348" s="652"/>
      <c r="J348" s="572"/>
      <c r="K348" s="1501"/>
      <c r="L348" s="215"/>
      <c r="M348" s="342"/>
      <c r="N348" s="335"/>
      <c r="O348" s="1625"/>
      <c r="P348" s="1625"/>
      <c r="AH348" s="1632">
        <v>0</v>
      </c>
    </row>
    <row s="1636" customFormat="1" customHeight="1" ht="18.75" hidden="1">
      <c r="A349" s="1781" t="s">
        <v>233</v>
      </c>
      <c r="B349" s="1781" t="s">
        <v>234</v>
      </c>
      <c r="C349" s="370"/>
      <c r="D349" s="2463"/>
      <c r="E349" s="2205"/>
      <c r="F349" s="2384" t="str">
        <f>INDEX(PT_DIFFERENTIATION_VTAR,MATCH(A349,PT_DIFFERENTIATION_VTAR_ID,0))</f>
        <v>Тарифы на услуги по передаче тепловой энергии</v>
      </c>
      <c r="G349" s="2428" t="str">
        <f>INDEX(PT_DIFFERENTIATION_NTAR,MATCH(B349,PT_DIFFERENTIATION_NTAR_ID,0))</f>
        <v/>
      </c>
      <c r="H349" s="1863"/>
      <c r="I349" s="1740"/>
      <c r="J349" s="1774"/>
      <c r="K349" s="1779"/>
      <c r="L349" s="1863" t="s">
        <v>358</v>
      </c>
      <c r="M349" s="342"/>
      <c r="N349" s="335"/>
      <c r="O349" s="1625"/>
      <c r="P349" s="1625"/>
      <c r="AH349" s="1632">
        <v>0</v>
      </c>
    </row>
    <row s="1636" customFormat="1" customHeight="1" ht="18.75" hidden="1">
      <c r="A350" s="1781"/>
      <c r="B350" s="1781"/>
      <c r="C350" s="370" t="s">
        <v>1196</v>
      </c>
      <c r="D350" s="2463"/>
      <c r="E350" s="2205"/>
      <c r="F350" s="2384"/>
      <c r="G350" s="2428"/>
      <c r="H350" s="1501"/>
      <c r="I350" s="652" t="s">
        <v>1195</v>
      </c>
      <c r="J350" s="572"/>
      <c r="K350" s="1501"/>
      <c r="L350" s="215"/>
      <c r="M350" s="342"/>
      <c r="N350" s="335"/>
      <c r="O350" s="1625"/>
      <c r="P350" s="1625"/>
      <c r="AH350" s="1632">
        <v>0</v>
      </c>
    </row>
    <row s="1636" customFormat="1" customHeight="1" ht="0.75" hidden="1">
      <c r="A351" s="1781"/>
      <c r="B351" s="1781"/>
      <c r="C351" s="370" t="s">
        <v>1205</v>
      </c>
      <c r="D351" s="2463"/>
      <c r="E351" s="2205"/>
      <c r="F351" s="2384"/>
      <c r="G351" s="401"/>
      <c r="H351" s="1501"/>
      <c r="I351" s="652"/>
      <c r="J351" s="572"/>
      <c r="K351" s="1501"/>
      <c r="L351" s="215"/>
      <c r="M351" s="342"/>
      <c r="N351" s="335"/>
      <c r="O351" s="1625"/>
      <c r="P351" s="1625"/>
      <c r="AH351" s="1632">
        <v>0</v>
      </c>
    </row>
    <row s="1636" customFormat="1" customHeight="1" ht="18.75" hidden="1">
      <c r="A352" s="1781" t="s">
        <v>239</v>
      </c>
      <c r="B352" s="1781" t="s">
        <v>240</v>
      </c>
      <c r="C352" s="370"/>
      <c r="D352" s="2463"/>
      <c r="E352" s="2205"/>
      <c r="F352" s="2384" t="str">
        <f>INDEX(PT_DIFFERENTIATION_VTAR,MATCH(A352,PT_DIFFERENTIATION_VTAR_ID,0))</f>
        <v>Тарифы на услуги по передаче теплоносителя</v>
      </c>
      <c r="G352" s="2428" t="str">
        <f>INDEX(PT_DIFFERENTIATION_NTAR,MATCH(B352,PT_DIFFERENTIATION_NTAR_ID,0))</f>
        <v/>
      </c>
      <c r="H352" s="1863"/>
      <c r="I352" s="1740"/>
      <c r="J352" s="1774"/>
      <c r="K352" s="1779"/>
      <c r="L352" s="1863" t="s">
        <v>358</v>
      </c>
      <c r="M352" s="342"/>
      <c r="N352" s="335"/>
      <c r="O352" s="1625"/>
      <c r="P352" s="1625"/>
      <c r="AH352" s="1632">
        <v>0</v>
      </c>
    </row>
    <row s="1636" customFormat="1" customHeight="1" ht="18.75" hidden="1">
      <c r="A353" s="1781"/>
      <c r="B353" s="1781"/>
      <c r="C353" s="370" t="s">
        <v>1196</v>
      </c>
      <c r="D353" s="2463"/>
      <c r="E353" s="2205"/>
      <c r="F353" s="2384"/>
      <c r="G353" s="2428"/>
      <c r="H353" s="1501"/>
      <c r="I353" s="652" t="s">
        <v>1195</v>
      </c>
      <c r="J353" s="572"/>
      <c r="K353" s="1501"/>
      <c r="L353" s="215"/>
      <c r="M353" s="342"/>
      <c r="N353" s="335"/>
      <c r="O353" s="1625"/>
      <c r="P353" s="1625"/>
      <c r="AH353" s="1632">
        <v>0</v>
      </c>
    </row>
    <row s="1636" customFormat="1" customHeight="1" ht="0.75" hidden="1">
      <c r="A354" s="1781"/>
      <c r="B354" s="1781"/>
      <c r="C354" s="370" t="s">
        <v>1205</v>
      </c>
      <c r="D354" s="2463"/>
      <c r="E354" s="2205"/>
      <c r="F354" s="2384"/>
      <c r="G354" s="401"/>
      <c r="H354" s="1501"/>
      <c r="I354" s="652"/>
      <c r="J354" s="572"/>
      <c r="K354" s="1501"/>
      <c r="L354" s="215"/>
      <c r="M354" s="342"/>
      <c r="N354" s="335"/>
      <c r="O354" s="1625"/>
      <c r="P354" s="1625"/>
      <c r="AH354" s="1632">
        <v>0</v>
      </c>
    </row>
    <row s="1636" customFormat="1" customHeight="1" ht="18.75" hidden="1">
      <c r="A355" s="1781" t="s">
        <v>245</v>
      </c>
      <c r="B355" s="1781" t="s">
        <v>246</v>
      </c>
      <c r="C355" s="370"/>
      <c r="D355" s="2463"/>
      <c r="E355" s="2205"/>
      <c r="F355" s="2384" t="str">
        <f>INDEX(PT_DIFFERENTIATION_VTAR,MATCH(A355,PT_DIFFERENTIATION_VTAR_ID,0))</f>
        <v>Плата за услуги по поддержанию резервной тепловой мощности при отсутствии потребления тепловой энергии</v>
      </c>
      <c r="G355" s="2428" t="str">
        <f>INDEX(PT_DIFFERENTIATION_NTAR,MATCH(B355,PT_DIFFERENTIATION_NTAR_ID,0))</f>
        <v/>
      </c>
      <c r="H355" s="1863"/>
      <c r="I355" s="1740"/>
      <c r="J355" s="1774"/>
      <c r="K355" s="1779"/>
      <c r="L355" s="1863" t="s">
        <v>358</v>
      </c>
      <c r="M355" s="342"/>
      <c r="N355" s="335"/>
      <c r="O355" s="1625"/>
      <c r="P355" s="1625"/>
      <c r="AH355" s="1632">
        <v>0</v>
      </c>
    </row>
    <row s="1636" customFormat="1" customHeight="1" ht="18.75" hidden="1">
      <c r="A356" s="1781"/>
      <c r="B356" s="1781"/>
      <c r="C356" s="370" t="s">
        <v>1196</v>
      </c>
      <c r="D356" s="2463"/>
      <c r="E356" s="2205"/>
      <c r="F356" s="2384"/>
      <c r="G356" s="2428"/>
      <c r="H356" s="1501"/>
      <c r="I356" s="652" t="s">
        <v>1195</v>
      </c>
      <c r="J356" s="572"/>
      <c r="K356" s="1501"/>
      <c r="L356" s="215"/>
      <c r="M356" s="342"/>
      <c r="N356" s="335"/>
      <c r="O356" s="1625"/>
      <c r="P356" s="1625"/>
      <c r="AH356" s="1632">
        <v>0</v>
      </c>
    </row>
    <row s="1636" customFormat="1" customHeight="1" ht="0.75" hidden="1">
      <c r="A357" s="1781"/>
      <c r="B357" s="1781"/>
      <c r="C357" s="370" t="s">
        <v>1205</v>
      </c>
      <c r="D357" s="2463"/>
      <c r="E357" s="2205"/>
      <c r="F357" s="2384"/>
      <c r="G357" s="401"/>
      <c r="H357" s="1501"/>
      <c r="I357" s="652"/>
      <c r="J357" s="572"/>
      <c r="K357" s="1501"/>
      <c r="L357" s="215"/>
      <c r="M357" s="342"/>
      <c r="N357" s="335"/>
      <c r="O357" s="1625"/>
      <c r="P357" s="1625"/>
      <c r="AH357" s="1632">
        <v>0</v>
      </c>
    </row>
    <row s="1636" customFormat="1" customHeight="1" ht="18.75" hidden="1">
      <c r="A358" s="1781" t="s">
        <v>251</v>
      </c>
      <c r="B358" s="1781" t="s">
        <v>252</v>
      </c>
      <c r="C358" s="370"/>
      <c r="D358" s="2463"/>
      <c r="E358" s="2205"/>
      <c r="F358" s="2384" t="str">
        <f>INDEX(PT_DIFFERENTIATION_VTAR,MATCH(A358,PT_DIFFERENTIATION_VTAR_ID,0))</f>
        <v>Плата за подключение (технологическое присоединение) к системе теплоснабжения</v>
      </c>
      <c r="G358" s="2428" t="str">
        <f>INDEX(PT_DIFFERENTIATION_NTAR,MATCH(B358,PT_DIFFERENTIATION_NTAR_ID,0))</f>
        <v/>
      </c>
      <c r="H358" s="1863"/>
      <c r="I358" s="1740"/>
      <c r="J358" s="1774"/>
      <c r="K358" s="1779"/>
      <c r="L358" s="1863" t="s">
        <v>358</v>
      </c>
      <c r="M358" s="342"/>
      <c r="N358" s="335"/>
      <c r="O358" s="1625"/>
      <c r="P358" s="1625"/>
      <c r="AH358" s="1632">
        <v>0</v>
      </c>
    </row>
    <row s="1636" customFormat="1" customHeight="1" ht="18.75" hidden="1">
      <c r="A359" s="1781"/>
      <c r="B359" s="1781"/>
      <c r="C359" s="370" t="s">
        <v>1196</v>
      </c>
      <c r="D359" s="2463"/>
      <c r="E359" s="2205"/>
      <c r="F359" s="2384"/>
      <c r="G359" s="2428"/>
      <c r="H359" s="1501"/>
      <c r="I359" s="652" t="s">
        <v>1195</v>
      </c>
      <c r="J359" s="572"/>
      <c r="K359" s="1501"/>
      <c r="L359" s="215"/>
      <c r="M359" s="342"/>
      <c r="N359" s="335"/>
      <c r="O359" s="1625"/>
      <c r="P359" s="1625"/>
      <c r="AH359" s="1632">
        <v>0</v>
      </c>
    </row>
    <row s="1636" customFormat="1" customHeight="1" ht="0.75" hidden="1">
      <c r="A360" s="1781"/>
      <c r="B360" s="1781"/>
      <c r="C360" s="370" t="s">
        <v>1205</v>
      </c>
      <c r="D360" s="2463"/>
      <c r="E360" s="2205"/>
      <c r="F360" s="2384"/>
      <c r="G360" s="401"/>
      <c r="H360" s="1501"/>
      <c r="I360" s="652"/>
      <c r="J360" s="572"/>
      <c r="K360" s="1501"/>
      <c r="L360" s="215"/>
      <c r="M360" s="342"/>
      <c r="N360" s="335"/>
      <c r="O360" s="1625"/>
      <c r="P360" s="1625"/>
      <c r="AH360" s="1632">
        <v>0</v>
      </c>
    </row>
    <row s="1636" customFormat="1" customHeight="1" ht="18.75" hidden="1">
      <c r="A361" s="1781" t="s">
        <v>257</v>
      </c>
      <c r="B361" s="1781" t="s">
        <v>258</v>
      </c>
      <c r="C361" s="370"/>
      <c r="D361" s="2463"/>
      <c r="E361" s="2205"/>
      <c r="F361" s="2384" t="str">
        <f>INDEX(PT_DIFFERENTIATION_VTAR,MATCH(A361,PT_DIFFERENTIATION_VTAR_ID,0))</f>
        <v>Плата за подключение (технологическое присоединение) к системе теплоснабжения (индивидуальная)</v>
      </c>
      <c r="G361" s="2428" t="str">
        <f>INDEX(PT_DIFFERENTIATION_NTAR,MATCH(B361,PT_DIFFERENTIATION_NTAR_ID,0))</f>
        <v/>
      </c>
      <c r="H361" s="1990"/>
      <c r="I361" s="1740"/>
      <c r="J361" s="1774"/>
      <c r="K361" s="1779"/>
      <c r="L361" s="1990" t="s">
        <v>358</v>
      </c>
      <c r="M361" s="342"/>
      <c r="N361" s="335"/>
      <c r="O361" s="1625"/>
      <c r="P361" s="1625"/>
      <c r="AH361" s="1632">
        <v>0</v>
      </c>
    </row>
    <row s="1636" customFormat="1" customHeight="1" ht="18.75" hidden="1">
      <c r="A362" s="1781"/>
      <c r="B362" s="1781"/>
      <c r="C362" s="370" t="s">
        <v>1196</v>
      </c>
      <c r="D362" s="2463"/>
      <c r="E362" s="2205"/>
      <c r="F362" s="2384"/>
      <c r="G362" s="2428"/>
      <c r="H362" s="1501"/>
      <c r="I362" s="652" t="s">
        <v>1195</v>
      </c>
      <c r="J362" s="572"/>
      <c r="K362" s="1501"/>
      <c r="L362" s="215"/>
      <c r="M362" s="342"/>
      <c r="N362" s="335"/>
      <c r="O362" s="1625"/>
      <c r="P362" s="1625"/>
      <c r="AH362" s="1632">
        <v>0</v>
      </c>
    </row>
    <row s="1636" customFormat="1" customHeight="1" ht="0.75" hidden="1">
      <c r="A363" s="1781"/>
      <c r="B363" s="1781"/>
      <c r="C363" s="370" t="s">
        <v>1205</v>
      </c>
      <c r="D363" s="2463"/>
      <c r="E363" s="2205"/>
      <c r="F363" s="2384"/>
      <c r="G363" s="401"/>
      <c r="H363" s="1501"/>
      <c r="I363" s="652"/>
      <c r="J363" s="572"/>
      <c r="K363" s="1501"/>
      <c r="L363" s="215"/>
      <c r="M363" s="342"/>
      <c r="N363" s="335"/>
      <c r="O363" s="1625"/>
      <c r="P363" s="1625"/>
      <c r="AH363" s="1632">
        <v>0</v>
      </c>
    </row>
    <row s="1636" customFormat="1" customHeight="1" ht="18.75" hidden="1">
      <c r="A364" s="1781" t="s">
        <v>277</v>
      </c>
      <c r="B364" s="1781" t="s">
        <v>278</v>
      </c>
      <c r="C364" s="370"/>
      <c r="D364" s="2463"/>
      <c r="E364" s="2205"/>
      <c r="F364" s="2384" t="str">
        <f>INDEX(PT_DIFFERENTIATION_VTAR,MATCH(A364,PT_DIFFERENTIATION_VTAR_ID,0))</f>
        <v>Тариф на питьевую воду (питьевое водоснабжение)</v>
      </c>
      <c r="G364" s="2428" t="str">
        <f>INDEX(PT_DIFFERENTIATION_NTAR,MATCH(B364,PT_DIFFERENTIATION_NTAR_ID,0))</f>
        <v/>
      </c>
      <c r="H364" s="1863"/>
      <c r="I364" s="1740"/>
      <c r="J364" s="1774"/>
      <c r="K364" s="1779"/>
      <c r="L364" s="1863" t="s">
        <v>358</v>
      </c>
      <c r="M364" s="342"/>
      <c r="N364" s="335"/>
      <c r="O364" s="1625"/>
      <c r="P364" s="1625"/>
      <c r="AH364" s="1632">
        <v>0</v>
      </c>
    </row>
    <row s="1636" customFormat="1" customHeight="1" ht="18.75" hidden="1">
      <c r="A365" s="1781"/>
      <c r="B365" s="1781"/>
      <c r="C365" s="370" t="s">
        <v>1196</v>
      </c>
      <c r="D365" s="2463"/>
      <c r="E365" s="2205"/>
      <c r="F365" s="2384"/>
      <c r="G365" s="2428"/>
      <c r="H365" s="1501"/>
      <c r="I365" s="652" t="s">
        <v>1195</v>
      </c>
      <c r="J365" s="572"/>
      <c r="K365" s="1501"/>
      <c r="L365" s="215"/>
      <c r="M365" s="342"/>
      <c r="N365" s="335"/>
      <c r="O365" s="1625"/>
      <c r="P365" s="1625"/>
      <c r="AH365" s="1632">
        <v>0</v>
      </c>
    </row>
    <row s="1636" customFormat="1" customHeight="1" ht="0.75" hidden="1">
      <c r="A366" s="1781"/>
      <c r="B366" s="1781"/>
      <c r="C366" s="370" t="s">
        <v>1205</v>
      </c>
      <c r="D366" s="2463"/>
      <c r="E366" s="2205"/>
      <c r="F366" s="2384"/>
      <c r="G366" s="401"/>
      <c r="H366" s="1501"/>
      <c r="I366" s="652"/>
      <c r="J366" s="572"/>
      <c r="K366" s="1501"/>
      <c r="L366" s="215"/>
      <c r="M366" s="342"/>
      <c r="N366" s="335"/>
      <c r="O366" s="1625"/>
      <c r="P366" s="1625"/>
      <c r="AH366" s="1632">
        <v>0</v>
      </c>
    </row>
    <row s="1636" customFormat="1" customHeight="1" ht="18.75" hidden="1">
      <c r="A367" s="1781" t="s">
        <v>282</v>
      </c>
      <c r="B367" s="1781" t="s">
        <v>283</v>
      </c>
      <c r="C367" s="370"/>
      <c r="D367" s="2463"/>
      <c r="E367" s="2205"/>
      <c r="F367" s="2384" t="str">
        <f>INDEX(PT_DIFFERENTIATION_VTAR,MATCH(A367,PT_DIFFERENTIATION_VTAR_ID,0))</f>
        <v>Тариф на техническую воду</v>
      </c>
      <c r="G367" s="2428" t="str">
        <f>INDEX(PT_DIFFERENTIATION_NTAR,MATCH(B367,PT_DIFFERENTIATION_NTAR_ID,0))</f>
        <v/>
      </c>
      <c r="H367" s="1863"/>
      <c r="I367" s="1740"/>
      <c r="J367" s="1774"/>
      <c r="K367" s="1779"/>
      <c r="L367" s="1863" t="s">
        <v>358</v>
      </c>
      <c r="M367" s="342"/>
      <c r="N367" s="335"/>
      <c r="O367" s="1625"/>
      <c r="P367" s="1625"/>
      <c r="AH367" s="1632">
        <v>0</v>
      </c>
    </row>
    <row s="1636" customFormat="1" customHeight="1" ht="18.75" hidden="1">
      <c r="A368" s="1781"/>
      <c r="B368" s="1781"/>
      <c r="C368" s="370" t="s">
        <v>1196</v>
      </c>
      <c r="D368" s="2463"/>
      <c r="E368" s="2205"/>
      <c r="F368" s="2384"/>
      <c r="G368" s="2428"/>
      <c r="H368" s="1501"/>
      <c r="I368" s="652" t="s">
        <v>1195</v>
      </c>
      <c r="J368" s="572"/>
      <c r="K368" s="1501"/>
      <c r="L368" s="215"/>
      <c r="M368" s="342"/>
      <c r="N368" s="335"/>
      <c r="O368" s="1625"/>
      <c r="P368" s="1625"/>
      <c r="AH368" s="1632">
        <v>0</v>
      </c>
    </row>
    <row s="1636" customFormat="1" customHeight="1" ht="0.75" hidden="1">
      <c r="A369" s="1781"/>
      <c r="B369" s="1781"/>
      <c r="C369" s="370" t="s">
        <v>1205</v>
      </c>
      <c r="D369" s="2463"/>
      <c r="E369" s="2205"/>
      <c r="F369" s="2384"/>
      <c r="G369" s="401"/>
      <c r="H369" s="1501"/>
      <c r="I369" s="652"/>
      <c r="J369" s="572"/>
      <c r="K369" s="1501"/>
      <c r="L369" s="215"/>
      <c r="M369" s="342"/>
      <c r="N369" s="335"/>
      <c r="O369" s="1625"/>
      <c r="P369" s="1625"/>
      <c r="AH369" s="1632">
        <v>0</v>
      </c>
    </row>
    <row s="1636" customFormat="1" customHeight="1" ht="18.75" hidden="1">
      <c r="A370" s="1781" t="s">
        <v>287</v>
      </c>
      <c r="B370" s="1781" t="s">
        <v>288</v>
      </c>
      <c r="C370" s="370"/>
      <c r="D370" s="2463"/>
      <c r="E370" s="2205"/>
      <c r="F370" s="2384" t="str">
        <f>INDEX(PT_DIFFERENTIATION_VTAR,MATCH(A370,PT_DIFFERENTIATION_VTAR_ID,0))</f>
        <v>Тариф на транспортировку воды</v>
      </c>
      <c r="G370" s="2428" t="str">
        <f>INDEX(PT_DIFFERENTIATION_NTAR,MATCH(B370,PT_DIFFERENTIATION_NTAR_ID,0))</f>
        <v/>
      </c>
      <c r="H370" s="1863"/>
      <c r="I370" s="1740"/>
      <c r="J370" s="1774"/>
      <c r="K370" s="1779"/>
      <c r="L370" s="1863" t="s">
        <v>358</v>
      </c>
      <c r="M370" s="342"/>
      <c r="N370" s="335"/>
      <c r="O370" s="1625"/>
      <c r="P370" s="1625"/>
      <c r="AH370" s="1632">
        <v>0</v>
      </c>
    </row>
    <row s="1636" customFormat="1" customHeight="1" ht="18.75" hidden="1">
      <c r="A371" s="1781"/>
      <c r="B371" s="1781"/>
      <c r="C371" s="370" t="s">
        <v>1196</v>
      </c>
      <c r="D371" s="2463"/>
      <c r="E371" s="2205"/>
      <c r="F371" s="2384"/>
      <c r="G371" s="2428"/>
      <c r="H371" s="1501"/>
      <c r="I371" s="652" t="s">
        <v>1195</v>
      </c>
      <c r="J371" s="572"/>
      <c r="K371" s="1501"/>
      <c r="L371" s="215"/>
      <c r="M371" s="342"/>
      <c r="N371" s="335"/>
      <c r="O371" s="1625"/>
      <c r="P371" s="1625"/>
      <c r="AH371" s="1632">
        <v>0</v>
      </c>
    </row>
    <row s="1636" customFormat="1" customHeight="1" ht="0.75" hidden="1">
      <c r="A372" s="1781"/>
      <c r="B372" s="1781"/>
      <c r="C372" s="370" t="s">
        <v>1205</v>
      </c>
      <c r="D372" s="2463"/>
      <c r="E372" s="2205"/>
      <c r="F372" s="2384"/>
      <c r="G372" s="401"/>
      <c r="H372" s="1501"/>
      <c r="I372" s="652"/>
      <c r="J372" s="572"/>
      <c r="K372" s="1501"/>
      <c r="L372" s="215"/>
      <c r="M372" s="342"/>
      <c r="N372" s="335"/>
      <c r="O372" s="1625"/>
      <c r="P372" s="1625"/>
      <c r="AH372" s="1632">
        <v>0</v>
      </c>
    </row>
    <row s="1636" customFormat="1" customHeight="1" ht="18.75" hidden="1">
      <c r="A373" s="1781" t="s">
        <v>292</v>
      </c>
      <c r="B373" s="1781" t="s">
        <v>293</v>
      </c>
      <c r="C373" s="370"/>
      <c r="D373" s="2463"/>
      <c r="E373" s="2205"/>
      <c r="F373" s="2384" t="str">
        <f>INDEX(PT_DIFFERENTIATION_VTAR,MATCH(A373,PT_DIFFERENTIATION_VTAR_ID,0))</f>
        <v>Тариф на подвоз воды</v>
      </c>
      <c r="G373" s="2428" t="str">
        <f>INDEX(PT_DIFFERENTIATION_NTAR,MATCH(B373,PT_DIFFERENTIATION_NTAR_ID,0))</f>
        <v/>
      </c>
      <c r="H373" s="1863"/>
      <c r="I373" s="1740"/>
      <c r="J373" s="1774"/>
      <c r="K373" s="1779"/>
      <c r="L373" s="1863" t="s">
        <v>358</v>
      </c>
      <c r="M373" s="342"/>
      <c r="N373" s="335"/>
      <c r="O373" s="1625"/>
      <c r="P373" s="1625"/>
      <c r="AH373" s="1632">
        <v>0</v>
      </c>
    </row>
    <row s="1636" customFormat="1" customHeight="1" ht="18.75" hidden="1">
      <c r="A374" s="1781"/>
      <c r="B374" s="1781"/>
      <c r="C374" s="370" t="s">
        <v>1196</v>
      </c>
      <c r="D374" s="2463"/>
      <c r="E374" s="2205"/>
      <c r="F374" s="2384"/>
      <c r="G374" s="2428"/>
      <c r="H374" s="1501"/>
      <c r="I374" s="652" t="s">
        <v>1195</v>
      </c>
      <c r="J374" s="572"/>
      <c r="K374" s="1501"/>
      <c r="L374" s="215"/>
      <c r="M374" s="342"/>
      <c r="N374" s="335"/>
      <c r="O374" s="1625"/>
      <c r="P374" s="1625"/>
      <c r="AH374" s="1632">
        <v>0</v>
      </c>
    </row>
    <row s="1636" customFormat="1" customHeight="1" ht="0.75" hidden="1">
      <c r="A375" s="1781"/>
      <c r="B375" s="1781"/>
      <c r="C375" s="370" t="s">
        <v>1205</v>
      </c>
      <c r="D375" s="2463"/>
      <c r="E375" s="2205"/>
      <c r="F375" s="2384"/>
      <c r="G375" s="401"/>
      <c r="H375" s="1501"/>
      <c r="I375" s="652"/>
      <c r="J375" s="572"/>
      <c r="K375" s="1501"/>
      <c r="L375" s="215"/>
      <c r="M375" s="342"/>
      <c r="N375" s="335"/>
      <c r="O375" s="1625"/>
      <c r="P375" s="1625"/>
      <c r="AH375" s="1632">
        <v>0</v>
      </c>
    </row>
    <row s="1636" customFormat="1" customHeight="1" ht="18.75" hidden="1">
      <c r="A376" s="1781" t="s">
        <v>297</v>
      </c>
      <c r="B376" s="1781" t="s">
        <v>298</v>
      </c>
      <c r="C376" s="370"/>
      <c r="D376" s="2463"/>
      <c r="E376" s="2205"/>
      <c r="F376" s="2384" t="str">
        <f>INDEX(PT_DIFFERENTIATION_VTAR,MATCH(A376,PT_DIFFERENTIATION_VTAR_ID,0))</f>
        <v>Тариф на подключение (технологическое присоединение) к централизованной системе холодного водоснабжения</v>
      </c>
      <c r="G376" s="2428" t="str">
        <f>INDEX(PT_DIFFERENTIATION_NTAR,MATCH(B376,PT_DIFFERENTIATION_NTAR_ID,0))</f>
        <v/>
      </c>
      <c r="H376" s="1863"/>
      <c r="I376" s="1740"/>
      <c r="J376" s="1774"/>
      <c r="K376" s="1779"/>
      <c r="L376" s="1863" t="s">
        <v>358</v>
      </c>
      <c r="M376" s="342"/>
      <c r="N376" s="335"/>
      <c r="O376" s="1625"/>
      <c r="P376" s="1625"/>
      <c r="AH376" s="1632">
        <v>0</v>
      </c>
    </row>
    <row s="1636" customFormat="1" customHeight="1" ht="18.75" hidden="1">
      <c r="A377" s="1781"/>
      <c r="B377" s="1781"/>
      <c r="C377" s="370" t="s">
        <v>1196</v>
      </c>
      <c r="D377" s="2463"/>
      <c r="E377" s="2205"/>
      <c r="F377" s="2384"/>
      <c r="G377" s="2428"/>
      <c r="H377" s="1501"/>
      <c r="I377" s="652" t="s">
        <v>1195</v>
      </c>
      <c r="J377" s="572"/>
      <c r="K377" s="1501"/>
      <c r="L377" s="215"/>
      <c r="M377" s="342"/>
      <c r="N377" s="335"/>
      <c r="O377" s="1625"/>
      <c r="P377" s="1625"/>
      <c r="AH377" s="1632">
        <v>0</v>
      </c>
    </row>
    <row s="1636" customFormat="1" customHeight="1" ht="0.75" hidden="1">
      <c r="A378" s="1781"/>
      <c r="B378" s="1781"/>
      <c r="C378" s="370" t="s">
        <v>1205</v>
      </c>
      <c r="D378" s="2463"/>
      <c r="E378" s="2205"/>
      <c r="F378" s="2384"/>
      <c r="G378" s="401"/>
      <c r="H378" s="1501"/>
      <c r="I378" s="652"/>
      <c r="J378" s="572"/>
      <c r="K378" s="1501"/>
      <c r="L378" s="215"/>
      <c r="M378" s="342"/>
      <c r="N378" s="335"/>
      <c r="O378" s="1625"/>
      <c r="P378" s="1625"/>
      <c r="AH378" s="1632">
        <v>0</v>
      </c>
    </row>
    <row s="1636" customFormat="1" customHeight="1" ht="18.75" hidden="1">
      <c r="A379" s="1781" t="s">
        <v>302</v>
      </c>
      <c r="B379" s="1781" t="s">
        <v>303</v>
      </c>
      <c r="C379" s="370"/>
      <c r="D379" s="2463"/>
      <c r="E379" s="2205"/>
      <c r="F379" s="2384" t="str">
        <f>INDEX(PT_DIFFERENTIATION_VTAR,MATCH(A379,PT_DIFFERENTIATION_VTAR_ID,0))</f>
        <v>Тариф на горячую воду (горячее водоснабжение)</v>
      </c>
      <c r="G379" s="2428" t="str">
        <f>INDEX(PT_DIFFERENTIATION_NTAR,MATCH(B379,PT_DIFFERENTIATION_NTAR_ID,0))</f>
        <v/>
      </c>
      <c r="H379" s="1863"/>
      <c r="I379" s="1740"/>
      <c r="J379" s="1774"/>
      <c r="K379" s="1779"/>
      <c r="L379" s="1863" t="s">
        <v>358</v>
      </c>
      <c r="M379" s="342"/>
      <c r="N379" s="335"/>
      <c r="O379" s="1625"/>
      <c r="P379" s="1625"/>
      <c r="AH379" s="1632">
        <v>0</v>
      </c>
    </row>
    <row s="1636" customFormat="1" customHeight="1" ht="18.75" hidden="1">
      <c r="A380" s="1781"/>
      <c r="B380" s="1781"/>
      <c r="C380" s="370" t="s">
        <v>1196</v>
      </c>
      <c r="D380" s="2463"/>
      <c r="E380" s="2205"/>
      <c r="F380" s="2384"/>
      <c r="G380" s="2428"/>
      <c r="H380" s="1501"/>
      <c r="I380" s="652" t="s">
        <v>1195</v>
      </c>
      <c r="J380" s="572"/>
      <c r="K380" s="1501"/>
      <c r="L380" s="215"/>
      <c r="M380" s="342"/>
      <c r="N380" s="335"/>
      <c r="O380" s="1625"/>
      <c r="P380" s="1625"/>
      <c r="AH380" s="1632">
        <v>0</v>
      </c>
    </row>
    <row s="1636" customFormat="1" customHeight="1" ht="0.75" hidden="1">
      <c r="A381" s="1781"/>
      <c r="B381" s="1781"/>
      <c r="C381" s="370" t="s">
        <v>1205</v>
      </c>
      <c r="D381" s="2463"/>
      <c r="E381" s="2205"/>
      <c r="F381" s="2384"/>
      <c r="G381" s="401"/>
      <c r="H381" s="1501"/>
      <c r="I381" s="652"/>
      <c r="J381" s="572"/>
      <c r="K381" s="1501"/>
      <c r="L381" s="215"/>
      <c r="M381" s="342"/>
      <c r="N381" s="335"/>
      <c r="O381" s="1625"/>
      <c r="P381" s="1625"/>
      <c r="AH381" s="1632">
        <v>0</v>
      </c>
    </row>
    <row s="1636" customFormat="1" customHeight="1" ht="18.75" hidden="1">
      <c r="A382" s="1781" t="s">
        <v>307</v>
      </c>
      <c r="B382" s="1781" t="s">
        <v>308</v>
      </c>
      <c r="C382" s="370"/>
      <c r="D382" s="2463"/>
      <c r="E382" s="2205"/>
      <c r="F382" s="2384" t="str">
        <f>INDEX(PT_DIFFERENTIATION_VTAR,MATCH(A382,PT_DIFFERENTIATION_VTAR_ID,0))</f>
        <v>Тариф на транспортировку горячей воды</v>
      </c>
      <c r="G382" s="2428" t="str">
        <f>INDEX(PT_DIFFERENTIATION_NTAR,MATCH(B382,PT_DIFFERENTIATION_NTAR_ID,0))</f>
        <v/>
      </c>
      <c r="H382" s="1863"/>
      <c r="I382" s="1740"/>
      <c r="J382" s="1774"/>
      <c r="K382" s="1779"/>
      <c r="L382" s="1863" t="s">
        <v>358</v>
      </c>
      <c r="M382" s="342"/>
      <c r="N382" s="335"/>
      <c r="O382" s="1625"/>
      <c r="P382" s="1625"/>
      <c r="AH382" s="1632">
        <v>0</v>
      </c>
    </row>
    <row s="1636" customFormat="1" customHeight="1" ht="18.75" hidden="1">
      <c r="A383" s="1781"/>
      <c r="B383" s="1781"/>
      <c r="C383" s="370" t="s">
        <v>1196</v>
      </c>
      <c r="D383" s="2463"/>
      <c r="E383" s="2205"/>
      <c r="F383" s="2384"/>
      <c r="G383" s="2428"/>
      <c r="H383" s="1501"/>
      <c r="I383" s="652" t="s">
        <v>1195</v>
      </c>
      <c r="J383" s="572"/>
      <c r="K383" s="1501"/>
      <c r="L383" s="215"/>
      <c r="M383" s="342"/>
      <c r="N383" s="335"/>
      <c r="O383" s="1625"/>
      <c r="P383" s="1625"/>
      <c r="AH383" s="1632">
        <v>0</v>
      </c>
    </row>
    <row s="1636" customFormat="1" customHeight="1" ht="0.75" hidden="1">
      <c r="A384" s="1781"/>
      <c r="B384" s="1781"/>
      <c r="C384" s="370" t="s">
        <v>1205</v>
      </c>
      <c r="D384" s="2463"/>
      <c r="E384" s="2205"/>
      <c r="F384" s="2384"/>
      <c r="G384" s="401"/>
      <c r="H384" s="1501"/>
      <c r="I384" s="652"/>
      <c r="J384" s="572"/>
      <c r="K384" s="1501"/>
      <c r="L384" s="215"/>
      <c r="M384" s="342"/>
      <c r="N384" s="335"/>
      <c r="O384" s="1625"/>
      <c r="P384" s="1625"/>
      <c r="AH384" s="1632">
        <v>0</v>
      </c>
    </row>
    <row s="1636" customFormat="1" customHeight="1" ht="18.75" hidden="1">
      <c r="A385" s="1781" t="s">
        <v>312</v>
      </c>
      <c r="B385" s="1781" t="s">
        <v>313</v>
      </c>
      <c r="C385" s="370"/>
      <c r="D385" s="2463"/>
      <c r="E385" s="2205"/>
      <c r="F385" s="2384" t="str">
        <f>INDEX(PT_DIFFERENTIATION_VTAR,MATCH(A385,PT_DIFFERENTIATION_VTAR_ID,0))</f>
        <v>Тариф на подключение (технологическое присоединение) к централизованной системе горячего водоснабжения</v>
      </c>
      <c r="G385" s="2428" t="str">
        <f>INDEX(PT_DIFFERENTIATION_NTAR,MATCH(B385,PT_DIFFERENTIATION_NTAR_ID,0))</f>
        <v/>
      </c>
      <c r="H385" s="1863"/>
      <c r="I385" s="1740"/>
      <c r="J385" s="1774"/>
      <c r="K385" s="1779"/>
      <c r="L385" s="1863" t="s">
        <v>358</v>
      </c>
      <c r="M385" s="342"/>
      <c r="N385" s="335"/>
      <c r="O385" s="1625"/>
      <c r="P385" s="1625"/>
      <c r="AH385" s="1632">
        <v>0</v>
      </c>
    </row>
    <row s="1636" customFormat="1" customHeight="1" ht="18.75" hidden="1">
      <c r="A386" s="1781"/>
      <c r="B386" s="1781"/>
      <c r="C386" s="370" t="s">
        <v>1196</v>
      </c>
      <c r="D386" s="2463"/>
      <c r="E386" s="2205"/>
      <c r="F386" s="2384"/>
      <c r="G386" s="2428"/>
      <c r="H386" s="1501"/>
      <c r="I386" s="652" t="s">
        <v>1195</v>
      </c>
      <c r="J386" s="572"/>
      <c r="K386" s="1501"/>
      <c r="L386" s="215"/>
      <c r="M386" s="342"/>
      <c r="N386" s="335"/>
      <c r="O386" s="1625"/>
      <c r="P386" s="1625"/>
      <c r="AH386" s="1632">
        <v>0</v>
      </c>
    </row>
    <row s="1636" customFormat="1" customHeight="1" ht="0.75" hidden="1">
      <c r="A387" s="1781"/>
      <c r="B387" s="1781"/>
      <c r="C387" s="370" t="s">
        <v>1205</v>
      </c>
      <c r="D387" s="2463"/>
      <c r="E387" s="2205"/>
      <c r="F387" s="2384"/>
      <c r="G387" s="401"/>
      <c r="H387" s="1501"/>
      <c r="I387" s="652"/>
      <c r="J387" s="572"/>
      <c r="K387" s="1501"/>
      <c r="L387" s="215"/>
      <c r="M387" s="342"/>
      <c r="N387" s="335"/>
      <c r="O387" s="1625"/>
      <c r="P387" s="1625"/>
      <c r="AH387" s="1632">
        <v>0</v>
      </c>
    </row>
    <row s="1636" customFormat="1" customHeight="1" ht="18.75" hidden="1">
      <c r="A388" s="1781" t="s">
        <v>317</v>
      </c>
      <c r="B388" s="1781" t="s">
        <v>318</v>
      </c>
      <c r="C388" s="370"/>
      <c r="D388" s="2463"/>
      <c r="E388" s="2205"/>
      <c r="F388" s="2384" t="str">
        <f>INDEX(PT_DIFFERENTIATION_VTAR,MATCH(A388,PT_DIFFERENTIATION_VTAR_ID,0))</f>
        <v>Тариф на водоотведение</v>
      </c>
      <c r="G388" s="2428" t="str">
        <f>INDEX(PT_DIFFERENTIATION_NTAR,MATCH(B388,PT_DIFFERENTIATION_NTAR_ID,0))</f>
        <v/>
      </c>
      <c r="H388" s="1863"/>
      <c r="I388" s="1740"/>
      <c r="J388" s="1774"/>
      <c r="K388" s="1779"/>
      <c r="L388" s="1863" t="s">
        <v>358</v>
      </c>
      <c r="M388" s="342"/>
      <c r="N388" s="335"/>
      <c r="O388" s="1625"/>
      <c r="P388" s="1625"/>
      <c r="AH388" s="1632">
        <v>0</v>
      </c>
    </row>
    <row s="1636" customFormat="1" customHeight="1" ht="18.75" hidden="1">
      <c r="A389" s="1781"/>
      <c r="B389" s="1781"/>
      <c r="C389" s="370" t="s">
        <v>1196</v>
      </c>
      <c r="D389" s="2463"/>
      <c r="E389" s="2205"/>
      <c r="F389" s="2384"/>
      <c r="G389" s="2428"/>
      <c r="H389" s="1501"/>
      <c r="I389" s="652" t="s">
        <v>1195</v>
      </c>
      <c r="J389" s="572"/>
      <c r="K389" s="1501"/>
      <c r="L389" s="215"/>
      <c r="M389" s="342"/>
      <c r="N389" s="335"/>
      <c r="O389" s="1625"/>
      <c r="P389" s="1625"/>
      <c r="AH389" s="1632">
        <v>0</v>
      </c>
    </row>
    <row s="1636" customFormat="1" customHeight="1" ht="0.75" hidden="1">
      <c r="A390" s="1781"/>
      <c r="B390" s="1781"/>
      <c r="C390" s="370" t="s">
        <v>1205</v>
      </c>
      <c r="D390" s="2463"/>
      <c r="E390" s="2205"/>
      <c r="F390" s="2384"/>
      <c r="G390" s="401"/>
      <c r="H390" s="1501"/>
      <c r="I390" s="652"/>
      <c r="J390" s="572"/>
      <c r="K390" s="1501"/>
      <c r="L390" s="215"/>
      <c r="M390" s="342"/>
      <c r="N390" s="335"/>
      <c r="O390" s="1625"/>
      <c r="P390" s="1625"/>
      <c r="AH390" s="1632">
        <v>0</v>
      </c>
    </row>
    <row s="1636" customFormat="1" customHeight="1" ht="18.75" hidden="1">
      <c r="A391" s="1781" t="s">
        <v>322</v>
      </c>
      <c r="B391" s="1781" t="s">
        <v>323</v>
      </c>
      <c r="C391" s="370"/>
      <c r="D391" s="2463"/>
      <c r="E391" s="2205"/>
      <c r="F391" s="2384" t="str">
        <f>INDEX(PT_DIFFERENTIATION_VTAR,MATCH(A391,PT_DIFFERENTIATION_VTAR_ID,0))</f>
        <v>Тариф на транспортировку сточных вод</v>
      </c>
      <c r="G391" s="2428" t="str">
        <f>INDEX(PT_DIFFERENTIATION_NTAR,MATCH(B391,PT_DIFFERENTIATION_NTAR_ID,0))</f>
        <v/>
      </c>
      <c r="H391" s="1863"/>
      <c r="I391" s="1740"/>
      <c r="J391" s="1774"/>
      <c r="K391" s="1779"/>
      <c r="L391" s="1863" t="s">
        <v>358</v>
      </c>
      <c r="M391" s="342"/>
      <c r="N391" s="335"/>
      <c r="O391" s="1625"/>
      <c r="P391" s="1625"/>
      <c r="AH391" s="1632">
        <v>0</v>
      </c>
    </row>
    <row s="1636" customFormat="1" customHeight="1" ht="18.75" hidden="1">
      <c r="A392" s="1781"/>
      <c r="B392" s="1781"/>
      <c r="C392" s="370" t="s">
        <v>1196</v>
      </c>
      <c r="D392" s="2463"/>
      <c r="E392" s="2205"/>
      <c r="F392" s="2384"/>
      <c r="G392" s="2428"/>
      <c r="H392" s="1501"/>
      <c r="I392" s="652" t="s">
        <v>1195</v>
      </c>
      <c r="J392" s="572"/>
      <c r="K392" s="1501"/>
      <c r="L392" s="215"/>
      <c r="M392" s="342"/>
      <c r="N392" s="335"/>
      <c r="O392" s="1625"/>
      <c r="P392" s="1625"/>
      <c r="AH392" s="1632">
        <v>0</v>
      </c>
    </row>
    <row s="1636" customFormat="1" customHeight="1" ht="0.75" hidden="1">
      <c r="A393" s="1781"/>
      <c r="B393" s="1781"/>
      <c r="C393" s="370" t="s">
        <v>1205</v>
      </c>
      <c r="D393" s="2463"/>
      <c r="E393" s="2205"/>
      <c r="F393" s="2384"/>
      <c r="G393" s="401"/>
      <c r="H393" s="1501"/>
      <c r="I393" s="652"/>
      <c r="J393" s="572"/>
      <c r="K393" s="1501"/>
      <c r="L393" s="215"/>
      <c r="M393" s="342"/>
      <c r="N393" s="335"/>
      <c r="O393" s="1625"/>
      <c r="P393" s="1625"/>
      <c r="AH393" s="1632">
        <v>0</v>
      </c>
    </row>
    <row s="1636" customFormat="1" customHeight="1" ht="18.75" hidden="1">
      <c r="A394" s="1781" t="s">
        <v>327</v>
      </c>
      <c r="B394" s="1781" t="s">
        <v>328</v>
      </c>
      <c r="C394" s="370"/>
      <c r="D394" s="2463"/>
      <c r="E394" s="2205"/>
      <c r="F394" s="2384" t="str">
        <f>INDEX(PT_DIFFERENTIATION_VTAR,MATCH(A394,PT_DIFFERENTIATION_VTAR_ID,0))</f>
        <v>Тариф на подключение (технологическое присоединение) к централизованной системе водоотведения</v>
      </c>
      <c r="G394" s="2428" t="str">
        <f>INDEX(PT_DIFFERENTIATION_NTAR,MATCH(B394,PT_DIFFERENTIATION_NTAR_ID,0))</f>
        <v/>
      </c>
      <c r="H394" s="1863"/>
      <c r="I394" s="1740"/>
      <c r="J394" s="1774"/>
      <c r="K394" s="1779"/>
      <c r="L394" s="1863" t="s">
        <v>358</v>
      </c>
      <c r="M394" s="342"/>
      <c r="N394" s="335"/>
      <c r="O394" s="1625"/>
      <c r="P394" s="1625"/>
      <c r="AH394" s="1632">
        <v>0</v>
      </c>
    </row>
    <row s="1636" customFormat="1" customHeight="1" ht="18.75" hidden="1">
      <c r="A395" s="1781"/>
      <c r="B395" s="1781"/>
      <c r="C395" s="370" t="s">
        <v>1196</v>
      </c>
      <c r="D395" s="2463"/>
      <c r="E395" s="2205"/>
      <c r="F395" s="2384"/>
      <c r="G395" s="2428"/>
      <c r="H395" s="1501"/>
      <c r="I395" s="652" t="s">
        <v>1195</v>
      </c>
      <c r="J395" s="572"/>
      <c r="K395" s="1501"/>
      <c r="L395" s="215"/>
      <c r="M395" s="342"/>
      <c r="N395" s="335"/>
      <c r="O395" s="1625"/>
      <c r="P395" s="1625"/>
      <c r="AH395" s="1632">
        <v>0</v>
      </c>
    </row>
    <row s="1636" customFormat="1" customHeight="1" ht="1.05">
      <c r="A396" s="1781"/>
      <c r="B396" s="1781"/>
      <c r="C396" s="370" t="s">
        <v>1205</v>
      </c>
      <c r="D396" s="2463"/>
      <c r="E396" s="2205"/>
      <c r="F396" s="2384"/>
      <c r="G396" s="401"/>
      <c r="H396" s="1501"/>
      <c r="I396" s="652"/>
      <c r="J396" s="572"/>
      <c r="K396" s="1501"/>
      <c r="L396" s="215"/>
      <c r="M396" s="342"/>
      <c r="N396" s="335"/>
      <c r="O396" s="1625"/>
      <c r="P396" s="1625"/>
      <c r="AH396" s="1632">
        <v>1</v>
      </c>
    </row>
    <row customHeight="1" ht="27.299999999999997">
      <c r="A397" s="1781"/>
      <c r="B397" s="1781"/>
      <c r="D397" s="377"/>
      <c r="E397" s="148" t="s">
        <v>93</v>
      </c>
      <c r="F397"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397" s="2461"/>
      <c r="H397" s="2461"/>
      <c r="I397" s="2461"/>
      <c r="J397" s="2461"/>
      <c r="K397" s="2461"/>
      <c r="L397" s="2461"/>
      <c r="M397" s="298"/>
      <c r="N397" s="335"/>
      <c r="AH397" s="375">
        <v>26</v>
      </c>
    </row>
    <row s="1636" customFormat="1" customHeight="1" ht="60.75">
      <c r="A398" s="1781" t="s">
        <v>166</v>
      </c>
      <c r="B398" s="1781" t="s">
        <v>167</v>
      </c>
      <c r="C398" s="370"/>
      <c r="D398" s="2463"/>
      <c r="E398" s="2205"/>
      <c r="F398" s="2384" t="str">
        <f>INDEX(PT_DIFFERENTIATION_VTAR,MATCH(A398,PT_DIFFERENTIATION_VTAR_ID,0))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398" s="2428" t="str">
        <f>INDEX(PT_DIFFERENTIATION_NTAR,MATCH(B398,PT_DIFFERENTIATION_NTAR_ID,0))</f>
        <v>Тариф на тепловую энергию (мощность) на коллекторах источников тепловой энергии на территории Артемовского городского округа Приморского края</v>
      </c>
      <c r="H398" s="1863"/>
      <c r="I398" s="1740">
        <v>45292</v>
      </c>
      <c r="J398" s="1774">
        <v>45657</v>
      </c>
      <c r="K398" s="1779">
        <v>0</v>
      </c>
      <c r="L398" s="1863" t="s">
        <v>358</v>
      </c>
      <c r="M39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398" s="335"/>
      <c r="O398" s="1625"/>
      <c r="P398" s="1625"/>
      <c r="AH398" s="1632">
        <v>0</v>
      </c>
    </row>
    <row s="1636" customFormat="1" customHeight="1" ht="56.25">
      <c r="A399" s="1824"/>
      <c r="B399" s="1824"/>
      <c r="C399" s="1688"/>
      <c r="D399" s="345"/>
      <c r="E399" s="1032"/>
      <c r="F399" s="1032"/>
      <c r="G399" s="1032"/>
      <c r="H399" s="2578" t="s">
        <v>104</v>
      </c>
      <c r="I399" s="1740">
        <v>45658</v>
      </c>
      <c r="J399" s="1774">
        <v>46022</v>
      </c>
      <c r="K399" s="1779">
        <v>0</v>
      </c>
      <c r="L399" s="2272" t="s">
        <v>358</v>
      </c>
      <c r="M399" s="2319"/>
      <c r="N399" s="619"/>
      <c r="O399" s="1625"/>
      <c r="P399" s="1625"/>
      <c r="Q399" s="1636"/>
      <c r="R399" s="1636"/>
      <c r="S399" s="1636"/>
      <c r="T399" s="1636"/>
      <c r="U399" s="1636"/>
      <c r="V399" s="1636"/>
      <c r="W399" s="1636"/>
      <c r="X399" s="1636"/>
      <c r="Y399" s="1636"/>
      <c r="Z399" s="1636"/>
      <c r="AA399" s="1636"/>
      <c r="AB399" s="1636"/>
      <c r="AC399" s="1636"/>
      <c r="AD399" s="1636"/>
      <c r="AE399" s="1636"/>
      <c r="AF399" s="1636"/>
      <c r="AG399" s="1636"/>
      <c r="AH399" s="1636">
        <v>0</v>
      </c>
    </row>
    <row s="1636" customFormat="1" customHeight="1" ht="56.25">
      <c r="A400" s="1824"/>
      <c r="B400" s="1824"/>
      <c r="C400" s="1688"/>
      <c r="D400" s="345"/>
      <c r="E400" s="1032"/>
      <c r="F400" s="1032"/>
      <c r="G400" s="1032"/>
      <c r="H400" s="2578" t="s">
        <v>104</v>
      </c>
      <c r="I400" s="1740">
        <v>46023</v>
      </c>
      <c r="J400" s="1774">
        <v>46387</v>
      </c>
      <c r="K400" s="1779">
        <v>0</v>
      </c>
      <c r="L400" s="2272" t="s">
        <v>358</v>
      </c>
      <c r="M400" s="2319"/>
      <c r="N400" s="619"/>
      <c r="O400" s="1625"/>
      <c r="P400" s="1625"/>
      <c r="Q400" s="1636"/>
      <c r="R400" s="1636"/>
      <c r="S400" s="1636"/>
      <c r="T400" s="1636"/>
      <c r="U400" s="1636"/>
      <c r="V400" s="1636"/>
      <c r="W400" s="1636"/>
      <c r="X400" s="1636"/>
      <c r="Y400" s="1636"/>
      <c r="Z400" s="1636"/>
      <c r="AA400" s="1636"/>
      <c r="AB400" s="1636"/>
      <c r="AC400" s="1636"/>
      <c r="AD400" s="1636"/>
      <c r="AE400" s="1636"/>
      <c r="AF400" s="1636"/>
      <c r="AG400" s="1636"/>
      <c r="AH400" s="1636">
        <v>0</v>
      </c>
    </row>
    <row s="1636" customFormat="1" customHeight="1" ht="56.25">
      <c r="A401" s="1824"/>
      <c r="B401" s="1824"/>
      <c r="C401" s="1688"/>
      <c r="D401" s="345"/>
      <c r="E401" s="1032"/>
      <c r="F401" s="1032"/>
      <c r="G401" s="1032"/>
      <c r="H401" s="2578" t="s">
        <v>104</v>
      </c>
      <c r="I401" s="1740">
        <v>46388</v>
      </c>
      <c r="J401" s="1774">
        <v>46752</v>
      </c>
      <c r="K401" s="1779">
        <v>0</v>
      </c>
      <c r="L401" s="2272" t="s">
        <v>358</v>
      </c>
      <c r="M401" s="2319"/>
      <c r="N401" s="619"/>
      <c r="O401" s="1625"/>
      <c r="P401" s="1625"/>
      <c r="Q401" s="1636"/>
      <c r="R401" s="1636"/>
      <c r="S401" s="1636"/>
      <c r="T401" s="1636"/>
      <c r="U401" s="1636"/>
      <c r="V401" s="1636"/>
      <c r="W401" s="1636"/>
      <c r="X401" s="1636"/>
      <c r="Y401" s="1636"/>
      <c r="Z401" s="1636"/>
      <c r="AA401" s="1636"/>
      <c r="AB401" s="1636"/>
      <c r="AC401" s="1636"/>
      <c r="AD401" s="1636"/>
      <c r="AE401" s="1636"/>
      <c r="AF401" s="1636"/>
      <c r="AG401" s="1636"/>
      <c r="AH401" s="1636">
        <v>0</v>
      </c>
    </row>
    <row s="1636" customFormat="1" customHeight="1" ht="56.25">
      <c r="A402" s="1824"/>
      <c r="B402" s="1824"/>
      <c r="C402" s="1688"/>
      <c r="D402" s="345"/>
      <c r="E402" s="1032"/>
      <c r="F402" s="1032"/>
      <c r="G402" s="1032"/>
      <c r="H402" s="2578" t="s">
        <v>104</v>
      </c>
      <c r="I402" s="1740">
        <v>46753</v>
      </c>
      <c r="J402" s="1774">
        <v>47118</v>
      </c>
      <c r="K402" s="1779">
        <v>0</v>
      </c>
      <c r="L402" s="2272" t="s">
        <v>358</v>
      </c>
      <c r="M402" s="2319"/>
      <c r="N402" s="619"/>
      <c r="O402" s="1625"/>
      <c r="P402" s="1625"/>
      <c r="Q402" s="1636"/>
      <c r="R402" s="1636"/>
      <c r="S402" s="1636"/>
      <c r="T402" s="1636"/>
      <c r="U402" s="1636"/>
      <c r="V402" s="1636"/>
      <c r="W402" s="1636"/>
      <c r="X402" s="1636"/>
      <c r="Y402" s="1636"/>
      <c r="Z402" s="1636"/>
      <c r="AA402" s="1636"/>
      <c r="AB402" s="1636"/>
      <c r="AC402" s="1636"/>
      <c r="AD402" s="1636"/>
      <c r="AE402" s="1636"/>
      <c r="AF402" s="1636"/>
      <c r="AG402" s="1636"/>
      <c r="AH402" s="1636">
        <v>0</v>
      </c>
    </row>
    <row s="1636" customFormat="1" customHeight="1" ht="18.75">
      <c r="A403" s="1781"/>
      <c r="B403" s="1781"/>
      <c r="C403" s="370" t="s">
        <v>1196</v>
      </c>
      <c r="D403" s="2463"/>
      <c r="E403" s="2205"/>
      <c r="F403" s="2384"/>
      <c r="G403" s="2428"/>
      <c r="H403" s="1501"/>
      <c r="I403" s="652" t="s">
        <v>1195</v>
      </c>
      <c r="J403" s="572"/>
      <c r="K403" s="1501"/>
      <c r="L403" s="215"/>
      <c r="M403" s="2171"/>
      <c r="N403" s="335"/>
      <c r="O403" s="1625"/>
      <c r="P403" s="1625"/>
      <c r="AH403" s="1632">
        <v>0</v>
      </c>
    </row>
    <row s="1636" customFormat="1" customHeight="1" ht="18.75">
      <c r="A404" s="1824" t="s">
        <v>166</v>
      </c>
      <c r="B404" s="1824" t="s">
        <v>176</v>
      </c>
      <c r="C404" s="1688"/>
      <c r="D404" s="345"/>
      <c r="E404" s="1032"/>
      <c r="F404" s="1032"/>
      <c r="G404" s="2428" t="str">
        <f>INDEX(PT_DIFFERENTIATION_NTAR,MATCH(B404,PT_DIFFERENTIATION_NTAR_ID,0))</f>
        <v>Тариф на тепловую энергию (мощность) на коллекторах источников тепловой энергии на территории Владивостокского городского округа Приморского края</v>
      </c>
      <c r="H404" s="2272"/>
      <c r="I404" s="1740">
        <v>45292</v>
      </c>
      <c r="J404" s="1774">
        <v>45657</v>
      </c>
      <c r="K404" s="1779">
        <v>0</v>
      </c>
      <c r="L404" s="2272" t="s">
        <v>358</v>
      </c>
      <c r="M404" s="2319"/>
      <c r="N404" s="619"/>
      <c r="O404" s="1625"/>
      <c r="P404" s="1625"/>
      <c r="Q404" s="1636"/>
      <c r="R404" s="1636"/>
      <c r="S404" s="1636"/>
      <c r="T404" s="1636"/>
      <c r="U404" s="1636"/>
      <c r="V404" s="1636"/>
      <c r="W404" s="1636"/>
      <c r="X404" s="1636"/>
      <c r="Y404" s="1636"/>
      <c r="Z404" s="1636"/>
      <c r="AA404" s="1636"/>
      <c r="AB404" s="1636"/>
      <c r="AC404" s="1636"/>
      <c r="AD404" s="1636"/>
      <c r="AE404" s="1636"/>
      <c r="AF404" s="1636"/>
      <c r="AG404" s="1636"/>
      <c r="AH404" s="1636">
        <v>0</v>
      </c>
    </row>
    <row s="1636" customFormat="1" customHeight="1" ht="56.25">
      <c r="A405" s="1824"/>
      <c r="B405" s="1824"/>
      <c r="C405" s="1688"/>
      <c r="D405" s="345"/>
      <c r="E405" s="1032"/>
      <c r="F405" s="1032"/>
      <c r="G405" s="1032"/>
      <c r="H405" s="2578" t="s">
        <v>104</v>
      </c>
      <c r="I405" s="1740">
        <v>45658</v>
      </c>
      <c r="J405" s="1774">
        <v>46022</v>
      </c>
      <c r="K405" s="1779">
        <v>0</v>
      </c>
      <c r="L405" s="2272" t="s">
        <v>358</v>
      </c>
      <c r="M405" s="2319"/>
      <c r="N405" s="619"/>
      <c r="O405" s="1625"/>
      <c r="P405" s="1625"/>
      <c r="Q405" s="1636"/>
      <c r="R405" s="1636"/>
      <c r="S405" s="1636"/>
      <c r="T405" s="1636"/>
      <c r="U405" s="1636"/>
      <c r="V405" s="1636"/>
      <c r="W405" s="1636"/>
      <c r="X405" s="1636"/>
      <c r="Y405" s="1636"/>
      <c r="Z405" s="1636"/>
      <c r="AA405" s="1636"/>
      <c r="AB405" s="1636"/>
      <c r="AC405" s="1636"/>
      <c r="AD405" s="1636"/>
      <c r="AE405" s="1636"/>
      <c r="AF405" s="1636"/>
      <c r="AG405" s="1636"/>
      <c r="AH405" s="1636">
        <v>0</v>
      </c>
    </row>
    <row s="1636" customFormat="1" customHeight="1" ht="56.25">
      <c r="A406" s="1824"/>
      <c r="B406" s="1824"/>
      <c r="C406" s="1688"/>
      <c r="D406" s="345"/>
      <c r="E406" s="1032"/>
      <c r="F406" s="1032"/>
      <c r="G406" s="1032"/>
      <c r="H406" s="2578" t="s">
        <v>104</v>
      </c>
      <c r="I406" s="1740">
        <v>46023</v>
      </c>
      <c r="J406" s="1774">
        <v>46387</v>
      </c>
      <c r="K406" s="1779">
        <v>0</v>
      </c>
      <c r="L406" s="2272" t="s">
        <v>358</v>
      </c>
      <c r="M406" s="2319"/>
      <c r="N406" s="619"/>
      <c r="O406" s="1625"/>
      <c r="P406" s="1625"/>
      <c r="Q406" s="1636"/>
      <c r="R406" s="1636"/>
      <c r="S406" s="1636"/>
      <c r="T406" s="1636"/>
      <c r="U406" s="1636"/>
      <c r="V406" s="1636"/>
      <c r="W406" s="1636"/>
      <c r="X406" s="1636"/>
      <c r="Y406" s="1636"/>
      <c r="Z406" s="1636"/>
      <c r="AA406" s="1636"/>
      <c r="AB406" s="1636"/>
      <c r="AC406" s="1636"/>
      <c r="AD406" s="1636"/>
      <c r="AE406" s="1636"/>
      <c r="AF406" s="1636"/>
      <c r="AG406" s="1636"/>
      <c r="AH406" s="1636">
        <v>0</v>
      </c>
    </row>
    <row s="1636" customFormat="1" customHeight="1" ht="56.25">
      <c r="A407" s="1824"/>
      <c r="B407" s="1824"/>
      <c r="C407" s="1688"/>
      <c r="D407" s="345"/>
      <c r="E407" s="1032"/>
      <c r="F407" s="1032"/>
      <c r="G407" s="1032"/>
      <c r="H407" s="2578" t="s">
        <v>104</v>
      </c>
      <c r="I407" s="1740">
        <v>46388</v>
      </c>
      <c r="J407" s="1774">
        <v>46752</v>
      </c>
      <c r="K407" s="1779">
        <v>0</v>
      </c>
      <c r="L407" s="2272" t="s">
        <v>358</v>
      </c>
      <c r="M407" s="2319"/>
      <c r="N407" s="619"/>
      <c r="O407" s="1625"/>
      <c r="P407" s="1625"/>
      <c r="Q407" s="1636"/>
      <c r="R407" s="1636"/>
      <c r="S407" s="1636"/>
      <c r="T407" s="1636"/>
      <c r="U407" s="1636"/>
      <c r="V407" s="1636"/>
      <c r="W407" s="1636"/>
      <c r="X407" s="1636"/>
      <c r="Y407" s="1636"/>
      <c r="Z407" s="1636"/>
      <c r="AA407" s="1636"/>
      <c r="AB407" s="1636"/>
      <c r="AC407" s="1636"/>
      <c r="AD407" s="1636"/>
      <c r="AE407" s="1636"/>
      <c r="AF407" s="1636"/>
      <c r="AG407" s="1636"/>
      <c r="AH407" s="1636">
        <v>0</v>
      </c>
    </row>
    <row s="1636" customFormat="1" customHeight="1" ht="56.25">
      <c r="A408" s="1824"/>
      <c r="B408" s="1824"/>
      <c r="C408" s="1688"/>
      <c r="D408" s="345"/>
      <c r="E408" s="1032"/>
      <c r="F408" s="1032"/>
      <c r="G408" s="1032"/>
      <c r="H408" s="2578" t="s">
        <v>104</v>
      </c>
      <c r="I408" s="1740">
        <v>46753</v>
      </c>
      <c r="J408" s="1774">
        <v>47118</v>
      </c>
      <c r="K408" s="1779">
        <v>0</v>
      </c>
      <c r="L408" s="2272" t="s">
        <v>358</v>
      </c>
      <c r="M408" s="2319"/>
      <c r="N408" s="619"/>
      <c r="O408" s="1625"/>
      <c r="P408" s="1625"/>
      <c r="Q408" s="1636"/>
      <c r="R408" s="1636"/>
      <c r="S408" s="1636"/>
      <c r="T408" s="1636"/>
      <c r="U408" s="1636"/>
      <c r="V408" s="1636"/>
      <c r="W408" s="1636"/>
      <c r="X408" s="1636"/>
      <c r="Y408" s="1636"/>
      <c r="Z408" s="1636"/>
      <c r="AA408" s="1636"/>
      <c r="AB408" s="1636"/>
      <c r="AC408" s="1636"/>
      <c r="AD408" s="1636"/>
      <c r="AE408" s="1636"/>
      <c r="AF408" s="1636"/>
      <c r="AG408" s="1636"/>
      <c r="AH408" s="1636">
        <v>0</v>
      </c>
    </row>
    <row s="1636" customFormat="1" customHeight="1" ht="18.75">
      <c r="A409" s="1824"/>
      <c r="B409" s="1824"/>
      <c r="C409" s="1688" t="s">
        <v>1196</v>
      </c>
      <c r="D409" s="345"/>
      <c r="E409" s="1032"/>
      <c r="F409" s="1032"/>
      <c r="G409" s="2428"/>
      <c r="H409" s="4350"/>
      <c r="I409" s="4351" t="s">
        <v>1195</v>
      </c>
      <c r="J409" s="4352"/>
      <c r="K409" s="4353"/>
      <c r="L409" s="4354"/>
      <c r="M409" s="2319"/>
      <c r="N409" s="619"/>
      <c r="O409" s="1625"/>
      <c r="P409" s="1625"/>
      <c r="Q409" s="1636"/>
      <c r="R409" s="1636"/>
      <c r="S409" s="1636"/>
      <c r="T409" s="1636"/>
      <c r="U409" s="1636"/>
      <c r="V409" s="1636"/>
      <c r="W409" s="1636"/>
      <c r="X409" s="1636"/>
      <c r="Y409" s="1636"/>
      <c r="Z409" s="1636"/>
      <c r="AA409" s="1636"/>
      <c r="AB409" s="1636"/>
      <c r="AC409" s="1636"/>
      <c r="AD409" s="1636"/>
      <c r="AE409" s="1636"/>
      <c r="AF409" s="1636"/>
      <c r="AG409" s="1636"/>
      <c r="AH409" s="1636">
        <v>0</v>
      </c>
    </row>
    <row s="1636" customFormat="1" customHeight="1" ht="18.75">
      <c r="A410" s="1824" t="s">
        <v>166</v>
      </c>
      <c r="B410" s="1824" t="s">
        <v>182</v>
      </c>
      <c r="C410" s="1688"/>
      <c r="D410" s="345"/>
      <c r="E410" s="1032"/>
      <c r="F410" s="1032"/>
      <c r="G410" s="2428" t="str">
        <f>INDEX(PT_DIFFERENTIATION_NTAR,MATCH(B410,PT_DIFFERENTIATION_NTAR_ID,0))</f>
        <v>Тариф на тепловую энергию (мощность) на коллекторах источников тепловой энергии на территории Партизанского городского округа Приморского края</v>
      </c>
      <c r="H410" s="2272"/>
      <c r="I410" s="1740">
        <v>45292</v>
      </c>
      <c r="J410" s="1774">
        <v>45657</v>
      </c>
      <c r="K410" s="1779">
        <v>0</v>
      </c>
      <c r="L410" s="2272" t="s">
        <v>358</v>
      </c>
      <c r="M410" s="2319"/>
      <c r="N410" s="619"/>
      <c r="O410" s="1625"/>
      <c r="P410" s="1625"/>
      <c r="Q410" s="1636"/>
      <c r="R410" s="1636"/>
      <c r="S410" s="1636"/>
      <c r="T410" s="1636"/>
      <c r="U410" s="1636"/>
      <c r="V410" s="1636"/>
      <c r="W410" s="1636"/>
      <c r="X410" s="1636"/>
      <c r="Y410" s="1636"/>
      <c r="Z410" s="1636"/>
      <c r="AA410" s="1636"/>
      <c r="AB410" s="1636"/>
      <c r="AC410" s="1636"/>
      <c r="AD410" s="1636"/>
      <c r="AE410" s="1636"/>
      <c r="AF410" s="1636"/>
      <c r="AG410" s="1636"/>
      <c r="AH410" s="1636">
        <v>0</v>
      </c>
    </row>
    <row s="1636" customFormat="1" customHeight="1" ht="56.25">
      <c r="A411" s="1824"/>
      <c r="B411" s="1824"/>
      <c r="C411" s="1688"/>
      <c r="D411" s="345"/>
      <c r="E411" s="1032"/>
      <c r="F411" s="1032"/>
      <c r="G411" s="1032"/>
      <c r="H411" s="2578" t="s">
        <v>104</v>
      </c>
      <c r="I411" s="1740">
        <v>45658</v>
      </c>
      <c r="J411" s="1774">
        <v>46022</v>
      </c>
      <c r="K411" s="1779">
        <v>0</v>
      </c>
      <c r="L411" s="2272" t="s">
        <v>358</v>
      </c>
      <c r="M411" s="2319"/>
      <c r="N411" s="619"/>
      <c r="O411" s="1625"/>
      <c r="P411" s="1625"/>
      <c r="Q411" s="1636"/>
      <c r="R411" s="1636"/>
      <c r="S411" s="1636"/>
      <c r="T411" s="1636"/>
      <c r="U411" s="1636"/>
      <c r="V411" s="1636"/>
      <c r="W411" s="1636"/>
      <c r="X411" s="1636"/>
      <c r="Y411" s="1636"/>
      <c r="Z411" s="1636"/>
      <c r="AA411" s="1636"/>
      <c r="AB411" s="1636"/>
      <c r="AC411" s="1636"/>
      <c r="AD411" s="1636"/>
      <c r="AE411" s="1636"/>
      <c r="AF411" s="1636"/>
      <c r="AG411" s="1636"/>
      <c r="AH411" s="1636">
        <v>0</v>
      </c>
    </row>
    <row s="1636" customFormat="1" customHeight="1" ht="56.25">
      <c r="A412" s="1824"/>
      <c r="B412" s="1824"/>
      <c r="C412" s="1688"/>
      <c r="D412" s="345"/>
      <c r="E412" s="1032"/>
      <c r="F412" s="1032"/>
      <c r="G412" s="1032"/>
      <c r="H412" s="2578" t="s">
        <v>104</v>
      </c>
      <c r="I412" s="1740">
        <v>46023</v>
      </c>
      <c r="J412" s="1774">
        <v>46387</v>
      </c>
      <c r="K412" s="1779">
        <v>0</v>
      </c>
      <c r="L412" s="2272" t="s">
        <v>358</v>
      </c>
      <c r="M412" s="2319"/>
      <c r="N412" s="619"/>
      <c r="O412" s="1625"/>
      <c r="P412" s="1625"/>
      <c r="Q412" s="1636"/>
      <c r="R412" s="1636"/>
      <c r="S412" s="1636"/>
      <c r="T412" s="1636"/>
      <c r="U412" s="1636"/>
      <c r="V412" s="1636"/>
      <c r="W412" s="1636"/>
      <c r="X412" s="1636"/>
      <c r="Y412" s="1636"/>
      <c r="Z412" s="1636"/>
      <c r="AA412" s="1636"/>
      <c r="AB412" s="1636"/>
      <c r="AC412" s="1636"/>
      <c r="AD412" s="1636"/>
      <c r="AE412" s="1636"/>
      <c r="AF412" s="1636"/>
      <c r="AG412" s="1636"/>
      <c r="AH412" s="1636">
        <v>0</v>
      </c>
    </row>
    <row s="1636" customFormat="1" customHeight="1" ht="56.25">
      <c r="A413" s="1824"/>
      <c r="B413" s="1824"/>
      <c r="C413" s="1688"/>
      <c r="D413" s="345"/>
      <c r="E413" s="1032"/>
      <c r="F413" s="1032"/>
      <c r="G413" s="1032"/>
      <c r="H413" s="2578" t="s">
        <v>104</v>
      </c>
      <c r="I413" s="1740">
        <v>46388</v>
      </c>
      <c r="J413" s="1774">
        <v>46752</v>
      </c>
      <c r="K413" s="1779">
        <v>0</v>
      </c>
      <c r="L413" s="2272" t="s">
        <v>358</v>
      </c>
      <c r="M413" s="2319"/>
      <c r="N413" s="619"/>
      <c r="O413" s="1625"/>
      <c r="P413" s="1625"/>
      <c r="Q413" s="1636"/>
      <c r="R413" s="1636"/>
      <c r="S413" s="1636"/>
      <c r="T413" s="1636"/>
      <c r="U413" s="1636"/>
      <c r="V413" s="1636"/>
      <c r="W413" s="1636"/>
      <c r="X413" s="1636"/>
      <c r="Y413" s="1636"/>
      <c r="Z413" s="1636"/>
      <c r="AA413" s="1636"/>
      <c r="AB413" s="1636"/>
      <c r="AC413" s="1636"/>
      <c r="AD413" s="1636"/>
      <c r="AE413" s="1636"/>
      <c r="AF413" s="1636"/>
      <c r="AG413" s="1636"/>
      <c r="AH413" s="1636">
        <v>0</v>
      </c>
    </row>
    <row s="1636" customFormat="1" customHeight="1" ht="56.25">
      <c r="A414" s="1824"/>
      <c r="B414" s="1824"/>
      <c r="C414" s="1688"/>
      <c r="D414" s="345"/>
      <c r="E414" s="1032"/>
      <c r="F414" s="1032"/>
      <c r="G414" s="1032"/>
      <c r="H414" s="2578" t="s">
        <v>104</v>
      </c>
      <c r="I414" s="1740">
        <v>46753</v>
      </c>
      <c r="J414" s="1774">
        <v>47118</v>
      </c>
      <c r="K414" s="1779">
        <v>0</v>
      </c>
      <c r="L414" s="2272" t="s">
        <v>358</v>
      </c>
      <c r="M414" s="2319"/>
      <c r="N414" s="619"/>
      <c r="O414" s="1625"/>
      <c r="P414" s="1625"/>
      <c r="Q414" s="1636"/>
      <c r="R414" s="1636"/>
      <c r="S414" s="1636"/>
      <c r="T414" s="1636"/>
      <c r="U414" s="1636"/>
      <c r="V414" s="1636"/>
      <c r="W414" s="1636"/>
      <c r="X414" s="1636"/>
      <c r="Y414" s="1636"/>
      <c r="Z414" s="1636"/>
      <c r="AA414" s="1636"/>
      <c r="AB414" s="1636"/>
      <c r="AC414" s="1636"/>
      <c r="AD414" s="1636"/>
      <c r="AE414" s="1636"/>
      <c r="AF414" s="1636"/>
      <c r="AG414" s="1636"/>
      <c r="AH414" s="1636">
        <v>0</v>
      </c>
    </row>
    <row s="1636" customFormat="1" customHeight="1" ht="18.75">
      <c r="A415" s="1824"/>
      <c r="B415" s="1824"/>
      <c r="C415" s="1688" t="s">
        <v>1196</v>
      </c>
      <c r="D415" s="345"/>
      <c r="E415" s="1032"/>
      <c r="F415" s="1032"/>
      <c r="G415" s="2428"/>
      <c r="H415" s="4355"/>
      <c r="I415" s="4356" t="s">
        <v>1195</v>
      </c>
      <c r="J415" s="4357"/>
      <c r="K415" s="4358"/>
      <c r="L415" s="4359"/>
      <c r="M415" s="2319"/>
      <c r="N415" s="619"/>
      <c r="O415" s="1625"/>
      <c r="P415" s="1625"/>
      <c r="Q415" s="1636"/>
      <c r="R415" s="1636"/>
      <c r="S415" s="1636"/>
      <c r="T415" s="1636"/>
      <c r="U415" s="1636"/>
      <c r="V415" s="1636"/>
      <c r="W415" s="1636"/>
      <c r="X415" s="1636"/>
      <c r="Y415" s="1636"/>
      <c r="Z415" s="1636"/>
      <c r="AA415" s="1636"/>
      <c r="AB415" s="1636"/>
      <c r="AC415" s="1636"/>
      <c r="AD415" s="1636"/>
      <c r="AE415" s="1636"/>
      <c r="AF415" s="1636"/>
      <c r="AG415" s="1636"/>
      <c r="AH415" s="1636">
        <v>0</v>
      </c>
    </row>
    <row s="1636" customFormat="1" customHeight="1" ht="0.75">
      <c r="A416" s="1781"/>
      <c r="B416" s="1781"/>
      <c r="C416" s="370" t="s">
        <v>1205</v>
      </c>
      <c r="D416" s="2463"/>
      <c r="E416" s="2205"/>
      <c r="F416" s="2384"/>
      <c r="G416" s="401"/>
      <c r="H416" s="1501"/>
      <c r="I416" s="652"/>
      <c r="J416" s="572"/>
      <c r="K416" s="1501"/>
      <c r="L416" s="215"/>
      <c r="M416" s="2171"/>
      <c r="N416" s="335"/>
      <c r="O416" s="1625"/>
      <c r="P416" s="1625"/>
      <c r="AH416" s="1632">
        <v>0</v>
      </c>
    </row>
    <row s="1636" customFormat="1" customHeight="1" ht="45">
      <c r="A417" s="1781" t="s">
        <v>190</v>
      </c>
      <c r="B417" s="1781" t="s">
        <v>191</v>
      </c>
      <c r="C417" s="370"/>
      <c r="D417" s="2463"/>
      <c r="E417" s="2205"/>
      <c r="F417" s="2384" t="str">
        <f>INDEX(PT_DIFFERENTIATION_VTAR,MATCH(A417,PT_DIFFERENTIATION_VTAR_ID,0))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417" s="2428" t="str">
        <f>INDEX(PT_DIFFERENTIATION_NTAR,MATCH(B417,PT_DIFFERENTIATION_NTAR_ID,0))</f>
        <v>Тариф на тепловую энергию, поставляемую потребителям АО "ДГК" на территории Артемовского городского округа Приморского края</v>
      </c>
      <c r="H417" s="1863"/>
      <c r="I417" s="1740">
        <v>45292</v>
      </c>
      <c r="J417" s="1774">
        <v>45657</v>
      </c>
      <c r="K417" s="1779">
        <v>355934.2</v>
      </c>
      <c r="L417" s="1863" t="s">
        <v>358</v>
      </c>
      <c r="M417" s="2172"/>
      <c r="N417" s="335"/>
      <c r="O417" s="1625"/>
      <c r="P417" s="1625"/>
      <c r="AH417" s="1632">
        <v>0</v>
      </c>
    </row>
    <row s="1636" customFormat="1" customHeight="1" ht="56.25">
      <c r="A418" s="1824"/>
      <c r="B418" s="1824"/>
      <c r="C418" s="1688"/>
      <c r="D418" s="345"/>
      <c r="E418" s="1032"/>
      <c r="F418" s="1032"/>
      <c r="G418" s="1032"/>
      <c r="H418" s="2578" t="s">
        <v>104</v>
      </c>
      <c r="I418" s="1740">
        <v>45658</v>
      </c>
      <c r="J418" s="1774">
        <v>46022</v>
      </c>
      <c r="K418" s="1779">
        <v>847229.19</v>
      </c>
      <c r="L418" s="2272" t="s">
        <v>358</v>
      </c>
      <c r="M418" s="2319"/>
      <c r="N418" s="619"/>
      <c r="O418" s="1625"/>
      <c r="P418" s="1625"/>
      <c r="Q418" s="1636"/>
      <c r="R418" s="1636"/>
      <c r="S418" s="1636"/>
      <c r="T418" s="1636"/>
      <c r="U418" s="1636"/>
      <c r="V418" s="1636"/>
      <c r="W418" s="1636"/>
      <c r="X418" s="1636"/>
      <c r="Y418" s="1636"/>
      <c r="Z418" s="1636"/>
      <c r="AA418" s="1636"/>
      <c r="AB418" s="1636"/>
      <c r="AC418" s="1636"/>
      <c r="AD418" s="1636"/>
      <c r="AE418" s="1636"/>
      <c r="AF418" s="1636"/>
      <c r="AG418" s="1636"/>
      <c r="AH418" s="1636">
        <v>0</v>
      </c>
    </row>
    <row s="1636" customFormat="1" customHeight="1" ht="56.25">
      <c r="A419" s="1824"/>
      <c r="B419" s="1824"/>
      <c r="C419" s="1688"/>
      <c r="D419" s="345"/>
      <c r="E419" s="1032"/>
      <c r="F419" s="1032"/>
      <c r="G419" s="1032"/>
      <c r="H419" s="2578" t="s">
        <v>104</v>
      </c>
      <c r="I419" s="1740">
        <v>46023</v>
      </c>
      <c r="J419" s="1774">
        <v>46387</v>
      </c>
      <c r="K419" s="1779">
        <v>708821.95</v>
      </c>
      <c r="L419" s="2272" t="s">
        <v>358</v>
      </c>
      <c r="M419" s="2319"/>
      <c r="N419" s="619"/>
      <c r="O419" s="1625"/>
      <c r="P419" s="1625"/>
      <c r="Q419" s="1636"/>
      <c r="R419" s="1636"/>
      <c r="S419" s="1636"/>
      <c r="T419" s="1636"/>
      <c r="U419" s="1636"/>
      <c r="V419" s="1636"/>
      <c r="W419" s="1636"/>
      <c r="X419" s="1636"/>
      <c r="Y419" s="1636"/>
      <c r="Z419" s="1636"/>
      <c r="AA419" s="1636"/>
      <c r="AB419" s="1636"/>
      <c r="AC419" s="1636"/>
      <c r="AD419" s="1636"/>
      <c r="AE419" s="1636"/>
      <c r="AF419" s="1636"/>
      <c r="AG419" s="1636"/>
      <c r="AH419" s="1636">
        <v>0</v>
      </c>
    </row>
    <row s="1636" customFormat="1" customHeight="1" ht="56.25">
      <c r="A420" s="1824"/>
      <c r="B420" s="1824"/>
      <c r="C420" s="1688"/>
      <c r="D420" s="345"/>
      <c r="E420" s="1032"/>
      <c r="F420" s="1032"/>
      <c r="G420" s="1032"/>
      <c r="H420" s="2578" t="s">
        <v>104</v>
      </c>
      <c r="I420" s="1740">
        <v>46388</v>
      </c>
      <c r="J420" s="1774">
        <v>46752</v>
      </c>
      <c r="K420" s="1779">
        <v>803301.33</v>
      </c>
      <c r="L420" s="2272" t="s">
        <v>358</v>
      </c>
      <c r="M420" s="2319"/>
      <c r="N420" s="619"/>
      <c r="O420" s="1625"/>
      <c r="P420" s="1625"/>
      <c r="Q420" s="1636"/>
      <c r="R420" s="1636"/>
      <c r="S420" s="1636"/>
      <c r="T420" s="1636"/>
      <c r="U420" s="1636"/>
      <c r="V420" s="1636"/>
      <c r="W420" s="1636"/>
      <c r="X420" s="1636"/>
      <c r="Y420" s="1636"/>
      <c r="Z420" s="1636"/>
      <c r="AA420" s="1636"/>
      <c r="AB420" s="1636"/>
      <c r="AC420" s="1636"/>
      <c r="AD420" s="1636"/>
      <c r="AE420" s="1636"/>
      <c r="AF420" s="1636"/>
      <c r="AG420" s="1636"/>
      <c r="AH420" s="1636">
        <v>0</v>
      </c>
    </row>
    <row s="1636" customFormat="1" customHeight="1" ht="56.25">
      <c r="A421" s="1824"/>
      <c r="B421" s="1824"/>
      <c r="C421" s="1688"/>
      <c r="D421" s="345"/>
      <c r="E421" s="1032"/>
      <c r="F421" s="1032"/>
      <c r="G421" s="1032"/>
      <c r="H421" s="2578" t="s">
        <v>104</v>
      </c>
      <c r="I421" s="1740">
        <v>46753</v>
      </c>
      <c r="J421" s="1774">
        <v>47118</v>
      </c>
      <c r="K421" s="1779">
        <v>0</v>
      </c>
      <c r="L421" s="2272" t="s">
        <v>358</v>
      </c>
      <c r="M421" s="2319"/>
      <c r="N421" s="619"/>
      <c r="O421" s="1625"/>
      <c r="P421" s="1625"/>
      <c r="Q421" s="1636"/>
      <c r="R421" s="1636"/>
      <c r="S421" s="1636"/>
      <c r="T421" s="1636"/>
      <c r="U421" s="1636"/>
      <c r="V421" s="1636"/>
      <c r="W421" s="1636"/>
      <c r="X421" s="1636"/>
      <c r="Y421" s="1636"/>
      <c r="Z421" s="1636"/>
      <c r="AA421" s="1636"/>
      <c r="AB421" s="1636"/>
      <c r="AC421" s="1636"/>
      <c r="AD421" s="1636"/>
      <c r="AE421" s="1636"/>
      <c r="AF421" s="1636"/>
      <c r="AG421" s="1636"/>
      <c r="AH421" s="1636">
        <v>0</v>
      </c>
    </row>
    <row s="1636" customFormat="1" customHeight="1" ht="18.75">
      <c r="A422" s="1781"/>
      <c r="B422" s="1781"/>
      <c r="C422" s="370" t="s">
        <v>1196</v>
      </c>
      <c r="D422" s="2463"/>
      <c r="E422" s="2205"/>
      <c r="F422" s="2384"/>
      <c r="G422" s="2428"/>
      <c r="H422" s="1501"/>
      <c r="I422" s="652" t="s">
        <v>1195</v>
      </c>
      <c r="J422" s="572"/>
      <c r="K422" s="1501"/>
      <c r="L422" s="215"/>
      <c r="M422" s="1862"/>
      <c r="N422" s="335"/>
      <c r="O422" s="1625"/>
      <c r="P422" s="1625"/>
      <c r="AH422" s="1632">
        <v>0</v>
      </c>
    </row>
    <row s="1636" customFormat="1" customHeight="1" ht="18.75">
      <c r="A423" s="1824" t="s">
        <v>190</v>
      </c>
      <c r="B423" s="1824" t="s">
        <v>196</v>
      </c>
      <c r="C423" s="1688"/>
      <c r="D423" s="345"/>
      <c r="E423" s="1032"/>
      <c r="F423" s="1032"/>
      <c r="G423" s="2428" t="str">
        <f>INDEX(PT_DIFFERENTIATION_NTAR,MATCH(B423,PT_DIFFERENTIATION_NTAR_ID,0))</f>
        <v>Тариф на тепловую энергию, поставляемую потребителям АО "ДГК" на территории Владивостокского городского округа Приморского края</v>
      </c>
      <c r="H423" s="2272"/>
      <c r="I423" s="1740">
        <v>45292</v>
      </c>
      <c r="J423" s="1774">
        <v>45657</v>
      </c>
      <c r="K423" s="1779">
        <v>1721519.67</v>
      </c>
      <c r="L423" s="2272" t="s">
        <v>358</v>
      </c>
      <c r="M423" s="2319"/>
      <c r="N423" s="619"/>
      <c r="O423" s="1625"/>
      <c r="P423" s="1625"/>
      <c r="Q423" s="1636"/>
      <c r="R423" s="1636"/>
      <c r="S423" s="1636"/>
      <c r="T423" s="1636"/>
      <c r="U423" s="1636"/>
      <c r="V423" s="1636"/>
      <c r="W423" s="1636"/>
      <c r="X423" s="1636"/>
      <c r="Y423" s="1636"/>
      <c r="Z423" s="1636"/>
      <c r="AA423" s="1636"/>
      <c r="AB423" s="1636"/>
      <c r="AC423" s="1636"/>
      <c r="AD423" s="1636"/>
      <c r="AE423" s="1636"/>
      <c r="AF423" s="1636"/>
      <c r="AG423" s="1636"/>
      <c r="AH423" s="1636">
        <v>0</v>
      </c>
    </row>
    <row s="1636" customFormat="1" customHeight="1" ht="56.25">
      <c r="A424" s="1824"/>
      <c r="B424" s="1824"/>
      <c r="C424" s="1688"/>
      <c r="D424" s="345"/>
      <c r="E424" s="1032"/>
      <c r="F424" s="1032"/>
      <c r="G424" s="1032"/>
      <c r="H424" s="2578" t="s">
        <v>104</v>
      </c>
      <c r="I424" s="1740">
        <v>45658</v>
      </c>
      <c r="J424" s="1774">
        <v>46022</v>
      </c>
      <c r="K424" s="1779">
        <v>3971413.33</v>
      </c>
      <c r="L424" s="2272" t="s">
        <v>358</v>
      </c>
      <c r="M424" s="2319"/>
      <c r="N424" s="619"/>
      <c r="O424" s="1625"/>
      <c r="P424" s="1625"/>
      <c r="Q424" s="1636"/>
      <c r="R424" s="1636"/>
      <c r="S424" s="1636"/>
      <c r="T424" s="1636"/>
      <c r="U424" s="1636"/>
      <c r="V424" s="1636"/>
      <c r="W424" s="1636"/>
      <c r="X424" s="1636"/>
      <c r="Y424" s="1636"/>
      <c r="Z424" s="1636"/>
      <c r="AA424" s="1636"/>
      <c r="AB424" s="1636"/>
      <c r="AC424" s="1636"/>
      <c r="AD424" s="1636"/>
      <c r="AE424" s="1636"/>
      <c r="AF424" s="1636"/>
      <c r="AG424" s="1636"/>
      <c r="AH424" s="1636">
        <v>0</v>
      </c>
    </row>
    <row s="1636" customFormat="1" customHeight="1" ht="56.25">
      <c r="A425" s="1824"/>
      <c r="B425" s="1824"/>
      <c r="C425" s="1688"/>
      <c r="D425" s="345"/>
      <c r="E425" s="1032"/>
      <c r="F425" s="1032"/>
      <c r="G425" s="1032"/>
      <c r="H425" s="2578" t="s">
        <v>104</v>
      </c>
      <c r="I425" s="1740">
        <v>46023</v>
      </c>
      <c r="J425" s="1774">
        <v>46387</v>
      </c>
      <c r="K425" s="1779">
        <v>5567925.91</v>
      </c>
      <c r="L425" s="2272" t="s">
        <v>358</v>
      </c>
      <c r="M425" s="2319"/>
      <c r="N425" s="619"/>
      <c r="O425" s="1625"/>
      <c r="P425" s="1625"/>
      <c r="Q425" s="1636"/>
      <c r="R425" s="1636"/>
      <c r="S425" s="1636"/>
      <c r="T425" s="1636"/>
      <c r="U425" s="1636"/>
      <c r="V425" s="1636"/>
      <c r="W425" s="1636"/>
      <c r="X425" s="1636"/>
      <c r="Y425" s="1636"/>
      <c r="Z425" s="1636"/>
      <c r="AA425" s="1636"/>
      <c r="AB425" s="1636"/>
      <c r="AC425" s="1636"/>
      <c r="AD425" s="1636"/>
      <c r="AE425" s="1636"/>
      <c r="AF425" s="1636"/>
      <c r="AG425" s="1636"/>
      <c r="AH425" s="1636">
        <v>0</v>
      </c>
    </row>
    <row s="1636" customFormat="1" customHeight="1" ht="56.25">
      <c r="A426" s="1824"/>
      <c r="B426" s="1824"/>
      <c r="C426" s="1688"/>
      <c r="D426" s="345"/>
      <c r="E426" s="1032"/>
      <c r="F426" s="1032"/>
      <c r="G426" s="1032"/>
      <c r="H426" s="2578" t="s">
        <v>104</v>
      </c>
      <c r="I426" s="1740">
        <v>46388</v>
      </c>
      <c r="J426" s="1774">
        <v>46752</v>
      </c>
      <c r="K426" s="1779">
        <v>5259454.52</v>
      </c>
      <c r="L426" s="2272" t="s">
        <v>358</v>
      </c>
      <c r="M426" s="2319"/>
      <c r="N426" s="619"/>
      <c r="O426" s="1625"/>
      <c r="P426" s="1625"/>
      <c r="Q426" s="1636"/>
      <c r="R426" s="1636"/>
      <c r="S426" s="1636"/>
      <c r="T426" s="1636"/>
      <c r="U426" s="1636"/>
      <c r="V426" s="1636"/>
      <c r="W426" s="1636"/>
      <c r="X426" s="1636"/>
      <c r="Y426" s="1636"/>
      <c r="Z426" s="1636"/>
      <c r="AA426" s="1636"/>
      <c r="AB426" s="1636"/>
      <c r="AC426" s="1636"/>
      <c r="AD426" s="1636"/>
      <c r="AE426" s="1636"/>
      <c r="AF426" s="1636"/>
      <c r="AG426" s="1636"/>
      <c r="AH426" s="1636">
        <v>0</v>
      </c>
    </row>
    <row s="1636" customFormat="1" customHeight="1" ht="56.25">
      <c r="A427" s="1824"/>
      <c r="B427" s="1824"/>
      <c r="C427" s="1688"/>
      <c r="D427" s="345"/>
      <c r="E427" s="1032"/>
      <c r="F427" s="1032"/>
      <c r="G427" s="1032"/>
      <c r="H427" s="2578" t="s">
        <v>104</v>
      </c>
      <c r="I427" s="1740">
        <v>46753</v>
      </c>
      <c r="J427" s="1774">
        <v>47118</v>
      </c>
      <c r="K427" s="1779">
        <v>0</v>
      </c>
      <c r="L427" s="2272" t="s">
        <v>358</v>
      </c>
      <c r="M427" s="2319"/>
      <c r="N427" s="619"/>
      <c r="O427" s="1625"/>
      <c r="P427" s="1625"/>
      <c r="Q427" s="1636"/>
      <c r="R427" s="1636"/>
      <c r="S427" s="1636"/>
      <c r="T427" s="1636"/>
      <c r="U427" s="1636"/>
      <c r="V427" s="1636"/>
      <c r="W427" s="1636"/>
      <c r="X427" s="1636"/>
      <c r="Y427" s="1636"/>
      <c r="Z427" s="1636"/>
      <c r="AA427" s="1636"/>
      <c r="AB427" s="1636"/>
      <c r="AC427" s="1636"/>
      <c r="AD427" s="1636"/>
      <c r="AE427" s="1636"/>
      <c r="AF427" s="1636"/>
      <c r="AG427" s="1636"/>
      <c r="AH427" s="1636">
        <v>0</v>
      </c>
    </row>
    <row s="1636" customFormat="1" customHeight="1" ht="18.75">
      <c r="A428" s="1824"/>
      <c r="B428" s="1824"/>
      <c r="C428" s="1688" t="s">
        <v>1196</v>
      </c>
      <c r="D428" s="345"/>
      <c r="E428" s="1032"/>
      <c r="F428" s="1032"/>
      <c r="G428" s="2428"/>
      <c r="H428" s="4360"/>
      <c r="I428" s="4361" t="s">
        <v>1195</v>
      </c>
      <c r="J428" s="4362"/>
      <c r="K428" s="4363"/>
      <c r="L428" s="4364"/>
      <c r="M428" s="2319"/>
      <c r="N428" s="619"/>
      <c r="O428" s="1625"/>
      <c r="P428" s="1625"/>
      <c r="Q428" s="1636"/>
      <c r="R428" s="1636"/>
      <c r="S428" s="1636"/>
      <c r="T428" s="1636"/>
      <c r="U428" s="1636"/>
      <c r="V428" s="1636"/>
      <c r="W428" s="1636"/>
      <c r="X428" s="1636"/>
      <c r="Y428" s="1636"/>
      <c r="Z428" s="1636"/>
      <c r="AA428" s="1636"/>
      <c r="AB428" s="1636"/>
      <c r="AC428" s="1636"/>
      <c r="AD428" s="1636"/>
      <c r="AE428" s="1636"/>
      <c r="AF428" s="1636"/>
      <c r="AG428" s="1636"/>
      <c r="AH428" s="1636">
        <v>0</v>
      </c>
    </row>
    <row s="1636" customFormat="1" customHeight="1" ht="18.75">
      <c r="A429" s="1824" t="s">
        <v>190</v>
      </c>
      <c r="B429" s="1824" t="s">
        <v>201</v>
      </c>
      <c r="C429" s="1688"/>
      <c r="D429" s="345"/>
      <c r="E429" s="1032"/>
      <c r="F429" s="1032"/>
      <c r="G429" s="2428" t="str">
        <f>INDEX(PT_DIFFERENTIATION_NTAR,MATCH(B429,PT_DIFFERENTIATION_NTAR_ID,0))</f>
        <v>Тариф на тепловую энергию, поставляемую потребителям АО "ДГК" на территории Партизанского городского округа Приморского края</v>
      </c>
      <c r="H429" s="2272"/>
      <c r="I429" s="1740">
        <v>45292</v>
      </c>
      <c r="J429" s="1774">
        <v>45657</v>
      </c>
      <c r="K429" s="1779">
        <v>152881.51</v>
      </c>
      <c r="L429" s="2272" t="s">
        <v>358</v>
      </c>
      <c r="M429" s="2319"/>
      <c r="N429" s="619"/>
      <c r="O429" s="1625"/>
      <c r="P429" s="1625"/>
      <c r="Q429" s="1636"/>
      <c r="R429" s="1636"/>
      <c r="S429" s="1636"/>
      <c r="T429" s="1636"/>
      <c r="U429" s="1636"/>
      <c r="V429" s="1636"/>
      <c r="W429" s="1636"/>
      <c r="X429" s="1636"/>
      <c r="Y429" s="1636"/>
      <c r="Z429" s="1636"/>
      <c r="AA429" s="1636"/>
      <c r="AB429" s="1636"/>
      <c r="AC429" s="1636"/>
      <c r="AD429" s="1636"/>
      <c r="AE429" s="1636"/>
      <c r="AF429" s="1636"/>
      <c r="AG429" s="1636"/>
      <c r="AH429" s="1636">
        <v>0</v>
      </c>
    </row>
    <row s="1636" customFormat="1" customHeight="1" ht="56.25">
      <c r="A430" s="1824"/>
      <c r="B430" s="1824"/>
      <c r="C430" s="1688"/>
      <c r="D430" s="345"/>
      <c r="E430" s="1032"/>
      <c r="F430" s="1032"/>
      <c r="G430" s="1032"/>
      <c r="H430" s="2578" t="s">
        <v>104</v>
      </c>
      <c r="I430" s="1740">
        <v>45658</v>
      </c>
      <c r="J430" s="1774">
        <v>46022</v>
      </c>
      <c r="K430" s="1779">
        <v>548529.12</v>
      </c>
      <c r="L430" s="2272" t="s">
        <v>358</v>
      </c>
      <c r="M430" s="2319"/>
      <c r="N430" s="619"/>
      <c r="O430" s="1625"/>
      <c r="P430" s="1625"/>
      <c r="Q430" s="1636"/>
      <c r="R430" s="1636"/>
      <c r="S430" s="1636"/>
      <c r="T430" s="1636"/>
      <c r="U430" s="1636"/>
      <c r="V430" s="1636"/>
      <c r="W430" s="1636"/>
      <c r="X430" s="1636"/>
      <c r="Y430" s="1636"/>
      <c r="Z430" s="1636"/>
      <c r="AA430" s="1636"/>
      <c r="AB430" s="1636"/>
      <c r="AC430" s="1636"/>
      <c r="AD430" s="1636"/>
      <c r="AE430" s="1636"/>
      <c r="AF430" s="1636"/>
      <c r="AG430" s="1636"/>
      <c r="AH430" s="1636">
        <v>0</v>
      </c>
    </row>
    <row s="1636" customFormat="1" customHeight="1" ht="56.25">
      <c r="A431" s="1824"/>
      <c r="B431" s="1824"/>
      <c r="C431" s="1688"/>
      <c r="D431" s="345"/>
      <c r="E431" s="1032"/>
      <c r="F431" s="1032"/>
      <c r="G431" s="1032"/>
      <c r="H431" s="2578" t="s">
        <v>104</v>
      </c>
      <c r="I431" s="1740">
        <v>46023</v>
      </c>
      <c r="J431" s="1774">
        <v>46387</v>
      </c>
      <c r="K431" s="1779">
        <v>401645.39</v>
      </c>
      <c r="L431" s="2272" t="s">
        <v>358</v>
      </c>
      <c r="M431" s="2319"/>
      <c r="N431" s="619"/>
      <c r="O431" s="1625"/>
      <c r="P431" s="1625"/>
      <c r="Q431" s="1636"/>
      <c r="R431" s="1636"/>
      <c r="S431" s="1636"/>
      <c r="T431" s="1636"/>
      <c r="U431" s="1636"/>
      <c r="V431" s="1636"/>
      <c r="W431" s="1636"/>
      <c r="X431" s="1636"/>
      <c r="Y431" s="1636"/>
      <c r="Z431" s="1636"/>
      <c r="AA431" s="1636"/>
      <c r="AB431" s="1636"/>
      <c r="AC431" s="1636"/>
      <c r="AD431" s="1636"/>
      <c r="AE431" s="1636"/>
      <c r="AF431" s="1636"/>
      <c r="AG431" s="1636"/>
      <c r="AH431" s="1636">
        <v>0</v>
      </c>
    </row>
    <row s="1636" customFormat="1" customHeight="1" ht="56.25">
      <c r="A432" s="1824"/>
      <c r="B432" s="1824"/>
      <c r="C432" s="1688"/>
      <c r="D432" s="345"/>
      <c r="E432" s="1032"/>
      <c r="F432" s="1032"/>
      <c r="G432" s="1032"/>
      <c r="H432" s="2578" t="s">
        <v>104</v>
      </c>
      <c r="I432" s="1740">
        <v>46388</v>
      </c>
      <c r="J432" s="1774">
        <v>46752</v>
      </c>
      <c r="K432" s="1779">
        <v>442309.76</v>
      </c>
      <c r="L432" s="2272" t="s">
        <v>358</v>
      </c>
      <c r="M432" s="2319"/>
      <c r="N432" s="619"/>
      <c r="O432" s="1625"/>
      <c r="P432" s="1625"/>
      <c r="Q432" s="1636"/>
      <c r="R432" s="1636"/>
      <c r="S432" s="1636"/>
      <c r="T432" s="1636"/>
      <c r="U432" s="1636"/>
      <c r="V432" s="1636"/>
      <c r="W432" s="1636"/>
      <c r="X432" s="1636"/>
      <c r="Y432" s="1636"/>
      <c r="Z432" s="1636"/>
      <c r="AA432" s="1636"/>
      <c r="AB432" s="1636"/>
      <c r="AC432" s="1636"/>
      <c r="AD432" s="1636"/>
      <c r="AE432" s="1636"/>
      <c r="AF432" s="1636"/>
      <c r="AG432" s="1636"/>
      <c r="AH432" s="1636">
        <v>0</v>
      </c>
    </row>
    <row s="1636" customFormat="1" customHeight="1" ht="56.25">
      <c r="A433" s="1824"/>
      <c r="B433" s="1824"/>
      <c r="C433" s="1688"/>
      <c r="D433" s="345"/>
      <c r="E433" s="1032"/>
      <c r="F433" s="1032"/>
      <c r="G433" s="1032"/>
      <c r="H433" s="2578" t="s">
        <v>104</v>
      </c>
      <c r="I433" s="1740">
        <v>46753</v>
      </c>
      <c r="J433" s="1774">
        <v>47118</v>
      </c>
      <c r="K433" s="1779">
        <v>0</v>
      </c>
      <c r="L433" s="2272" t="s">
        <v>358</v>
      </c>
      <c r="M433" s="2319"/>
      <c r="N433" s="619"/>
      <c r="O433" s="1625"/>
      <c r="P433" s="1625"/>
      <c r="Q433" s="1636"/>
      <c r="R433" s="1636"/>
      <c r="S433" s="1636"/>
      <c r="T433" s="1636"/>
      <c r="U433" s="1636"/>
      <c r="V433" s="1636"/>
      <c r="W433" s="1636"/>
      <c r="X433" s="1636"/>
      <c r="Y433" s="1636"/>
      <c r="Z433" s="1636"/>
      <c r="AA433" s="1636"/>
      <c r="AB433" s="1636"/>
      <c r="AC433" s="1636"/>
      <c r="AD433" s="1636"/>
      <c r="AE433" s="1636"/>
      <c r="AF433" s="1636"/>
      <c r="AG433" s="1636"/>
      <c r="AH433" s="1636">
        <v>0</v>
      </c>
    </row>
    <row s="1636" customFormat="1" customHeight="1" ht="18.75">
      <c r="A434" s="1824"/>
      <c r="B434" s="1824"/>
      <c r="C434" s="1688" t="s">
        <v>1196</v>
      </c>
      <c r="D434" s="345"/>
      <c r="E434" s="1032"/>
      <c r="F434" s="1032"/>
      <c r="G434" s="2428"/>
      <c r="H434" s="4365"/>
      <c r="I434" s="4366" t="s">
        <v>1195</v>
      </c>
      <c r="J434" s="4367"/>
      <c r="K434" s="4368"/>
      <c r="L434" s="4369"/>
      <c r="M434" s="2319"/>
      <c r="N434" s="619"/>
      <c r="O434" s="1625"/>
      <c r="P434" s="1625"/>
      <c r="Q434" s="1636"/>
      <c r="R434" s="1636"/>
      <c r="S434" s="1636"/>
      <c r="T434" s="1636"/>
      <c r="U434" s="1636"/>
      <c r="V434" s="1636"/>
      <c r="W434" s="1636"/>
      <c r="X434" s="1636"/>
      <c r="Y434" s="1636"/>
      <c r="Z434" s="1636"/>
      <c r="AA434" s="1636"/>
      <c r="AB434" s="1636"/>
      <c r="AC434" s="1636"/>
      <c r="AD434" s="1636"/>
      <c r="AE434" s="1636"/>
      <c r="AF434" s="1636"/>
      <c r="AG434" s="1636"/>
      <c r="AH434" s="1636">
        <v>0</v>
      </c>
    </row>
    <row s="1636" customFormat="1" customHeight="1" ht="18.75">
      <c r="A435" s="1824" t="s">
        <v>190</v>
      </c>
      <c r="B435" s="1824" t="s">
        <v>206</v>
      </c>
      <c r="C435" s="1688"/>
      <c r="D435" s="345"/>
      <c r="E435" s="1032"/>
      <c r="F435" s="1032"/>
      <c r="G435" s="2428" t="str">
        <f>INDEX(PT_DIFFERENTIATION_NTAR,MATCH(B435,PT_DIFFERENTIATION_NTAR_ID,0))</f>
        <v>Тариф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на территории Артемовского городского округа</v>
      </c>
      <c r="H435" s="2272"/>
      <c r="I435" s="1740">
        <v>45292</v>
      </c>
      <c r="J435" s="1774">
        <v>45657</v>
      </c>
      <c r="K435" s="1779">
        <v>0</v>
      </c>
      <c r="L435" s="2272" t="s">
        <v>358</v>
      </c>
      <c r="M435" s="2319"/>
      <c r="N435" s="619"/>
      <c r="O435" s="1625"/>
      <c r="P435" s="1625"/>
      <c r="Q435" s="1636"/>
      <c r="R435" s="1636"/>
      <c r="S435" s="1636"/>
      <c r="T435" s="1636"/>
      <c r="U435" s="1636"/>
      <c r="V435" s="1636"/>
      <c r="W435" s="1636"/>
      <c r="X435" s="1636"/>
      <c r="Y435" s="1636"/>
      <c r="Z435" s="1636"/>
      <c r="AA435" s="1636"/>
      <c r="AB435" s="1636"/>
      <c r="AC435" s="1636"/>
      <c r="AD435" s="1636"/>
      <c r="AE435" s="1636"/>
      <c r="AF435" s="1636"/>
      <c r="AG435" s="1636"/>
      <c r="AH435" s="1636">
        <v>0</v>
      </c>
    </row>
    <row s="1636" customFormat="1" customHeight="1" ht="56.25">
      <c r="A436" s="1824"/>
      <c r="B436" s="1824"/>
      <c r="C436" s="1688"/>
      <c r="D436" s="345"/>
      <c r="E436" s="1032"/>
      <c r="F436" s="1032"/>
      <c r="G436" s="1032"/>
      <c r="H436" s="2578" t="s">
        <v>104</v>
      </c>
      <c r="I436" s="1740">
        <v>45658</v>
      </c>
      <c r="J436" s="1774">
        <v>46022</v>
      </c>
      <c r="K436" s="1779">
        <v>0</v>
      </c>
      <c r="L436" s="2272" t="s">
        <v>358</v>
      </c>
      <c r="M436" s="2319"/>
      <c r="N436" s="619"/>
      <c r="O436" s="1625"/>
      <c r="P436" s="1625"/>
      <c r="Q436" s="1636"/>
      <c r="R436" s="1636"/>
      <c r="S436" s="1636"/>
      <c r="T436" s="1636"/>
      <c r="U436" s="1636"/>
      <c r="V436" s="1636"/>
      <c r="W436" s="1636"/>
      <c r="X436" s="1636"/>
      <c r="Y436" s="1636"/>
      <c r="Z436" s="1636"/>
      <c r="AA436" s="1636"/>
      <c r="AB436" s="1636"/>
      <c r="AC436" s="1636"/>
      <c r="AD436" s="1636"/>
      <c r="AE436" s="1636"/>
      <c r="AF436" s="1636"/>
      <c r="AG436" s="1636"/>
      <c r="AH436" s="1636">
        <v>0</v>
      </c>
    </row>
    <row s="1636" customFormat="1" customHeight="1" ht="56.25">
      <c r="A437" s="1824"/>
      <c r="B437" s="1824"/>
      <c r="C437" s="1688"/>
      <c r="D437" s="345"/>
      <c r="E437" s="1032"/>
      <c r="F437" s="1032"/>
      <c r="G437" s="1032"/>
      <c r="H437" s="2578" t="s">
        <v>104</v>
      </c>
      <c r="I437" s="1740">
        <v>46023</v>
      </c>
      <c r="J437" s="1774">
        <v>46387</v>
      </c>
      <c r="K437" s="1779">
        <v>0</v>
      </c>
      <c r="L437" s="2272" t="s">
        <v>358</v>
      </c>
      <c r="M437" s="2319"/>
      <c r="N437" s="619"/>
      <c r="O437" s="1625"/>
      <c r="P437" s="1625"/>
      <c r="Q437" s="1636"/>
      <c r="R437" s="1636"/>
      <c r="S437" s="1636"/>
      <c r="T437" s="1636"/>
      <c r="U437" s="1636"/>
      <c r="V437" s="1636"/>
      <c r="W437" s="1636"/>
      <c r="X437" s="1636"/>
      <c r="Y437" s="1636"/>
      <c r="Z437" s="1636"/>
      <c r="AA437" s="1636"/>
      <c r="AB437" s="1636"/>
      <c r="AC437" s="1636"/>
      <c r="AD437" s="1636"/>
      <c r="AE437" s="1636"/>
      <c r="AF437" s="1636"/>
      <c r="AG437" s="1636"/>
      <c r="AH437" s="1636">
        <v>0</v>
      </c>
    </row>
    <row s="1636" customFormat="1" customHeight="1" ht="56.25">
      <c r="A438" s="1824"/>
      <c r="B438" s="1824"/>
      <c r="C438" s="1688"/>
      <c r="D438" s="345"/>
      <c r="E438" s="1032"/>
      <c r="F438" s="1032"/>
      <c r="G438" s="1032"/>
      <c r="H438" s="2578" t="s">
        <v>104</v>
      </c>
      <c r="I438" s="1740">
        <v>46388</v>
      </c>
      <c r="J438" s="1774">
        <v>46752</v>
      </c>
      <c r="K438" s="1779">
        <v>0</v>
      </c>
      <c r="L438" s="2272" t="s">
        <v>358</v>
      </c>
      <c r="M438" s="2319"/>
      <c r="N438" s="619"/>
      <c r="O438" s="1625"/>
      <c r="P438" s="1625"/>
      <c r="Q438" s="1636"/>
      <c r="R438" s="1636"/>
      <c r="S438" s="1636"/>
      <c r="T438" s="1636"/>
      <c r="U438" s="1636"/>
      <c r="V438" s="1636"/>
      <c r="W438" s="1636"/>
      <c r="X438" s="1636"/>
      <c r="Y438" s="1636"/>
      <c r="Z438" s="1636"/>
      <c r="AA438" s="1636"/>
      <c r="AB438" s="1636"/>
      <c r="AC438" s="1636"/>
      <c r="AD438" s="1636"/>
      <c r="AE438" s="1636"/>
      <c r="AF438" s="1636"/>
      <c r="AG438" s="1636"/>
      <c r="AH438" s="1636">
        <v>0</v>
      </c>
    </row>
    <row s="1636" customFormat="1" customHeight="1" ht="56.25">
      <c r="A439" s="1824"/>
      <c r="B439" s="1824"/>
      <c r="C439" s="1688"/>
      <c r="D439" s="345"/>
      <c r="E439" s="1032"/>
      <c r="F439" s="1032"/>
      <c r="G439" s="1032"/>
      <c r="H439" s="2578" t="s">
        <v>104</v>
      </c>
      <c r="I439" s="1740">
        <v>46753</v>
      </c>
      <c r="J439" s="1774">
        <v>47118</v>
      </c>
      <c r="K439" s="1779">
        <v>0</v>
      </c>
      <c r="L439" s="2272" t="s">
        <v>358</v>
      </c>
      <c r="M439" s="2319"/>
      <c r="N439" s="619"/>
      <c r="O439" s="1625"/>
      <c r="P439" s="1625"/>
      <c r="Q439" s="1636"/>
      <c r="R439" s="1636"/>
      <c r="S439" s="1636"/>
      <c r="T439" s="1636"/>
      <c r="U439" s="1636"/>
      <c r="V439" s="1636"/>
      <c r="W439" s="1636"/>
      <c r="X439" s="1636"/>
      <c r="Y439" s="1636"/>
      <c r="Z439" s="1636"/>
      <c r="AA439" s="1636"/>
      <c r="AB439" s="1636"/>
      <c r="AC439" s="1636"/>
      <c r="AD439" s="1636"/>
      <c r="AE439" s="1636"/>
      <c r="AF439" s="1636"/>
      <c r="AG439" s="1636"/>
      <c r="AH439" s="1636">
        <v>0</v>
      </c>
    </row>
    <row s="1636" customFormat="1" customHeight="1" ht="18.75">
      <c r="A440" s="1824"/>
      <c r="B440" s="1824"/>
      <c r="C440" s="1688" t="s">
        <v>1196</v>
      </c>
      <c r="D440" s="345"/>
      <c r="E440" s="1032"/>
      <c r="F440" s="1032"/>
      <c r="G440" s="2428"/>
      <c r="H440" s="4370"/>
      <c r="I440" s="4371" t="s">
        <v>1195</v>
      </c>
      <c r="J440" s="4372"/>
      <c r="K440" s="4373"/>
      <c r="L440" s="4374"/>
      <c r="M440" s="2319"/>
      <c r="N440" s="619"/>
      <c r="O440" s="1625"/>
      <c r="P440" s="1625"/>
      <c r="Q440" s="1636"/>
      <c r="R440" s="1636"/>
      <c r="S440" s="1636"/>
      <c r="T440" s="1636"/>
      <c r="U440" s="1636"/>
      <c r="V440" s="1636"/>
      <c r="W440" s="1636"/>
      <c r="X440" s="1636"/>
      <c r="Y440" s="1636"/>
      <c r="Z440" s="1636"/>
      <c r="AA440" s="1636"/>
      <c r="AB440" s="1636"/>
      <c r="AC440" s="1636"/>
      <c r="AD440" s="1636"/>
      <c r="AE440" s="1636"/>
      <c r="AF440" s="1636"/>
      <c r="AG440" s="1636"/>
      <c r="AH440" s="1636">
        <v>0</v>
      </c>
    </row>
    <row s="1636" customFormat="1" customHeight="1" ht="18.75">
      <c r="A441" s="1824" t="s">
        <v>190</v>
      </c>
      <c r="B441" s="1824" t="s">
        <v>211</v>
      </c>
      <c r="C441" s="1688"/>
      <c r="D441" s="345"/>
      <c r="E441" s="1032"/>
      <c r="F441" s="1032"/>
      <c r="G441" s="2428" t="str">
        <f>INDEX(PT_DIFFERENTIATION_NTAR,MATCH(B441,PT_DIFFERENTIATION_NTAR_ID,0))</f>
        <v>Тариф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на территории Владивостокского городского округа</v>
      </c>
      <c r="H441" s="2272"/>
      <c r="I441" s="1740">
        <v>45292</v>
      </c>
      <c r="J441" s="1774">
        <v>45657</v>
      </c>
      <c r="K441" s="1779">
        <v>0</v>
      </c>
      <c r="L441" s="2272" t="s">
        <v>358</v>
      </c>
      <c r="M441" s="2319"/>
      <c r="N441" s="619"/>
      <c r="O441" s="1625"/>
      <c r="P441" s="1625"/>
      <c r="Q441" s="1636"/>
      <c r="R441" s="1636"/>
      <c r="S441" s="1636"/>
      <c r="T441" s="1636"/>
      <c r="U441" s="1636"/>
      <c r="V441" s="1636"/>
      <c r="W441" s="1636"/>
      <c r="X441" s="1636"/>
      <c r="Y441" s="1636"/>
      <c r="Z441" s="1636"/>
      <c r="AA441" s="1636"/>
      <c r="AB441" s="1636"/>
      <c r="AC441" s="1636"/>
      <c r="AD441" s="1636"/>
      <c r="AE441" s="1636"/>
      <c r="AF441" s="1636"/>
      <c r="AG441" s="1636"/>
      <c r="AH441" s="1636">
        <v>0</v>
      </c>
    </row>
    <row s="1636" customFormat="1" customHeight="1" ht="56.25">
      <c r="A442" s="1824"/>
      <c r="B442" s="1824"/>
      <c r="C442" s="1688"/>
      <c r="D442" s="345"/>
      <c r="E442" s="1032"/>
      <c r="F442" s="1032"/>
      <c r="G442" s="1032"/>
      <c r="H442" s="2578" t="s">
        <v>104</v>
      </c>
      <c r="I442" s="1740">
        <v>45658</v>
      </c>
      <c r="J442" s="1774">
        <v>46022</v>
      </c>
      <c r="K442" s="1779">
        <v>0</v>
      </c>
      <c r="L442" s="2272" t="s">
        <v>358</v>
      </c>
      <c r="M442" s="2319"/>
      <c r="N442" s="619"/>
      <c r="O442" s="1625"/>
      <c r="P442" s="1625"/>
      <c r="Q442" s="1636"/>
      <c r="R442" s="1636"/>
      <c r="S442" s="1636"/>
      <c r="T442" s="1636"/>
      <c r="U442" s="1636"/>
      <c r="V442" s="1636"/>
      <c r="W442" s="1636"/>
      <c r="X442" s="1636"/>
      <c r="Y442" s="1636"/>
      <c r="Z442" s="1636"/>
      <c r="AA442" s="1636"/>
      <c r="AB442" s="1636"/>
      <c r="AC442" s="1636"/>
      <c r="AD442" s="1636"/>
      <c r="AE442" s="1636"/>
      <c r="AF442" s="1636"/>
      <c r="AG442" s="1636"/>
      <c r="AH442" s="1636">
        <v>0</v>
      </c>
    </row>
    <row s="1636" customFormat="1" customHeight="1" ht="56.25">
      <c r="A443" s="1824"/>
      <c r="B443" s="1824"/>
      <c r="C443" s="1688"/>
      <c r="D443" s="345"/>
      <c r="E443" s="1032"/>
      <c r="F443" s="1032"/>
      <c r="G443" s="1032"/>
      <c r="H443" s="2578" t="s">
        <v>104</v>
      </c>
      <c r="I443" s="1740">
        <v>46023</v>
      </c>
      <c r="J443" s="1774">
        <v>46387</v>
      </c>
      <c r="K443" s="1779">
        <v>0</v>
      </c>
      <c r="L443" s="2272" t="s">
        <v>358</v>
      </c>
      <c r="M443" s="2319"/>
      <c r="N443" s="619"/>
      <c r="O443" s="1625"/>
      <c r="P443" s="1625"/>
      <c r="Q443" s="1636"/>
      <c r="R443" s="1636"/>
      <c r="S443" s="1636"/>
      <c r="T443" s="1636"/>
      <c r="U443" s="1636"/>
      <c r="V443" s="1636"/>
      <c r="W443" s="1636"/>
      <c r="X443" s="1636"/>
      <c r="Y443" s="1636"/>
      <c r="Z443" s="1636"/>
      <c r="AA443" s="1636"/>
      <c r="AB443" s="1636"/>
      <c r="AC443" s="1636"/>
      <c r="AD443" s="1636"/>
      <c r="AE443" s="1636"/>
      <c r="AF443" s="1636"/>
      <c r="AG443" s="1636"/>
      <c r="AH443" s="1636">
        <v>0</v>
      </c>
    </row>
    <row s="1636" customFormat="1" customHeight="1" ht="56.25">
      <c r="A444" s="1824"/>
      <c r="B444" s="1824"/>
      <c r="C444" s="1688"/>
      <c r="D444" s="345"/>
      <c r="E444" s="1032"/>
      <c r="F444" s="1032"/>
      <c r="G444" s="1032"/>
      <c r="H444" s="2578" t="s">
        <v>104</v>
      </c>
      <c r="I444" s="1740">
        <v>46388</v>
      </c>
      <c r="J444" s="1774">
        <v>46752</v>
      </c>
      <c r="K444" s="1779">
        <v>0</v>
      </c>
      <c r="L444" s="2272" t="s">
        <v>358</v>
      </c>
      <c r="M444" s="2319"/>
      <c r="N444" s="619"/>
      <c r="O444" s="1625"/>
      <c r="P444" s="1625"/>
      <c r="Q444" s="1636"/>
      <c r="R444" s="1636"/>
      <c r="S444" s="1636"/>
      <c r="T444" s="1636"/>
      <c r="U444" s="1636"/>
      <c r="V444" s="1636"/>
      <c r="W444" s="1636"/>
      <c r="X444" s="1636"/>
      <c r="Y444" s="1636"/>
      <c r="Z444" s="1636"/>
      <c r="AA444" s="1636"/>
      <c r="AB444" s="1636"/>
      <c r="AC444" s="1636"/>
      <c r="AD444" s="1636"/>
      <c r="AE444" s="1636"/>
      <c r="AF444" s="1636"/>
      <c r="AG444" s="1636"/>
      <c r="AH444" s="1636">
        <v>0</v>
      </c>
    </row>
    <row s="1636" customFormat="1" customHeight="1" ht="56.25">
      <c r="A445" s="1824"/>
      <c r="B445" s="1824"/>
      <c r="C445" s="1688"/>
      <c r="D445" s="345"/>
      <c r="E445" s="1032"/>
      <c r="F445" s="1032"/>
      <c r="G445" s="1032"/>
      <c r="H445" s="2578" t="s">
        <v>104</v>
      </c>
      <c r="I445" s="1740">
        <v>46753</v>
      </c>
      <c r="J445" s="1774">
        <v>47118</v>
      </c>
      <c r="K445" s="1779">
        <v>0</v>
      </c>
      <c r="L445" s="2272" t="s">
        <v>358</v>
      </c>
      <c r="M445" s="2319"/>
      <c r="N445" s="619"/>
      <c r="O445" s="1625"/>
      <c r="P445" s="1625"/>
      <c r="Q445" s="1636"/>
      <c r="R445" s="1636"/>
      <c r="S445" s="1636"/>
      <c r="T445" s="1636"/>
      <c r="U445" s="1636"/>
      <c r="V445" s="1636"/>
      <c r="W445" s="1636"/>
      <c r="X445" s="1636"/>
      <c r="Y445" s="1636"/>
      <c r="Z445" s="1636"/>
      <c r="AA445" s="1636"/>
      <c r="AB445" s="1636"/>
      <c r="AC445" s="1636"/>
      <c r="AD445" s="1636"/>
      <c r="AE445" s="1636"/>
      <c r="AF445" s="1636"/>
      <c r="AG445" s="1636"/>
      <c r="AH445" s="1636">
        <v>0</v>
      </c>
    </row>
    <row s="1636" customFormat="1" customHeight="1" ht="18.75">
      <c r="A446" s="1824"/>
      <c r="B446" s="1824"/>
      <c r="C446" s="1688" t="s">
        <v>1196</v>
      </c>
      <c r="D446" s="345"/>
      <c r="E446" s="1032"/>
      <c r="F446" s="1032"/>
      <c r="G446" s="2428"/>
      <c r="H446" s="4375"/>
      <c r="I446" s="4376" t="s">
        <v>1195</v>
      </c>
      <c r="J446" s="4377"/>
      <c r="K446" s="4378"/>
      <c r="L446" s="4379"/>
      <c r="M446" s="2319"/>
      <c r="N446" s="619"/>
      <c r="O446" s="1625"/>
      <c r="P446" s="1625"/>
      <c r="Q446" s="1636"/>
      <c r="R446" s="1636"/>
      <c r="S446" s="1636"/>
      <c r="T446" s="1636"/>
      <c r="U446" s="1636"/>
      <c r="V446" s="1636"/>
      <c r="W446" s="1636"/>
      <c r="X446" s="1636"/>
      <c r="Y446" s="1636"/>
      <c r="Z446" s="1636"/>
      <c r="AA446" s="1636"/>
      <c r="AB446" s="1636"/>
      <c r="AC446" s="1636"/>
      <c r="AD446" s="1636"/>
      <c r="AE446" s="1636"/>
      <c r="AF446" s="1636"/>
      <c r="AG446" s="1636"/>
      <c r="AH446" s="1636">
        <v>0</v>
      </c>
    </row>
    <row s="1636" customFormat="1" customHeight="1" ht="18.75">
      <c r="A447" s="1824" t="s">
        <v>190</v>
      </c>
      <c r="B447" s="1824" t="s">
        <v>216</v>
      </c>
      <c r="C447" s="1688"/>
      <c r="D447" s="345"/>
      <c r="E447" s="1032"/>
      <c r="F447" s="1032"/>
      <c r="G447" s="2428" t="str">
        <f>INDEX(PT_DIFFERENTIATION_NTAR,MATCH(B447,PT_DIFFERENTIATION_NTAR_ID,0))</f>
        <v>Тариф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на территории Партизанского городского округа</v>
      </c>
      <c r="H447" s="2272"/>
      <c r="I447" s="1740">
        <v>45292</v>
      </c>
      <c r="J447" s="1774">
        <v>45657</v>
      </c>
      <c r="K447" s="1779">
        <v>0</v>
      </c>
      <c r="L447" s="2272" t="s">
        <v>358</v>
      </c>
      <c r="M447" s="2319"/>
      <c r="N447" s="619"/>
      <c r="O447" s="1625"/>
      <c r="P447" s="1625"/>
      <c r="Q447" s="1636"/>
      <c r="R447" s="1636"/>
      <c r="S447" s="1636"/>
      <c r="T447" s="1636"/>
      <c r="U447" s="1636"/>
      <c r="V447" s="1636"/>
      <c r="W447" s="1636"/>
      <c r="X447" s="1636"/>
      <c r="Y447" s="1636"/>
      <c r="Z447" s="1636"/>
      <c r="AA447" s="1636"/>
      <c r="AB447" s="1636"/>
      <c r="AC447" s="1636"/>
      <c r="AD447" s="1636"/>
      <c r="AE447" s="1636"/>
      <c r="AF447" s="1636"/>
      <c r="AG447" s="1636"/>
      <c r="AH447" s="1636">
        <v>0</v>
      </c>
    </row>
    <row s="1636" customFormat="1" customHeight="1" ht="56.25">
      <c r="A448" s="1824"/>
      <c r="B448" s="1824"/>
      <c r="C448" s="1688"/>
      <c r="D448" s="345"/>
      <c r="E448" s="1032"/>
      <c r="F448" s="1032"/>
      <c r="G448" s="1032"/>
      <c r="H448" s="2578" t="s">
        <v>104</v>
      </c>
      <c r="I448" s="1740">
        <v>45658</v>
      </c>
      <c r="J448" s="1774">
        <v>46022</v>
      </c>
      <c r="K448" s="1779">
        <v>0</v>
      </c>
      <c r="L448" s="2272" t="s">
        <v>358</v>
      </c>
      <c r="M448" s="2319"/>
      <c r="N448" s="619"/>
      <c r="O448" s="1625"/>
      <c r="P448" s="1625"/>
      <c r="Q448" s="1636"/>
      <c r="R448" s="1636"/>
      <c r="S448" s="1636"/>
      <c r="T448" s="1636"/>
      <c r="U448" s="1636"/>
      <c r="V448" s="1636"/>
      <c r="W448" s="1636"/>
      <c r="X448" s="1636"/>
      <c r="Y448" s="1636"/>
      <c r="Z448" s="1636"/>
      <c r="AA448" s="1636"/>
      <c r="AB448" s="1636"/>
      <c r="AC448" s="1636"/>
      <c r="AD448" s="1636"/>
      <c r="AE448" s="1636"/>
      <c r="AF448" s="1636"/>
      <c r="AG448" s="1636"/>
      <c r="AH448" s="1636">
        <v>0</v>
      </c>
    </row>
    <row s="1636" customFormat="1" customHeight="1" ht="56.25">
      <c r="A449" s="1824"/>
      <c r="B449" s="1824"/>
      <c r="C449" s="1688"/>
      <c r="D449" s="345"/>
      <c r="E449" s="1032"/>
      <c r="F449" s="1032"/>
      <c r="G449" s="1032"/>
      <c r="H449" s="2578" t="s">
        <v>104</v>
      </c>
      <c r="I449" s="1740">
        <v>46023</v>
      </c>
      <c r="J449" s="1774">
        <v>46387</v>
      </c>
      <c r="K449" s="1779">
        <v>0</v>
      </c>
      <c r="L449" s="2272" t="s">
        <v>358</v>
      </c>
      <c r="M449" s="2319"/>
      <c r="N449" s="619"/>
      <c r="O449" s="1625"/>
      <c r="P449" s="1625"/>
      <c r="Q449" s="1636"/>
      <c r="R449" s="1636"/>
      <c r="S449" s="1636"/>
      <c r="T449" s="1636"/>
      <c r="U449" s="1636"/>
      <c r="V449" s="1636"/>
      <c r="W449" s="1636"/>
      <c r="X449" s="1636"/>
      <c r="Y449" s="1636"/>
      <c r="Z449" s="1636"/>
      <c r="AA449" s="1636"/>
      <c r="AB449" s="1636"/>
      <c r="AC449" s="1636"/>
      <c r="AD449" s="1636"/>
      <c r="AE449" s="1636"/>
      <c r="AF449" s="1636"/>
      <c r="AG449" s="1636"/>
      <c r="AH449" s="1636">
        <v>0</v>
      </c>
    </row>
    <row s="1636" customFormat="1" customHeight="1" ht="56.25">
      <c r="A450" s="1824"/>
      <c r="B450" s="1824"/>
      <c r="C450" s="1688"/>
      <c r="D450" s="345"/>
      <c r="E450" s="1032"/>
      <c r="F450" s="1032"/>
      <c r="G450" s="1032"/>
      <c r="H450" s="2578" t="s">
        <v>104</v>
      </c>
      <c r="I450" s="1740">
        <v>46388</v>
      </c>
      <c r="J450" s="1774">
        <v>46752</v>
      </c>
      <c r="K450" s="1779">
        <v>0</v>
      </c>
      <c r="L450" s="2272" t="s">
        <v>358</v>
      </c>
      <c r="M450" s="2319"/>
      <c r="N450" s="619"/>
      <c r="O450" s="1625"/>
      <c r="P450" s="1625"/>
      <c r="Q450" s="1636"/>
      <c r="R450" s="1636"/>
      <c r="S450" s="1636"/>
      <c r="T450" s="1636"/>
      <c r="U450" s="1636"/>
      <c r="V450" s="1636"/>
      <c r="W450" s="1636"/>
      <c r="X450" s="1636"/>
      <c r="Y450" s="1636"/>
      <c r="Z450" s="1636"/>
      <c r="AA450" s="1636"/>
      <c r="AB450" s="1636"/>
      <c r="AC450" s="1636"/>
      <c r="AD450" s="1636"/>
      <c r="AE450" s="1636"/>
      <c r="AF450" s="1636"/>
      <c r="AG450" s="1636"/>
      <c r="AH450" s="1636">
        <v>0</v>
      </c>
    </row>
    <row s="1636" customFormat="1" customHeight="1" ht="56.25">
      <c r="A451" s="1824"/>
      <c r="B451" s="1824"/>
      <c r="C451" s="1688"/>
      <c r="D451" s="345"/>
      <c r="E451" s="1032"/>
      <c r="F451" s="1032"/>
      <c r="G451" s="1032"/>
      <c r="H451" s="2578" t="s">
        <v>104</v>
      </c>
      <c r="I451" s="1740">
        <v>46753</v>
      </c>
      <c r="J451" s="1774">
        <v>47118</v>
      </c>
      <c r="K451" s="1779">
        <v>0</v>
      </c>
      <c r="L451" s="2272" t="s">
        <v>358</v>
      </c>
      <c r="M451" s="2319"/>
      <c r="N451" s="619"/>
      <c r="O451" s="1625"/>
      <c r="P451" s="1625"/>
      <c r="Q451" s="1636"/>
      <c r="R451" s="1636"/>
      <c r="S451" s="1636"/>
      <c r="T451" s="1636"/>
      <c r="U451" s="1636"/>
      <c r="V451" s="1636"/>
      <c r="W451" s="1636"/>
      <c r="X451" s="1636"/>
      <c r="Y451" s="1636"/>
      <c r="Z451" s="1636"/>
      <c r="AA451" s="1636"/>
      <c r="AB451" s="1636"/>
      <c r="AC451" s="1636"/>
      <c r="AD451" s="1636"/>
      <c r="AE451" s="1636"/>
      <c r="AF451" s="1636"/>
      <c r="AG451" s="1636"/>
      <c r="AH451" s="1636">
        <v>0</v>
      </c>
    </row>
    <row s="1636" customFormat="1" customHeight="1" ht="18.75">
      <c r="A452" s="1824"/>
      <c r="B452" s="1824"/>
      <c r="C452" s="1688" t="s">
        <v>1196</v>
      </c>
      <c r="D452" s="345"/>
      <c r="E452" s="1032"/>
      <c r="F452" s="1032"/>
      <c r="G452" s="2428"/>
      <c r="H452" s="4380"/>
      <c r="I452" s="4381" t="s">
        <v>1195</v>
      </c>
      <c r="J452" s="4382"/>
      <c r="K452" s="4383"/>
      <c r="L452" s="4384"/>
      <c r="M452" s="2319"/>
      <c r="N452" s="619"/>
      <c r="O452" s="1625"/>
      <c r="P452" s="1625"/>
      <c r="Q452" s="1636"/>
      <c r="R452" s="1636"/>
      <c r="S452" s="1636"/>
      <c r="T452" s="1636"/>
      <c r="U452" s="1636"/>
      <c r="V452" s="1636"/>
      <c r="W452" s="1636"/>
      <c r="X452" s="1636"/>
      <c r="Y452" s="1636"/>
      <c r="Z452" s="1636"/>
      <c r="AA452" s="1636"/>
      <c r="AB452" s="1636"/>
      <c r="AC452" s="1636"/>
      <c r="AD452" s="1636"/>
      <c r="AE452" s="1636"/>
      <c r="AF452" s="1636"/>
      <c r="AG452" s="1636"/>
      <c r="AH452" s="1636">
        <v>0</v>
      </c>
    </row>
    <row s="1636" customFormat="1" customHeight="1" ht="0.75">
      <c r="A453" s="1781"/>
      <c r="B453" s="1781"/>
      <c r="C453" s="370" t="s">
        <v>1205</v>
      </c>
      <c r="D453" s="2463"/>
      <c r="E453" s="2205"/>
      <c r="F453" s="2384"/>
      <c r="G453" s="401"/>
      <c r="H453" s="1501"/>
      <c r="I453" s="652"/>
      <c r="J453" s="572"/>
      <c r="K453" s="1501"/>
      <c r="L453" s="215"/>
      <c r="M453" s="342"/>
      <c r="N453" s="335"/>
      <c r="O453" s="1625"/>
      <c r="P453" s="1625"/>
      <c r="AH453" s="1632">
        <v>0</v>
      </c>
    </row>
    <row s="1636" customFormat="1" customHeight="1" ht="45" hidden="1">
      <c r="A454" s="1781" t="s">
        <v>221</v>
      </c>
      <c r="B454" s="1781" t="s">
        <v>222</v>
      </c>
      <c r="C454" s="370"/>
      <c r="D454" s="2463"/>
      <c r="E454" s="2205"/>
      <c r="F454" s="2384" t="str">
        <f>INDEX(PT_DIFFERENTIATION_VTAR,MATCH(A454,PT_DIFFERENTIATION_VTAR_ID,0))</f>
        <v>Тарифы на теплоноситель, поставляемый теплоснабжающими организациями потребителям, другим теплоснабжающим организациям</v>
      </c>
      <c r="G454" s="2428" t="str">
        <f>INDEX(PT_DIFFERENTIATION_NTAR,MATCH(B454,PT_DIFFERENTIATION_NTAR_ID,0))</f>
        <v/>
      </c>
      <c r="H454" s="1863"/>
      <c r="I454" s="1740"/>
      <c r="J454" s="1774"/>
      <c r="K454" s="1779"/>
      <c r="L454" s="1863" t="s">
        <v>358</v>
      </c>
      <c r="M454" s="342"/>
      <c r="N454" s="335"/>
      <c r="O454" s="1625"/>
      <c r="P454" s="1625"/>
      <c r="AH454" s="1632">
        <v>0</v>
      </c>
    </row>
    <row s="1636" customFormat="1" customHeight="1" ht="18.75" hidden="1">
      <c r="A455" s="1781"/>
      <c r="B455" s="1781"/>
      <c r="C455" s="370" t="s">
        <v>1196</v>
      </c>
      <c r="D455" s="2463"/>
      <c r="E455" s="2205"/>
      <c r="F455" s="2384"/>
      <c r="G455" s="2428"/>
      <c r="H455" s="1501"/>
      <c r="I455" s="652" t="s">
        <v>1195</v>
      </c>
      <c r="J455" s="572"/>
      <c r="K455" s="1501"/>
      <c r="L455" s="215"/>
      <c r="M455" s="342"/>
      <c r="N455" s="335"/>
      <c r="O455" s="1625"/>
      <c r="P455" s="1625"/>
      <c r="AH455" s="1632">
        <v>0</v>
      </c>
    </row>
    <row s="1636" customFormat="1" customHeight="1" ht="0.75" hidden="1">
      <c r="A456" s="1781"/>
      <c r="B456" s="1781"/>
      <c r="C456" s="370" t="s">
        <v>1205</v>
      </c>
      <c r="D456" s="2463"/>
      <c r="E456" s="2205"/>
      <c r="F456" s="2384"/>
      <c r="G456" s="401"/>
      <c r="H456" s="1501"/>
      <c r="I456" s="652"/>
      <c r="J456" s="572"/>
      <c r="K456" s="1501"/>
      <c r="L456" s="215"/>
      <c r="M456" s="342"/>
      <c r="N456" s="335"/>
      <c r="O456" s="1625"/>
      <c r="P456" s="1625"/>
      <c r="AH456" s="1632">
        <v>0</v>
      </c>
    </row>
    <row s="1636" customFormat="1" customHeight="1" ht="45" hidden="1">
      <c r="A457" s="1781" t="s">
        <v>227</v>
      </c>
      <c r="B457" s="1781" t="s">
        <v>228</v>
      </c>
      <c r="C457" s="370"/>
      <c r="D457" s="2463"/>
      <c r="E457" s="2205"/>
      <c r="F457" s="2384" t="str">
        <f>INDEX(PT_DIFFERENTIATION_VTAR,MATCH(A457,PT_DIFFERENTIATION_VTAR_ID,0))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457" s="2428" t="str">
        <f>INDEX(PT_DIFFERENTIATION_NTAR,MATCH(B457,PT_DIFFERENTIATION_NTAR_ID,0))</f>
        <v/>
      </c>
      <c r="H457" s="1863"/>
      <c r="I457" s="1740"/>
      <c r="J457" s="1774"/>
      <c r="K457" s="1779"/>
      <c r="L457" s="1863" t="s">
        <v>358</v>
      </c>
      <c r="M457" s="342"/>
      <c r="N457" s="335"/>
      <c r="O457" s="1625"/>
      <c r="P457" s="1625"/>
      <c r="AH457" s="1632">
        <v>0</v>
      </c>
    </row>
    <row s="1636" customFormat="1" customHeight="1" ht="18.75" hidden="1">
      <c r="A458" s="1781"/>
      <c r="B458" s="1781"/>
      <c r="C458" s="370" t="s">
        <v>1196</v>
      </c>
      <c r="D458" s="2463"/>
      <c r="E458" s="2205"/>
      <c r="F458" s="2384"/>
      <c r="G458" s="2428"/>
      <c r="H458" s="1501"/>
      <c r="I458" s="652" t="s">
        <v>1195</v>
      </c>
      <c r="J458" s="572"/>
      <c r="K458" s="1501"/>
      <c r="L458" s="215"/>
      <c r="M458" s="342"/>
      <c r="N458" s="335"/>
      <c r="O458" s="1625"/>
      <c r="P458" s="1625"/>
      <c r="AH458" s="1632">
        <v>0</v>
      </c>
    </row>
    <row s="1636" customFormat="1" customHeight="1" ht="0.75" hidden="1">
      <c r="A459" s="1781"/>
      <c r="B459" s="1781"/>
      <c r="C459" s="370" t="s">
        <v>1205</v>
      </c>
      <c r="D459" s="2463"/>
      <c r="E459" s="2205"/>
      <c r="F459" s="2384"/>
      <c r="G459" s="401"/>
      <c r="H459" s="1501"/>
      <c r="I459" s="652"/>
      <c r="J459" s="572"/>
      <c r="K459" s="1501"/>
      <c r="L459" s="215"/>
      <c r="M459" s="342"/>
      <c r="N459" s="335"/>
      <c r="O459" s="1625"/>
      <c r="P459" s="1625"/>
      <c r="AH459" s="1632">
        <v>0</v>
      </c>
    </row>
    <row s="1636" customFormat="1" customHeight="1" ht="18.75" hidden="1">
      <c r="A460" s="1781" t="s">
        <v>233</v>
      </c>
      <c r="B460" s="1781" t="s">
        <v>234</v>
      </c>
      <c r="C460" s="370"/>
      <c r="D460" s="2463"/>
      <c r="E460" s="2205"/>
      <c r="F460" s="2384" t="str">
        <f>INDEX(PT_DIFFERENTIATION_VTAR,MATCH(A460,PT_DIFFERENTIATION_VTAR_ID,0))</f>
        <v>Тарифы на услуги по передаче тепловой энергии</v>
      </c>
      <c r="G460" s="2428" t="str">
        <f>INDEX(PT_DIFFERENTIATION_NTAR,MATCH(B460,PT_DIFFERENTIATION_NTAR_ID,0))</f>
        <v/>
      </c>
      <c r="H460" s="1863"/>
      <c r="I460" s="1740"/>
      <c r="J460" s="1774"/>
      <c r="K460" s="1779"/>
      <c r="L460" s="1863" t="s">
        <v>358</v>
      </c>
      <c r="M460" s="342"/>
      <c r="N460" s="335"/>
      <c r="O460" s="1625"/>
      <c r="P460" s="1625"/>
      <c r="AH460" s="1632">
        <v>0</v>
      </c>
    </row>
    <row s="1636" customFormat="1" customHeight="1" ht="18.75" hidden="1">
      <c r="A461" s="1781"/>
      <c r="B461" s="1781"/>
      <c r="C461" s="370" t="s">
        <v>1196</v>
      </c>
      <c r="D461" s="2463"/>
      <c r="E461" s="2205"/>
      <c r="F461" s="2384"/>
      <c r="G461" s="2428"/>
      <c r="H461" s="1501"/>
      <c r="I461" s="652" t="s">
        <v>1195</v>
      </c>
      <c r="J461" s="572"/>
      <c r="K461" s="1501"/>
      <c r="L461" s="215"/>
      <c r="M461" s="342"/>
      <c r="N461" s="335"/>
      <c r="O461" s="1625"/>
      <c r="P461" s="1625"/>
      <c r="AH461" s="1632">
        <v>0</v>
      </c>
    </row>
    <row s="1636" customFormat="1" customHeight="1" ht="0.75" hidden="1">
      <c r="A462" s="1781"/>
      <c r="B462" s="1781"/>
      <c r="C462" s="370" t="s">
        <v>1205</v>
      </c>
      <c r="D462" s="2463"/>
      <c r="E462" s="2205"/>
      <c r="F462" s="2384"/>
      <c r="G462" s="401"/>
      <c r="H462" s="1501"/>
      <c r="I462" s="652"/>
      <c r="J462" s="572"/>
      <c r="K462" s="1501"/>
      <c r="L462" s="215"/>
      <c r="M462" s="342"/>
      <c r="N462" s="335"/>
      <c r="O462" s="1625"/>
      <c r="P462" s="1625"/>
      <c r="AH462" s="1632">
        <v>0</v>
      </c>
    </row>
    <row s="1636" customFormat="1" customHeight="1" ht="18.75" hidden="1">
      <c r="A463" s="1781" t="s">
        <v>239</v>
      </c>
      <c r="B463" s="1781" t="s">
        <v>240</v>
      </c>
      <c r="C463" s="370"/>
      <c r="D463" s="2463"/>
      <c r="E463" s="2205"/>
      <c r="F463" s="2384" t="str">
        <f>INDEX(PT_DIFFERENTIATION_VTAR,MATCH(A463,PT_DIFFERENTIATION_VTAR_ID,0))</f>
        <v>Тарифы на услуги по передаче теплоносителя</v>
      </c>
      <c r="G463" s="2428" t="str">
        <f>INDEX(PT_DIFFERENTIATION_NTAR,MATCH(B463,PT_DIFFERENTIATION_NTAR_ID,0))</f>
        <v/>
      </c>
      <c r="H463" s="1863"/>
      <c r="I463" s="1740"/>
      <c r="J463" s="1774"/>
      <c r="K463" s="1779"/>
      <c r="L463" s="1863" t="s">
        <v>358</v>
      </c>
      <c r="M463" s="342"/>
      <c r="N463" s="335"/>
      <c r="O463" s="1625"/>
      <c r="P463" s="1625"/>
      <c r="AH463" s="1632">
        <v>0</v>
      </c>
    </row>
    <row s="1636" customFormat="1" customHeight="1" ht="18.75" hidden="1">
      <c r="A464" s="1781"/>
      <c r="B464" s="1781"/>
      <c r="C464" s="370" t="s">
        <v>1196</v>
      </c>
      <c r="D464" s="2463"/>
      <c r="E464" s="2205"/>
      <c r="F464" s="2384"/>
      <c r="G464" s="2428"/>
      <c r="H464" s="1501"/>
      <c r="I464" s="652" t="s">
        <v>1195</v>
      </c>
      <c r="J464" s="572"/>
      <c r="K464" s="1501"/>
      <c r="L464" s="215"/>
      <c r="M464" s="342"/>
      <c r="N464" s="335"/>
      <c r="O464" s="1625"/>
      <c r="P464" s="1625"/>
      <c r="AH464" s="1632">
        <v>0</v>
      </c>
    </row>
    <row s="1636" customFormat="1" customHeight="1" ht="0.75" hidden="1">
      <c r="A465" s="1781"/>
      <c r="B465" s="1781"/>
      <c r="C465" s="370" t="s">
        <v>1205</v>
      </c>
      <c r="D465" s="2463"/>
      <c r="E465" s="2205"/>
      <c r="F465" s="2384"/>
      <c r="G465" s="401"/>
      <c r="H465" s="1501"/>
      <c r="I465" s="652"/>
      <c r="J465" s="572"/>
      <c r="K465" s="1501"/>
      <c r="L465" s="215"/>
      <c r="M465" s="342"/>
      <c r="N465" s="335"/>
      <c r="O465" s="1625"/>
      <c r="P465" s="1625"/>
      <c r="AH465" s="1632">
        <v>0</v>
      </c>
    </row>
    <row s="1636" customFormat="1" customHeight="1" ht="18.75" hidden="1">
      <c r="A466" s="1781" t="s">
        <v>245</v>
      </c>
      <c r="B466" s="1781" t="s">
        <v>246</v>
      </c>
      <c r="C466" s="370"/>
      <c r="D466" s="2463"/>
      <c r="E466" s="2205"/>
      <c r="F466" s="2384" t="str">
        <f>INDEX(PT_DIFFERENTIATION_VTAR,MATCH(A466,PT_DIFFERENTIATION_VTAR_ID,0))</f>
        <v>Плата за услуги по поддержанию резервной тепловой мощности при отсутствии потребления тепловой энергии</v>
      </c>
      <c r="G466" s="2428" t="str">
        <f>INDEX(PT_DIFFERENTIATION_NTAR,MATCH(B466,PT_DIFFERENTIATION_NTAR_ID,0))</f>
        <v/>
      </c>
      <c r="H466" s="1863"/>
      <c r="I466" s="1740"/>
      <c r="J466" s="1774"/>
      <c r="K466" s="1779"/>
      <c r="L466" s="1863" t="s">
        <v>358</v>
      </c>
      <c r="M466" s="342"/>
      <c r="N466" s="335"/>
      <c r="O466" s="1625"/>
      <c r="P466" s="1625"/>
      <c r="AH466" s="1632">
        <v>0</v>
      </c>
    </row>
    <row s="1636" customFormat="1" customHeight="1" ht="18.75" hidden="1">
      <c r="A467" s="1781"/>
      <c r="B467" s="1781"/>
      <c r="C467" s="370" t="s">
        <v>1196</v>
      </c>
      <c r="D467" s="2463"/>
      <c r="E467" s="2205"/>
      <c r="F467" s="2384"/>
      <c r="G467" s="2428"/>
      <c r="H467" s="1501"/>
      <c r="I467" s="652" t="s">
        <v>1195</v>
      </c>
      <c r="J467" s="572"/>
      <c r="K467" s="1501"/>
      <c r="L467" s="215"/>
      <c r="M467" s="342"/>
      <c r="N467" s="335"/>
      <c r="O467" s="1625"/>
      <c r="P467" s="1625"/>
      <c r="AH467" s="1632">
        <v>0</v>
      </c>
    </row>
    <row s="1636" customFormat="1" customHeight="1" ht="0.75" hidden="1">
      <c r="A468" s="1781"/>
      <c r="B468" s="1781"/>
      <c r="C468" s="370" t="s">
        <v>1205</v>
      </c>
      <c r="D468" s="2463"/>
      <c r="E468" s="2205"/>
      <c r="F468" s="2384"/>
      <c r="G468" s="401"/>
      <c r="H468" s="1501"/>
      <c r="I468" s="652"/>
      <c r="J468" s="572"/>
      <c r="K468" s="1501"/>
      <c r="L468" s="215"/>
      <c r="M468" s="342"/>
      <c r="N468" s="335"/>
      <c r="O468" s="1625"/>
      <c r="P468" s="1625"/>
      <c r="AH468" s="1632">
        <v>0</v>
      </c>
    </row>
    <row s="1636" customFormat="1" customHeight="1" ht="18.75" hidden="1">
      <c r="A469" s="1781" t="s">
        <v>251</v>
      </c>
      <c r="B469" s="1781" t="s">
        <v>252</v>
      </c>
      <c r="C469" s="370"/>
      <c r="D469" s="2463"/>
      <c r="E469" s="2205"/>
      <c r="F469" s="2384" t="str">
        <f>INDEX(PT_DIFFERENTIATION_VTAR,MATCH(A469,PT_DIFFERENTIATION_VTAR_ID,0))</f>
        <v>Плата за подключение (технологическое присоединение) к системе теплоснабжения</v>
      </c>
      <c r="G469" s="2428" t="str">
        <f>INDEX(PT_DIFFERENTIATION_NTAR,MATCH(B469,PT_DIFFERENTIATION_NTAR_ID,0))</f>
        <v/>
      </c>
      <c r="H469" s="1863"/>
      <c r="I469" s="1740"/>
      <c r="J469" s="1774"/>
      <c r="K469" s="1779"/>
      <c r="L469" s="1863" t="s">
        <v>358</v>
      </c>
      <c r="M469" s="342"/>
      <c r="N469" s="335"/>
      <c r="O469" s="1625"/>
      <c r="P469" s="1625"/>
      <c r="AH469" s="1632">
        <v>0</v>
      </c>
    </row>
    <row s="1636" customFormat="1" customHeight="1" ht="18.75" hidden="1">
      <c r="A470" s="1781"/>
      <c r="B470" s="1781"/>
      <c r="C470" s="370" t="s">
        <v>1196</v>
      </c>
      <c r="D470" s="2463"/>
      <c r="E470" s="2205"/>
      <c r="F470" s="2384"/>
      <c r="G470" s="2428"/>
      <c r="H470" s="1501"/>
      <c r="I470" s="652" t="s">
        <v>1195</v>
      </c>
      <c r="J470" s="572"/>
      <c r="K470" s="1501"/>
      <c r="L470" s="215"/>
      <c r="M470" s="342"/>
      <c r="N470" s="335"/>
      <c r="O470" s="1625"/>
      <c r="P470" s="1625"/>
      <c r="AH470" s="1632">
        <v>0</v>
      </c>
    </row>
    <row s="1636" customFormat="1" customHeight="1" ht="0.75" hidden="1">
      <c r="A471" s="1781"/>
      <c r="B471" s="1781"/>
      <c r="C471" s="370" t="s">
        <v>1205</v>
      </c>
      <c r="D471" s="2463"/>
      <c r="E471" s="2205"/>
      <c r="F471" s="2384"/>
      <c r="G471" s="401"/>
      <c r="H471" s="1501"/>
      <c r="I471" s="652"/>
      <c r="J471" s="572"/>
      <c r="K471" s="1501"/>
      <c r="L471" s="215"/>
      <c r="M471" s="342"/>
      <c r="N471" s="335"/>
      <c r="O471" s="1625"/>
      <c r="P471" s="1625"/>
      <c r="AH471" s="1632">
        <v>0</v>
      </c>
    </row>
    <row s="1636" customFormat="1" customHeight="1" ht="18.75" hidden="1">
      <c r="A472" s="1781" t="s">
        <v>257</v>
      </c>
      <c r="B472" s="1781" t="s">
        <v>258</v>
      </c>
      <c r="C472" s="370"/>
      <c r="D472" s="2463"/>
      <c r="E472" s="2205"/>
      <c r="F472" s="2384" t="str">
        <f>INDEX(PT_DIFFERENTIATION_VTAR,MATCH(A472,PT_DIFFERENTIATION_VTAR_ID,0))</f>
        <v>Плата за подключение (технологическое присоединение) к системе теплоснабжения (индивидуальная)</v>
      </c>
      <c r="G472" s="2428" t="str">
        <f>INDEX(PT_DIFFERENTIATION_NTAR,MATCH(B472,PT_DIFFERENTIATION_NTAR_ID,0))</f>
        <v/>
      </c>
      <c r="H472" s="1990"/>
      <c r="I472" s="1740"/>
      <c r="J472" s="1774"/>
      <c r="K472" s="1779"/>
      <c r="L472" s="1990" t="s">
        <v>358</v>
      </c>
      <c r="M472" s="342"/>
      <c r="N472" s="335"/>
      <c r="O472" s="1625"/>
      <c r="P472" s="1625"/>
      <c r="AH472" s="1632">
        <v>0</v>
      </c>
    </row>
    <row s="1636" customFormat="1" customHeight="1" ht="18.75" hidden="1">
      <c r="A473" s="1781"/>
      <c r="B473" s="1781"/>
      <c r="C473" s="370" t="s">
        <v>1196</v>
      </c>
      <c r="D473" s="2463"/>
      <c r="E473" s="2205"/>
      <c r="F473" s="2384"/>
      <c r="G473" s="2428"/>
      <c r="H473" s="1501"/>
      <c r="I473" s="652" t="s">
        <v>1195</v>
      </c>
      <c r="J473" s="572"/>
      <c r="K473" s="1501"/>
      <c r="L473" s="215"/>
      <c r="M473" s="342"/>
      <c r="N473" s="335"/>
      <c r="O473" s="1625"/>
      <c r="P473" s="1625"/>
      <c r="AH473" s="1632">
        <v>0</v>
      </c>
    </row>
    <row s="1636" customFormat="1" customHeight="1" ht="0.75" hidden="1">
      <c r="A474" s="1781"/>
      <c r="B474" s="1781"/>
      <c r="C474" s="370" t="s">
        <v>1205</v>
      </c>
      <c r="D474" s="2463"/>
      <c r="E474" s="2205"/>
      <c r="F474" s="2384"/>
      <c r="G474" s="401"/>
      <c r="H474" s="1501"/>
      <c r="I474" s="652"/>
      <c r="J474" s="572"/>
      <c r="K474" s="1501"/>
      <c r="L474" s="215"/>
      <c r="M474" s="342"/>
      <c r="N474" s="335"/>
      <c r="O474" s="1625"/>
      <c r="P474" s="1625"/>
      <c r="AH474" s="1632">
        <v>0</v>
      </c>
    </row>
    <row s="1636" customFormat="1" customHeight="1" ht="18.75" hidden="1">
      <c r="A475" s="1781" t="s">
        <v>277</v>
      </c>
      <c r="B475" s="1781" t="s">
        <v>278</v>
      </c>
      <c r="C475" s="370"/>
      <c r="D475" s="2463"/>
      <c r="E475" s="2205"/>
      <c r="F475" s="2384" t="str">
        <f>INDEX(PT_DIFFERENTIATION_VTAR,MATCH(A475,PT_DIFFERENTIATION_VTAR_ID,0))</f>
        <v>Тариф на питьевую воду (питьевое водоснабжение)</v>
      </c>
      <c r="G475" s="2428" t="str">
        <f>INDEX(PT_DIFFERENTIATION_NTAR,MATCH(B475,PT_DIFFERENTIATION_NTAR_ID,0))</f>
        <v/>
      </c>
      <c r="H475" s="1863"/>
      <c r="I475" s="1740"/>
      <c r="J475" s="1774"/>
      <c r="K475" s="1779"/>
      <c r="L475" s="1863" t="s">
        <v>358</v>
      </c>
      <c r="M475" s="342"/>
      <c r="N475" s="335"/>
      <c r="O475" s="1625"/>
      <c r="P475" s="1625"/>
      <c r="AH475" s="1632">
        <v>0</v>
      </c>
    </row>
    <row s="1636" customFormat="1" customHeight="1" ht="18.75" hidden="1">
      <c r="A476" s="1781"/>
      <c r="B476" s="1781"/>
      <c r="C476" s="370" t="s">
        <v>1196</v>
      </c>
      <c r="D476" s="2463"/>
      <c r="E476" s="2205"/>
      <c r="F476" s="2384"/>
      <c r="G476" s="2428"/>
      <c r="H476" s="1501"/>
      <c r="I476" s="652" t="s">
        <v>1195</v>
      </c>
      <c r="J476" s="572"/>
      <c r="K476" s="1501"/>
      <c r="L476" s="215"/>
      <c r="M476" s="342"/>
      <c r="N476" s="335"/>
      <c r="O476" s="1625"/>
      <c r="P476" s="1625"/>
      <c r="AH476" s="1632">
        <v>0</v>
      </c>
    </row>
    <row s="1636" customFormat="1" customHeight="1" ht="0.75" hidden="1">
      <c r="A477" s="1781"/>
      <c r="B477" s="1781"/>
      <c r="C477" s="370" t="s">
        <v>1205</v>
      </c>
      <c r="D477" s="2463"/>
      <c r="E477" s="2205"/>
      <c r="F477" s="2384"/>
      <c r="G477" s="401"/>
      <c r="H477" s="1501"/>
      <c r="I477" s="652"/>
      <c r="J477" s="572"/>
      <c r="K477" s="1501"/>
      <c r="L477" s="215"/>
      <c r="M477" s="342"/>
      <c r="N477" s="335"/>
      <c r="O477" s="1625"/>
      <c r="P477" s="1625"/>
      <c r="AH477" s="1632">
        <v>0</v>
      </c>
    </row>
    <row s="1636" customFormat="1" customHeight="1" ht="18.75" hidden="1">
      <c r="A478" s="1781" t="s">
        <v>282</v>
      </c>
      <c r="B478" s="1781" t="s">
        <v>283</v>
      </c>
      <c r="C478" s="370"/>
      <c r="D478" s="2463"/>
      <c r="E478" s="2205"/>
      <c r="F478" s="2384" t="str">
        <f>INDEX(PT_DIFFERENTIATION_VTAR,MATCH(A478,PT_DIFFERENTIATION_VTAR_ID,0))</f>
        <v>Тариф на техническую воду</v>
      </c>
      <c r="G478" s="2428" t="str">
        <f>INDEX(PT_DIFFERENTIATION_NTAR,MATCH(B478,PT_DIFFERENTIATION_NTAR_ID,0))</f>
        <v/>
      </c>
      <c r="H478" s="1863"/>
      <c r="I478" s="1740"/>
      <c r="J478" s="1774"/>
      <c r="K478" s="1779"/>
      <c r="L478" s="1863" t="s">
        <v>358</v>
      </c>
      <c r="M478" s="342"/>
      <c r="N478" s="335"/>
      <c r="O478" s="1625"/>
      <c r="P478" s="1625"/>
      <c r="AH478" s="1632">
        <v>0</v>
      </c>
    </row>
    <row s="1636" customFormat="1" customHeight="1" ht="18.75" hidden="1">
      <c r="A479" s="1781"/>
      <c r="B479" s="1781"/>
      <c r="C479" s="370" t="s">
        <v>1196</v>
      </c>
      <c r="D479" s="2463"/>
      <c r="E479" s="2205"/>
      <c r="F479" s="2384"/>
      <c r="G479" s="2428"/>
      <c r="H479" s="1501"/>
      <c r="I479" s="652" t="s">
        <v>1195</v>
      </c>
      <c r="J479" s="572"/>
      <c r="K479" s="1501"/>
      <c r="L479" s="215"/>
      <c r="M479" s="342"/>
      <c r="N479" s="335"/>
      <c r="O479" s="1625"/>
      <c r="P479" s="1625"/>
      <c r="AH479" s="1632">
        <v>0</v>
      </c>
    </row>
    <row s="1636" customFormat="1" customHeight="1" ht="0.75" hidden="1">
      <c r="A480" s="1781"/>
      <c r="B480" s="1781"/>
      <c r="C480" s="370" t="s">
        <v>1205</v>
      </c>
      <c r="D480" s="2463"/>
      <c r="E480" s="2205"/>
      <c r="F480" s="2384"/>
      <c r="G480" s="401"/>
      <c r="H480" s="1501"/>
      <c r="I480" s="652"/>
      <c r="J480" s="572"/>
      <c r="K480" s="1501"/>
      <c r="L480" s="215"/>
      <c r="M480" s="342"/>
      <c r="N480" s="335"/>
      <c r="O480" s="1625"/>
      <c r="P480" s="1625"/>
      <c r="AH480" s="1632">
        <v>0</v>
      </c>
    </row>
    <row s="1636" customFormat="1" customHeight="1" ht="18.75" hidden="1">
      <c r="A481" s="1781" t="s">
        <v>287</v>
      </c>
      <c r="B481" s="1781" t="s">
        <v>288</v>
      </c>
      <c r="C481" s="370"/>
      <c r="D481" s="2463"/>
      <c r="E481" s="2205"/>
      <c r="F481" s="2384" t="str">
        <f>INDEX(PT_DIFFERENTIATION_VTAR,MATCH(A481,PT_DIFFERENTIATION_VTAR_ID,0))</f>
        <v>Тариф на транспортировку воды</v>
      </c>
      <c r="G481" s="2428" t="str">
        <f>INDEX(PT_DIFFERENTIATION_NTAR,MATCH(B481,PT_DIFFERENTIATION_NTAR_ID,0))</f>
        <v/>
      </c>
      <c r="H481" s="1863"/>
      <c r="I481" s="1740"/>
      <c r="J481" s="1774"/>
      <c r="K481" s="1779"/>
      <c r="L481" s="1863" t="s">
        <v>358</v>
      </c>
      <c r="M481" s="342"/>
      <c r="N481" s="335"/>
      <c r="O481" s="1625"/>
      <c r="P481" s="1625"/>
      <c r="AH481" s="1632">
        <v>0</v>
      </c>
    </row>
    <row s="1636" customFormat="1" customHeight="1" ht="18.75" hidden="1">
      <c r="A482" s="1781"/>
      <c r="B482" s="1781"/>
      <c r="C482" s="370" t="s">
        <v>1196</v>
      </c>
      <c r="D482" s="2463"/>
      <c r="E482" s="2205"/>
      <c r="F482" s="2384"/>
      <c r="G482" s="2428"/>
      <c r="H482" s="1501"/>
      <c r="I482" s="652" t="s">
        <v>1195</v>
      </c>
      <c r="J482" s="572"/>
      <c r="K482" s="1501"/>
      <c r="L482" s="215"/>
      <c r="M482" s="342"/>
      <c r="N482" s="335"/>
      <c r="O482" s="1625"/>
      <c r="P482" s="1625"/>
      <c r="AH482" s="1632">
        <v>0</v>
      </c>
    </row>
    <row s="1636" customFormat="1" customHeight="1" ht="0.75" hidden="1">
      <c r="A483" s="1781"/>
      <c r="B483" s="1781"/>
      <c r="C483" s="370" t="s">
        <v>1205</v>
      </c>
      <c r="D483" s="2463"/>
      <c r="E483" s="2205"/>
      <c r="F483" s="2384"/>
      <c r="G483" s="401"/>
      <c r="H483" s="1501"/>
      <c r="I483" s="652"/>
      <c r="J483" s="572"/>
      <c r="K483" s="1501"/>
      <c r="L483" s="215"/>
      <c r="M483" s="342"/>
      <c r="N483" s="335"/>
      <c r="O483" s="1625"/>
      <c r="P483" s="1625"/>
      <c r="AH483" s="1632">
        <v>0</v>
      </c>
    </row>
    <row s="1636" customFormat="1" customHeight="1" ht="18.75" hidden="1">
      <c r="A484" s="1781" t="s">
        <v>292</v>
      </c>
      <c r="B484" s="1781" t="s">
        <v>293</v>
      </c>
      <c r="C484" s="370"/>
      <c r="D484" s="2463"/>
      <c r="E484" s="2205"/>
      <c r="F484" s="2384" t="str">
        <f>INDEX(PT_DIFFERENTIATION_VTAR,MATCH(A484,PT_DIFFERENTIATION_VTAR_ID,0))</f>
        <v>Тариф на подвоз воды</v>
      </c>
      <c r="G484" s="2428" t="str">
        <f>INDEX(PT_DIFFERENTIATION_NTAR,MATCH(B484,PT_DIFFERENTIATION_NTAR_ID,0))</f>
        <v/>
      </c>
      <c r="H484" s="1863"/>
      <c r="I484" s="1740"/>
      <c r="J484" s="1774"/>
      <c r="K484" s="1779"/>
      <c r="L484" s="1863" t="s">
        <v>358</v>
      </c>
      <c r="M484" s="342"/>
      <c r="N484" s="335"/>
      <c r="O484" s="1625"/>
      <c r="P484" s="1625"/>
      <c r="AH484" s="1632">
        <v>0</v>
      </c>
    </row>
    <row s="1636" customFormat="1" customHeight="1" ht="18.75" hidden="1">
      <c r="A485" s="1781"/>
      <c r="B485" s="1781"/>
      <c r="C485" s="370" t="s">
        <v>1196</v>
      </c>
      <c r="D485" s="2463"/>
      <c r="E485" s="2205"/>
      <c r="F485" s="2384"/>
      <c r="G485" s="2428"/>
      <c r="H485" s="1501"/>
      <c r="I485" s="652" t="s">
        <v>1195</v>
      </c>
      <c r="J485" s="572"/>
      <c r="K485" s="1501"/>
      <c r="L485" s="215"/>
      <c r="M485" s="342"/>
      <c r="N485" s="335"/>
      <c r="O485" s="1625"/>
      <c r="P485" s="1625"/>
      <c r="AH485" s="1632">
        <v>0</v>
      </c>
    </row>
    <row s="1636" customFormat="1" customHeight="1" ht="0.75" hidden="1">
      <c r="A486" s="1781"/>
      <c r="B486" s="1781"/>
      <c r="C486" s="370" t="s">
        <v>1205</v>
      </c>
      <c r="D486" s="2463"/>
      <c r="E486" s="2205"/>
      <c r="F486" s="2384"/>
      <c r="G486" s="401"/>
      <c r="H486" s="1501"/>
      <c r="I486" s="652"/>
      <c r="J486" s="572"/>
      <c r="K486" s="1501"/>
      <c r="L486" s="215"/>
      <c r="M486" s="342"/>
      <c r="N486" s="335"/>
      <c r="O486" s="1625"/>
      <c r="P486" s="1625"/>
      <c r="AH486" s="1632">
        <v>0</v>
      </c>
    </row>
    <row s="1636" customFormat="1" customHeight="1" ht="18.75" hidden="1">
      <c r="A487" s="1781" t="s">
        <v>297</v>
      </c>
      <c r="B487" s="1781" t="s">
        <v>298</v>
      </c>
      <c r="C487" s="370"/>
      <c r="D487" s="2463"/>
      <c r="E487" s="2205"/>
      <c r="F487" s="2384" t="str">
        <f>INDEX(PT_DIFFERENTIATION_VTAR,MATCH(A487,PT_DIFFERENTIATION_VTAR_ID,0))</f>
        <v>Тариф на подключение (технологическое присоединение) к централизованной системе холодного водоснабжения</v>
      </c>
      <c r="G487" s="2428" t="str">
        <f>INDEX(PT_DIFFERENTIATION_NTAR,MATCH(B487,PT_DIFFERENTIATION_NTAR_ID,0))</f>
        <v/>
      </c>
      <c r="H487" s="1863"/>
      <c r="I487" s="1740"/>
      <c r="J487" s="1774"/>
      <c r="K487" s="1779"/>
      <c r="L487" s="1863" t="s">
        <v>358</v>
      </c>
      <c r="M487" s="342"/>
      <c r="N487" s="335"/>
      <c r="O487" s="1625"/>
      <c r="P487" s="1625"/>
      <c r="AH487" s="1632">
        <v>0</v>
      </c>
    </row>
    <row s="1636" customFormat="1" customHeight="1" ht="18.75" hidden="1">
      <c r="A488" s="1781"/>
      <c r="B488" s="1781"/>
      <c r="C488" s="370" t="s">
        <v>1196</v>
      </c>
      <c r="D488" s="2463"/>
      <c r="E488" s="2205"/>
      <c r="F488" s="2384"/>
      <c r="G488" s="2428"/>
      <c r="H488" s="1501"/>
      <c r="I488" s="652" t="s">
        <v>1195</v>
      </c>
      <c r="J488" s="572"/>
      <c r="K488" s="1501"/>
      <c r="L488" s="215"/>
      <c r="M488" s="342"/>
      <c r="N488" s="335"/>
      <c r="O488" s="1625"/>
      <c r="P488" s="1625"/>
      <c r="AH488" s="1632">
        <v>0</v>
      </c>
    </row>
    <row s="1636" customFormat="1" customHeight="1" ht="0.75" hidden="1">
      <c r="A489" s="1781"/>
      <c r="B489" s="1781"/>
      <c r="C489" s="370" t="s">
        <v>1205</v>
      </c>
      <c r="D489" s="2463"/>
      <c r="E489" s="2205"/>
      <c r="F489" s="2384"/>
      <c r="G489" s="401"/>
      <c r="H489" s="1501"/>
      <c r="I489" s="652"/>
      <c r="J489" s="572"/>
      <c r="K489" s="1501"/>
      <c r="L489" s="215"/>
      <c r="M489" s="342"/>
      <c r="N489" s="335"/>
      <c r="O489" s="1625"/>
      <c r="P489" s="1625"/>
      <c r="AH489" s="1632">
        <v>0</v>
      </c>
    </row>
    <row s="1636" customFormat="1" customHeight="1" ht="18.75" hidden="1">
      <c r="A490" s="1781" t="s">
        <v>302</v>
      </c>
      <c r="B490" s="1781" t="s">
        <v>303</v>
      </c>
      <c r="C490" s="370"/>
      <c r="D490" s="2463"/>
      <c r="E490" s="2205"/>
      <c r="F490" s="2384" t="str">
        <f>INDEX(PT_DIFFERENTIATION_VTAR,MATCH(A490,PT_DIFFERENTIATION_VTAR_ID,0))</f>
        <v>Тариф на горячую воду (горячее водоснабжение)</v>
      </c>
      <c r="G490" s="2428" t="str">
        <f>INDEX(PT_DIFFERENTIATION_NTAR,MATCH(B490,PT_DIFFERENTIATION_NTAR_ID,0))</f>
        <v/>
      </c>
      <c r="H490" s="1863"/>
      <c r="I490" s="1740"/>
      <c r="J490" s="1774"/>
      <c r="K490" s="1779"/>
      <c r="L490" s="1863" t="s">
        <v>358</v>
      </c>
      <c r="M490" s="342"/>
      <c r="N490" s="335"/>
      <c r="O490" s="1625"/>
      <c r="P490" s="1625"/>
      <c r="AH490" s="1632">
        <v>0</v>
      </c>
    </row>
    <row s="1636" customFormat="1" customHeight="1" ht="18.75" hidden="1">
      <c r="A491" s="1781"/>
      <c r="B491" s="1781"/>
      <c r="C491" s="370" t="s">
        <v>1196</v>
      </c>
      <c r="D491" s="2463"/>
      <c r="E491" s="2205"/>
      <c r="F491" s="2384"/>
      <c r="G491" s="2428"/>
      <c r="H491" s="1501"/>
      <c r="I491" s="652" t="s">
        <v>1195</v>
      </c>
      <c r="J491" s="572"/>
      <c r="K491" s="1501"/>
      <c r="L491" s="215"/>
      <c r="M491" s="342"/>
      <c r="N491" s="335"/>
      <c r="O491" s="1625"/>
      <c r="P491" s="1625"/>
      <c r="AH491" s="1632">
        <v>0</v>
      </c>
    </row>
    <row s="1636" customFormat="1" customHeight="1" ht="0.75" hidden="1">
      <c r="A492" s="1781"/>
      <c r="B492" s="1781"/>
      <c r="C492" s="370" t="s">
        <v>1205</v>
      </c>
      <c r="D492" s="2463"/>
      <c r="E492" s="2205"/>
      <c r="F492" s="2384"/>
      <c r="G492" s="401"/>
      <c r="H492" s="1501"/>
      <c r="I492" s="652"/>
      <c r="J492" s="572"/>
      <c r="K492" s="1501"/>
      <c r="L492" s="215"/>
      <c r="M492" s="342"/>
      <c r="N492" s="335"/>
      <c r="O492" s="1625"/>
      <c r="P492" s="1625"/>
      <c r="AH492" s="1632">
        <v>0</v>
      </c>
    </row>
    <row s="1636" customFormat="1" customHeight="1" ht="18.75" hidden="1">
      <c r="A493" s="1781" t="s">
        <v>307</v>
      </c>
      <c r="B493" s="1781" t="s">
        <v>308</v>
      </c>
      <c r="C493" s="370"/>
      <c r="D493" s="2463"/>
      <c r="E493" s="2205"/>
      <c r="F493" s="2384" t="str">
        <f>INDEX(PT_DIFFERENTIATION_VTAR,MATCH(A493,PT_DIFFERENTIATION_VTAR_ID,0))</f>
        <v>Тариф на транспортировку горячей воды</v>
      </c>
      <c r="G493" s="2428" t="str">
        <f>INDEX(PT_DIFFERENTIATION_NTAR,MATCH(B493,PT_DIFFERENTIATION_NTAR_ID,0))</f>
        <v/>
      </c>
      <c r="H493" s="1863"/>
      <c r="I493" s="1740"/>
      <c r="J493" s="1774"/>
      <c r="K493" s="1779"/>
      <c r="L493" s="1863" t="s">
        <v>358</v>
      </c>
      <c r="M493" s="342"/>
      <c r="N493" s="335"/>
      <c r="O493" s="1625"/>
      <c r="P493" s="1625"/>
      <c r="AH493" s="1632">
        <v>0</v>
      </c>
    </row>
    <row s="1636" customFormat="1" customHeight="1" ht="18.75" hidden="1">
      <c r="A494" s="1781"/>
      <c r="B494" s="1781"/>
      <c r="C494" s="370" t="s">
        <v>1196</v>
      </c>
      <c r="D494" s="2463"/>
      <c r="E494" s="2205"/>
      <c r="F494" s="2384"/>
      <c r="G494" s="2428"/>
      <c r="H494" s="1501"/>
      <c r="I494" s="652" t="s">
        <v>1195</v>
      </c>
      <c r="J494" s="572"/>
      <c r="K494" s="1501"/>
      <c r="L494" s="215"/>
      <c r="M494" s="342"/>
      <c r="N494" s="335"/>
      <c r="O494" s="1625"/>
      <c r="P494" s="1625"/>
      <c r="AH494" s="1632">
        <v>0</v>
      </c>
    </row>
    <row s="1636" customFormat="1" customHeight="1" ht="0.75" hidden="1">
      <c r="A495" s="1781"/>
      <c r="B495" s="1781"/>
      <c r="C495" s="370" t="s">
        <v>1205</v>
      </c>
      <c r="D495" s="2463"/>
      <c r="E495" s="2205"/>
      <c r="F495" s="2384"/>
      <c r="G495" s="401"/>
      <c r="H495" s="1501"/>
      <c r="I495" s="652"/>
      <c r="J495" s="572"/>
      <c r="K495" s="1501"/>
      <c r="L495" s="215"/>
      <c r="M495" s="342"/>
      <c r="N495" s="335"/>
      <c r="O495" s="1625"/>
      <c r="P495" s="1625"/>
      <c r="AH495" s="1632">
        <v>0</v>
      </c>
    </row>
    <row s="1636" customFormat="1" customHeight="1" ht="18.75" hidden="1">
      <c r="A496" s="1781" t="s">
        <v>312</v>
      </c>
      <c r="B496" s="1781" t="s">
        <v>313</v>
      </c>
      <c r="C496" s="370"/>
      <c r="D496" s="2463"/>
      <c r="E496" s="2205"/>
      <c r="F496" s="2384" t="str">
        <f>INDEX(PT_DIFFERENTIATION_VTAR,MATCH(A496,PT_DIFFERENTIATION_VTAR_ID,0))</f>
        <v>Тариф на подключение (технологическое присоединение) к централизованной системе горячего водоснабжения</v>
      </c>
      <c r="G496" s="2428" t="str">
        <f>INDEX(PT_DIFFERENTIATION_NTAR,MATCH(B496,PT_DIFFERENTIATION_NTAR_ID,0))</f>
        <v/>
      </c>
      <c r="H496" s="1863"/>
      <c r="I496" s="1740"/>
      <c r="J496" s="1774"/>
      <c r="K496" s="1779"/>
      <c r="L496" s="1863" t="s">
        <v>358</v>
      </c>
      <c r="M496" s="342"/>
      <c r="N496" s="335"/>
      <c r="O496" s="1625"/>
      <c r="P496" s="1625"/>
      <c r="AH496" s="1632">
        <v>0</v>
      </c>
    </row>
    <row s="1636" customFormat="1" customHeight="1" ht="18.75" hidden="1">
      <c r="A497" s="1781"/>
      <c r="B497" s="1781"/>
      <c r="C497" s="370" t="s">
        <v>1196</v>
      </c>
      <c r="D497" s="2463"/>
      <c r="E497" s="2205"/>
      <c r="F497" s="2384"/>
      <c r="G497" s="2428"/>
      <c r="H497" s="1501"/>
      <c r="I497" s="652" t="s">
        <v>1195</v>
      </c>
      <c r="J497" s="572"/>
      <c r="K497" s="1501"/>
      <c r="L497" s="215"/>
      <c r="M497" s="342"/>
      <c r="N497" s="335"/>
      <c r="O497" s="1625"/>
      <c r="P497" s="1625"/>
      <c r="AH497" s="1632">
        <v>0</v>
      </c>
    </row>
    <row s="1636" customFormat="1" customHeight="1" ht="0.75" hidden="1">
      <c r="A498" s="1781"/>
      <c r="B498" s="1781"/>
      <c r="C498" s="370" t="s">
        <v>1205</v>
      </c>
      <c r="D498" s="2463"/>
      <c r="E498" s="2205"/>
      <c r="F498" s="2384"/>
      <c r="G498" s="401"/>
      <c r="H498" s="1501"/>
      <c r="I498" s="652"/>
      <c r="J498" s="572"/>
      <c r="K498" s="1501"/>
      <c r="L498" s="215"/>
      <c r="M498" s="342"/>
      <c r="N498" s="335"/>
      <c r="O498" s="1625"/>
      <c r="P498" s="1625"/>
      <c r="AH498" s="1632">
        <v>0</v>
      </c>
    </row>
    <row s="1636" customFormat="1" customHeight="1" ht="18.75" hidden="1">
      <c r="A499" s="1781" t="s">
        <v>317</v>
      </c>
      <c r="B499" s="1781" t="s">
        <v>318</v>
      </c>
      <c r="C499" s="370"/>
      <c r="D499" s="2463"/>
      <c r="E499" s="2205"/>
      <c r="F499" s="2384" t="str">
        <f>INDEX(PT_DIFFERENTIATION_VTAR,MATCH(A499,PT_DIFFERENTIATION_VTAR_ID,0))</f>
        <v>Тариф на водоотведение</v>
      </c>
      <c r="G499" s="2428" t="str">
        <f>INDEX(PT_DIFFERENTIATION_NTAR,MATCH(B499,PT_DIFFERENTIATION_NTAR_ID,0))</f>
        <v/>
      </c>
      <c r="H499" s="1863"/>
      <c r="I499" s="1740"/>
      <c r="J499" s="1774"/>
      <c r="K499" s="1779"/>
      <c r="L499" s="1863" t="s">
        <v>358</v>
      </c>
      <c r="M499" s="342"/>
      <c r="N499" s="335"/>
      <c r="O499" s="1625"/>
      <c r="P499" s="1625"/>
      <c r="AH499" s="1632">
        <v>0</v>
      </c>
    </row>
    <row s="1636" customFormat="1" customHeight="1" ht="18.75" hidden="1">
      <c r="A500" s="1781"/>
      <c r="B500" s="1781"/>
      <c r="C500" s="370" t="s">
        <v>1196</v>
      </c>
      <c r="D500" s="2463"/>
      <c r="E500" s="2205"/>
      <c r="F500" s="2384"/>
      <c r="G500" s="2428"/>
      <c r="H500" s="1501"/>
      <c r="I500" s="652" t="s">
        <v>1195</v>
      </c>
      <c r="J500" s="572"/>
      <c r="K500" s="1501"/>
      <c r="L500" s="215"/>
      <c r="M500" s="342"/>
      <c r="N500" s="335"/>
      <c r="O500" s="1625"/>
      <c r="P500" s="1625"/>
      <c r="AH500" s="1632">
        <v>0</v>
      </c>
    </row>
    <row s="1636" customFormat="1" customHeight="1" ht="0.75" hidden="1">
      <c r="A501" s="1781"/>
      <c r="B501" s="1781"/>
      <c r="C501" s="370" t="s">
        <v>1205</v>
      </c>
      <c r="D501" s="2463"/>
      <c r="E501" s="2205"/>
      <c r="F501" s="2384"/>
      <c r="G501" s="401"/>
      <c r="H501" s="1501"/>
      <c r="I501" s="652"/>
      <c r="J501" s="572"/>
      <c r="K501" s="1501"/>
      <c r="L501" s="215"/>
      <c r="M501" s="342"/>
      <c r="N501" s="335"/>
      <c r="O501" s="1625"/>
      <c r="P501" s="1625"/>
      <c r="AH501" s="1632">
        <v>0</v>
      </c>
    </row>
    <row s="1636" customFormat="1" customHeight="1" ht="18.75" hidden="1">
      <c r="A502" s="1781" t="s">
        <v>322</v>
      </c>
      <c r="B502" s="1781" t="s">
        <v>323</v>
      </c>
      <c r="C502" s="370"/>
      <c r="D502" s="2463"/>
      <c r="E502" s="2205"/>
      <c r="F502" s="2384" t="str">
        <f>INDEX(PT_DIFFERENTIATION_VTAR,MATCH(A502,PT_DIFFERENTIATION_VTAR_ID,0))</f>
        <v>Тариф на транспортировку сточных вод</v>
      </c>
      <c r="G502" s="2428" t="str">
        <f>INDEX(PT_DIFFERENTIATION_NTAR,MATCH(B502,PT_DIFFERENTIATION_NTAR_ID,0))</f>
        <v/>
      </c>
      <c r="H502" s="1863"/>
      <c r="I502" s="1740"/>
      <c r="J502" s="1774"/>
      <c r="K502" s="1779"/>
      <c r="L502" s="1863" t="s">
        <v>358</v>
      </c>
      <c r="M502" s="342"/>
      <c r="N502" s="335"/>
      <c r="O502" s="1625"/>
      <c r="P502" s="1625"/>
      <c r="AH502" s="1632">
        <v>0</v>
      </c>
    </row>
    <row s="1636" customFormat="1" customHeight="1" ht="18.75" hidden="1">
      <c r="A503" s="1781"/>
      <c r="B503" s="1781"/>
      <c r="C503" s="370" t="s">
        <v>1196</v>
      </c>
      <c r="D503" s="2463"/>
      <c r="E503" s="2205"/>
      <c r="F503" s="2384"/>
      <c r="G503" s="2428"/>
      <c r="H503" s="1501"/>
      <c r="I503" s="652" t="s">
        <v>1195</v>
      </c>
      <c r="J503" s="572"/>
      <c r="K503" s="1501"/>
      <c r="L503" s="215"/>
      <c r="M503" s="342"/>
      <c r="N503" s="335"/>
      <c r="O503" s="1625"/>
      <c r="P503" s="1625"/>
      <c r="AH503" s="1632">
        <v>0</v>
      </c>
    </row>
    <row s="1636" customFormat="1" customHeight="1" ht="0.75" hidden="1">
      <c r="A504" s="1781"/>
      <c r="B504" s="1781"/>
      <c r="C504" s="370" t="s">
        <v>1205</v>
      </c>
      <c r="D504" s="2463"/>
      <c r="E504" s="2205"/>
      <c r="F504" s="2384"/>
      <c r="G504" s="401"/>
      <c r="H504" s="1501"/>
      <c r="I504" s="652"/>
      <c r="J504" s="572"/>
      <c r="K504" s="1501"/>
      <c r="L504" s="215"/>
      <c r="M504" s="342"/>
      <c r="N504" s="335"/>
      <c r="O504" s="1625"/>
      <c r="P504" s="1625"/>
      <c r="AH504" s="1632">
        <v>0</v>
      </c>
    </row>
    <row s="1636" customFormat="1" customHeight="1" ht="18.75" hidden="1">
      <c r="A505" s="1781" t="s">
        <v>327</v>
      </c>
      <c r="B505" s="1781" t="s">
        <v>328</v>
      </c>
      <c r="C505" s="370"/>
      <c r="D505" s="2463"/>
      <c r="E505" s="2205"/>
      <c r="F505" s="2384" t="str">
        <f>INDEX(PT_DIFFERENTIATION_VTAR,MATCH(A505,PT_DIFFERENTIATION_VTAR_ID,0))</f>
        <v>Тариф на подключение (технологическое присоединение) к централизованной системе водоотведения</v>
      </c>
      <c r="G505" s="2428" t="str">
        <f>INDEX(PT_DIFFERENTIATION_NTAR,MATCH(B505,PT_DIFFERENTIATION_NTAR_ID,0))</f>
        <v/>
      </c>
      <c r="H505" s="1863"/>
      <c r="I505" s="1740"/>
      <c r="J505" s="1774"/>
      <c r="K505" s="1779"/>
      <c r="L505" s="1863" t="s">
        <v>358</v>
      </c>
      <c r="M505" s="342"/>
      <c r="N505" s="335"/>
      <c r="O505" s="1625"/>
      <c r="P505" s="1625"/>
      <c r="AH505" s="1632">
        <v>0</v>
      </c>
    </row>
    <row s="1636" customFormat="1" customHeight="1" ht="18.75" hidden="1">
      <c r="A506" s="1781"/>
      <c r="B506" s="1781"/>
      <c r="C506" s="370" t="s">
        <v>1196</v>
      </c>
      <c r="D506" s="2463"/>
      <c r="E506" s="2205"/>
      <c r="F506" s="2384"/>
      <c r="G506" s="2428"/>
      <c r="H506" s="1501"/>
      <c r="I506" s="652" t="s">
        <v>1195</v>
      </c>
      <c r="J506" s="572"/>
      <c r="K506" s="1501"/>
      <c r="L506" s="215"/>
      <c r="M506" s="342"/>
      <c r="N506" s="335"/>
      <c r="O506" s="1625"/>
      <c r="P506" s="1625"/>
      <c r="AH506" s="1632">
        <v>0</v>
      </c>
    </row>
    <row s="1636" customFormat="1" customHeight="1" ht="1.05">
      <c r="A507" s="1781"/>
      <c r="B507" s="1781"/>
      <c r="C507" s="370" t="s">
        <v>1205</v>
      </c>
      <c r="D507" s="2463"/>
      <c r="E507" s="2205"/>
      <c r="F507" s="2384"/>
      <c r="G507" s="401"/>
      <c r="H507" s="1501"/>
      <c r="I507" s="652"/>
      <c r="J507" s="572"/>
      <c r="K507" s="1501"/>
      <c r="L507" s="215"/>
      <c r="M507" s="342"/>
      <c r="N507" s="335"/>
      <c r="O507" s="1625"/>
      <c r="P507" s="1625"/>
      <c r="AH507" s="1632">
        <v>1</v>
      </c>
    </row>
    <row s="1824" customFormat="1" customHeight="1" ht="3">
      <c r="A508" s="1781"/>
      <c r="B508" s="1781"/>
      <c r="C508" s="1782"/>
      <c r="E508" s="403"/>
      <c r="F508" s="403"/>
      <c r="G508" s="403"/>
      <c r="H508" s="403"/>
      <c r="I508" s="403"/>
      <c r="J508" s="403"/>
      <c r="K508" s="403"/>
      <c r="L508" s="403"/>
      <c r="M508" s="403"/>
      <c r="O508" s="197"/>
      <c r="P508" s="197"/>
      <c r="AH508" s="141">
        <v>3</v>
      </c>
    </row>
    <row customHeight="1" ht="26.25">
      <c r="E509" s="203"/>
      <c r="F509" s="2286"/>
      <c r="G509" s="2286"/>
      <c r="H509" s="2286"/>
      <c r="I509" s="2286"/>
      <c r="J509" s="2286"/>
      <c r="K509" s="2286"/>
      <c r="L509" s="2286"/>
      <c r="M509" s="2286"/>
      <c r="AH509" s="375">
        <v>25</v>
      </c>
    </row>
    <row customHeight="1" ht="14.25" hidden="1">
      <c r="A510" s="1780" t="s">
        <v>83</v>
      </c>
      <c r="B510" s="1780">
        <v>0</v>
      </c>
      <c r="C510" s="370">
        <v>0</v>
      </c>
      <c r="D510" s="345">
        <v>3</v>
      </c>
      <c r="E510" s="375">
        <v>6</v>
      </c>
      <c r="F510" s="375">
        <v>46</v>
      </c>
      <c r="G510" s="375">
        <v>35</v>
      </c>
      <c r="H510" s="375">
        <v>3</v>
      </c>
      <c r="I510" s="375">
        <v>11</v>
      </c>
      <c r="J510" s="375">
        <v>11</v>
      </c>
      <c r="K510" s="375">
        <v>35</v>
      </c>
      <c r="L510" s="375">
        <v>35</v>
      </c>
      <c r="M510" s="375">
        <v>84</v>
      </c>
      <c r="N510" s="375">
        <v>10</v>
      </c>
      <c r="O510" s="351">
        <v>10</v>
      </c>
      <c r="P510" s="351">
        <v>10</v>
      </c>
      <c r="Q510" s="375">
        <v>10</v>
      </c>
      <c r="R510" s="375">
        <v>10</v>
      </c>
      <c r="S510" s="375">
        <v>10</v>
      </c>
      <c r="T510" s="375">
        <v>10</v>
      </c>
      <c r="U510" s="375">
        <v>10</v>
      </c>
      <c r="V510" s="375">
        <v>10</v>
      </c>
      <c r="W510" s="375">
        <v>10</v>
      </c>
      <c r="X510" s="375">
        <v>10</v>
      </c>
      <c r="Y510" s="375">
        <v>10</v>
      </c>
      <c r="Z510" s="375">
        <v>10</v>
      </c>
      <c r="AA510" s="375">
        <v>10</v>
      </c>
      <c r="AB510" s="375">
        <v>10</v>
      </c>
      <c r="AC510" s="375">
        <v>10</v>
      </c>
      <c r="AD510" s="375">
        <v>10</v>
      </c>
      <c r="AE510" s="375">
        <v>10</v>
      </c>
      <c r="AF510" s="375">
        <v>10</v>
      </c>
      <c r="AG510" s="375">
        <v>10</v>
      </c>
      <c r="AH510" s="375">
        <v>14</v>
      </c>
    </row>
  </sheetData>
  <sheetProtection sheet="1" formatColumns="0" formatRows="0" autoFilter="0" sort="1" insertRows="1" insertColumns="1" deleteRows="1" deleteColumns="1"/>
  <mergeCells count="463">
    <mergeCell ref="G62:G63"/>
    <mergeCell ref="D175:D177"/>
    <mergeCell ref="E175:E177"/>
    <mergeCell ref="F175:F177"/>
    <mergeCell ref="G175:G176"/>
    <mergeCell ref="D286:D288"/>
    <mergeCell ref="E286:E288"/>
    <mergeCell ref="F286:F288"/>
    <mergeCell ref="G286:G287"/>
    <mergeCell ref="D83:D85"/>
    <mergeCell ref="E83:E85"/>
    <mergeCell ref="F83:F85"/>
    <mergeCell ref="D120:D156"/>
    <mergeCell ref="E120:E156"/>
    <mergeCell ref="D86:D88"/>
    <mergeCell ref="E86:E88"/>
    <mergeCell ref="F86:F88"/>
    <mergeCell ref="G271:G272"/>
    <mergeCell ref="G274:G275"/>
    <mergeCell ref="E62:E64"/>
    <mergeCell ref="F62:F64"/>
    <mergeCell ref="G160:G161"/>
    <mergeCell ref="G163:G164"/>
    <mergeCell ref="D89:D91"/>
    <mergeCell ref="F53:F55"/>
    <mergeCell ref="G2:G3"/>
    <mergeCell ref="G5:G6"/>
    <mergeCell ref="E14:L14"/>
    <mergeCell ref="G16:L16"/>
    <mergeCell ref="G17:L17"/>
    <mergeCell ref="E19:L19"/>
    <mergeCell ref="D24:D30"/>
    <mergeCell ref="M19:M21"/>
    <mergeCell ref="E20:E21"/>
    <mergeCell ref="F20:F21"/>
    <mergeCell ref="G20:G21"/>
    <mergeCell ref="H20:J20"/>
    <mergeCell ref="K20:K21"/>
    <mergeCell ref="L20:L21"/>
    <mergeCell ref="H21:I21"/>
    <mergeCell ref="H22:I22"/>
    <mergeCell ref="F23:L23"/>
    <mergeCell ref="G24:G25"/>
    <mergeCell ref="F24:F30"/>
    <mergeCell ref="E24:E30"/>
    <mergeCell ref="F484:F486"/>
    <mergeCell ref="G481:G482"/>
    <mergeCell ref="D56:D58"/>
    <mergeCell ref="E56:E58"/>
    <mergeCell ref="F56:F58"/>
    <mergeCell ref="D31:D43"/>
    <mergeCell ref="E31:E43"/>
    <mergeCell ref="F31:F43"/>
    <mergeCell ref="D44:D46"/>
    <mergeCell ref="E44:E46"/>
    <mergeCell ref="F44:F46"/>
    <mergeCell ref="D47:D49"/>
    <mergeCell ref="E47:E49"/>
    <mergeCell ref="F47:F49"/>
    <mergeCell ref="G31:G32"/>
    <mergeCell ref="G44:G45"/>
    <mergeCell ref="G47:G48"/>
    <mergeCell ref="G50:G51"/>
    <mergeCell ref="G53:G54"/>
    <mergeCell ref="D50:D52"/>
    <mergeCell ref="E50:E52"/>
    <mergeCell ref="F50:F52"/>
    <mergeCell ref="D53:D55"/>
    <mergeCell ref="E53:E55"/>
    <mergeCell ref="F509:M509"/>
    <mergeCell ref="F397:L397"/>
    <mergeCell ref="D398:D416"/>
    <mergeCell ref="E398:E416"/>
    <mergeCell ref="F398:F416"/>
    <mergeCell ref="D417:D453"/>
    <mergeCell ref="E417:E453"/>
    <mergeCell ref="F417:F453"/>
    <mergeCell ref="D454:D456"/>
    <mergeCell ref="D460:D462"/>
    <mergeCell ref="E460:E462"/>
    <mergeCell ref="F460:F462"/>
    <mergeCell ref="D463:D465"/>
    <mergeCell ref="E463:E465"/>
    <mergeCell ref="F463:F465"/>
    <mergeCell ref="E454:E456"/>
    <mergeCell ref="F454:F456"/>
    <mergeCell ref="D457:D459"/>
    <mergeCell ref="E457:E459"/>
    <mergeCell ref="F481:F483"/>
    <mergeCell ref="D484:D486"/>
    <mergeCell ref="E484:E486"/>
    <mergeCell ref="D505:D507"/>
    <mergeCell ref="E505:E507"/>
    <mergeCell ref="G59:G60"/>
    <mergeCell ref="G65:G66"/>
    <mergeCell ref="G68:G69"/>
    <mergeCell ref="G71:G72"/>
    <mergeCell ref="M323:M330"/>
    <mergeCell ref="M101:M120"/>
    <mergeCell ref="F211:L211"/>
    <mergeCell ref="M212:M231"/>
    <mergeCell ref="F322:L322"/>
    <mergeCell ref="F65:F67"/>
    <mergeCell ref="F68:F70"/>
    <mergeCell ref="F89:F91"/>
    <mergeCell ref="F92:F94"/>
    <mergeCell ref="F120:F156"/>
    <mergeCell ref="F157:F159"/>
    <mergeCell ref="M24:M97"/>
    <mergeCell ref="G56:G57"/>
    <mergeCell ref="G193:G194"/>
    <mergeCell ref="G196:G197"/>
    <mergeCell ref="G199:G200"/>
    <mergeCell ref="G202:G203"/>
    <mergeCell ref="G268:G269"/>
    <mergeCell ref="G120:G125"/>
    <mergeCell ref="G157:G158"/>
    <mergeCell ref="D59:D61"/>
    <mergeCell ref="E59:E61"/>
    <mergeCell ref="F59:F61"/>
    <mergeCell ref="D77:D79"/>
    <mergeCell ref="E77:E79"/>
    <mergeCell ref="F77:F79"/>
    <mergeCell ref="D80:D82"/>
    <mergeCell ref="E80:E82"/>
    <mergeCell ref="F80:F82"/>
    <mergeCell ref="D71:D73"/>
    <mergeCell ref="E71:E73"/>
    <mergeCell ref="F71:F73"/>
    <mergeCell ref="D74:D76"/>
    <mergeCell ref="E74:E76"/>
    <mergeCell ref="F74:F76"/>
    <mergeCell ref="D65:D67"/>
    <mergeCell ref="E65:E67"/>
    <mergeCell ref="D68:D70"/>
    <mergeCell ref="E68:E70"/>
    <mergeCell ref="D62:D64"/>
    <mergeCell ref="E89:E91"/>
    <mergeCell ref="D92:D94"/>
    <mergeCell ref="E92:E94"/>
    <mergeCell ref="D157:D159"/>
    <mergeCell ref="E157:E159"/>
    <mergeCell ref="D172:D174"/>
    <mergeCell ref="E172:E174"/>
    <mergeCell ref="F172:F174"/>
    <mergeCell ref="F160:F162"/>
    <mergeCell ref="D163:D165"/>
    <mergeCell ref="E163:E165"/>
    <mergeCell ref="F163:F165"/>
    <mergeCell ref="D95:D97"/>
    <mergeCell ref="E95:E97"/>
    <mergeCell ref="F95:F97"/>
    <mergeCell ref="D101:D119"/>
    <mergeCell ref="E101:E119"/>
    <mergeCell ref="F101:F119"/>
    <mergeCell ref="D160:D162"/>
    <mergeCell ref="E160:E162"/>
    <mergeCell ref="F98:L98"/>
    <mergeCell ref="H99:I99"/>
    <mergeCell ref="F100:L100"/>
    <mergeCell ref="G166:G167"/>
    <mergeCell ref="D178:D180"/>
    <mergeCell ref="E178:E180"/>
    <mergeCell ref="F178:F180"/>
    <mergeCell ref="D166:D168"/>
    <mergeCell ref="E166:E168"/>
    <mergeCell ref="F166:F168"/>
    <mergeCell ref="D169:D171"/>
    <mergeCell ref="E169:E171"/>
    <mergeCell ref="F169:F171"/>
    <mergeCell ref="D181:D183"/>
    <mergeCell ref="E181:E183"/>
    <mergeCell ref="F181:F183"/>
    <mergeCell ref="D184:D186"/>
    <mergeCell ref="E184:E186"/>
    <mergeCell ref="F184:F186"/>
    <mergeCell ref="G184:G185"/>
    <mergeCell ref="G187:G188"/>
    <mergeCell ref="G190:G191"/>
    <mergeCell ref="D187:D189"/>
    <mergeCell ref="E187:E189"/>
    <mergeCell ref="F187:F189"/>
    <mergeCell ref="D190:D192"/>
    <mergeCell ref="E190:E192"/>
    <mergeCell ref="F190:F192"/>
    <mergeCell ref="D199:D201"/>
    <mergeCell ref="E199:E201"/>
    <mergeCell ref="F199:F201"/>
    <mergeCell ref="D202:D204"/>
    <mergeCell ref="E202:E204"/>
    <mergeCell ref="F202:F204"/>
    <mergeCell ref="D193:D195"/>
    <mergeCell ref="E193:E195"/>
    <mergeCell ref="F193:F195"/>
    <mergeCell ref="D196:D198"/>
    <mergeCell ref="E196:E198"/>
    <mergeCell ref="F196:F198"/>
    <mergeCell ref="G205:G206"/>
    <mergeCell ref="G208:G209"/>
    <mergeCell ref="G212:G217"/>
    <mergeCell ref="G231:G236"/>
    <mergeCell ref="D274:D276"/>
    <mergeCell ref="E274:E276"/>
    <mergeCell ref="F274:F276"/>
    <mergeCell ref="D277:D279"/>
    <mergeCell ref="E277:E279"/>
    <mergeCell ref="F277:F279"/>
    <mergeCell ref="D268:D270"/>
    <mergeCell ref="D231:D267"/>
    <mergeCell ref="E231:E267"/>
    <mergeCell ref="F231:F267"/>
    <mergeCell ref="D205:D207"/>
    <mergeCell ref="E205:E207"/>
    <mergeCell ref="F205:F207"/>
    <mergeCell ref="D208:D210"/>
    <mergeCell ref="E208:E210"/>
    <mergeCell ref="F208:F210"/>
    <mergeCell ref="D212:D230"/>
    <mergeCell ref="E212:E230"/>
    <mergeCell ref="F212:F230"/>
    <mergeCell ref="E268:E270"/>
    <mergeCell ref="F268:F270"/>
    <mergeCell ref="D271:D273"/>
    <mergeCell ref="E271:E273"/>
    <mergeCell ref="F271:F273"/>
    <mergeCell ref="D280:D282"/>
    <mergeCell ref="E280:E282"/>
    <mergeCell ref="F280:F282"/>
    <mergeCell ref="D283:D285"/>
    <mergeCell ref="E283:E285"/>
    <mergeCell ref="F283:F285"/>
    <mergeCell ref="D304:D306"/>
    <mergeCell ref="E304:E306"/>
    <mergeCell ref="F304:F306"/>
    <mergeCell ref="D295:D297"/>
    <mergeCell ref="E295:E297"/>
    <mergeCell ref="F295:F297"/>
    <mergeCell ref="D298:D300"/>
    <mergeCell ref="E298:E300"/>
    <mergeCell ref="F298:F300"/>
    <mergeCell ref="D289:D291"/>
    <mergeCell ref="E289:E291"/>
    <mergeCell ref="F289:F291"/>
    <mergeCell ref="D292:D294"/>
    <mergeCell ref="E292:E294"/>
    <mergeCell ref="F292:F294"/>
    <mergeCell ref="G292:G293"/>
    <mergeCell ref="D301:D303"/>
    <mergeCell ref="E301:E303"/>
    <mergeCell ref="F301:F303"/>
    <mergeCell ref="D307:D309"/>
    <mergeCell ref="E307:E309"/>
    <mergeCell ref="F307:F309"/>
    <mergeCell ref="D310:D312"/>
    <mergeCell ref="E310:E312"/>
    <mergeCell ref="F310:F312"/>
    <mergeCell ref="G307:G308"/>
    <mergeCell ref="G310:G311"/>
    <mergeCell ref="D343:D345"/>
    <mergeCell ref="E343:E345"/>
    <mergeCell ref="F343:F345"/>
    <mergeCell ref="D319:D321"/>
    <mergeCell ref="E319:E321"/>
    <mergeCell ref="F319:F321"/>
    <mergeCell ref="D323:D329"/>
    <mergeCell ref="E323:E329"/>
    <mergeCell ref="F323:F329"/>
    <mergeCell ref="D313:D315"/>
    <mergeCell ref="E313:E315"/>
    <mergeCell ref="F313:F315"/>
    <mergeCell ref="D316:D318"/>
    <mergeCell ref="E316:E318"/>
    <mergeCell ref="F316:F318"/>
    <mergeCell ref="G316:G317"/>
    <mergeCell ref="D352:D354"/>
    <mergeCell ref="E352:E354"/>
    <mergeCell ref="F352:F354"/>
    <mergeCell ref="D355:D357"/>
    <mergeCell ref="E355:E357"/>
    <mergeCell ref="F355:F357"/>
    <mergeCell ref="G355:G356"/>
    <mergeCell ref="D330:D342"/>
    <mergeCell ref="E330:E342"/>
    <mergeCell ref="F330:F342"/>
    <mergeCell ref="D346:D348"/>
    <mergeCell ref="E346:E348"/>
    <mergeCell ref="F346:F348"/>
    <mergeCell ref="D349:D351"/>
    <mergeCell ref="E349:E351"/>
    <mergeCell ref="F349:F351"/>
    <mergeCell ref="D367:D369"/>
    <mergeCell ref="E367:E369"/>
    <mergeCell ref="F367:F369"/>
    <mergeCell ref="G361:G362"/>
    <mergeCell ref="D373:D375"/>
    <mergeCell ref="E373:E375"/>
    <mergeCell ref="F373:F375"/>
    <mergeCell ref="D370:D372"/>
    <mergeCell ref="E370:E372"/>
    <mergeCell ref="F370:F372"/>
    <mergeCell ref="D358:D360"/>
    <mergeCell ref="E358:E360"/>
    <mergeCell ref="F358:F360"/>
    <mergeCell ref="D364:D366"/>
    <mergeCell ref="E364:E366"/>
    <mergeCell ref="F364:F366"/>
    <mergeCell ref="D361:D363"/>
    <mergeCell ref="E361:E363"/>
    <mergeCell ref="F361:F363"/>
    <mergeCell ref="D376:D378"/>
    <mergeCell ref="E376:E378"/>
    <mergeCell ref="F376:F378"/>
    <mergeCell ref="G373:G374"/>
    <mergeCell ref="G376:G377"/>
    <mergeCell ref="G379:G380"/>
    <mergeCell ref="D394:D396"/>
    <mergeCell ref="E394:E396"/>
    <mergeCell ref="F394:F396"/>
    <mergeCell ref="D385:D387"/>
    <mergeCell ref="E385:E387"/>
    <mergeCell ref="F385:F387"/>
    <mergeCell ref="D388:D390"/>
    <mergeCell ref="E388:E390"/>
    <mergeCell ref="F388:F390"/>
    <mergeCell ref="D379:D381"/>
    <mergeCell ref="E379:E381"/>
    <mergeCell ref="F379:F381"/>
    <mergeCell ref="D382:D384"/>
    <mergeCell ref="E382:E384"/>
    <mergeCell ref="F382:F384"/>
    <mergeCell ref="G382:G383"/>
    <mergeCell ref="D391:D393"/>
    <mergeCell ref="E391:E393"/>
    <mergeCell ref="F391:F393"/>
    <mergeCell ref="F457:F459"/>
    <mergeCell ref="D475:D477"/>
    <mergeCell ref="E475:E477"/>
    <mergeCell ref="F475:F477"/>
    <mergeCell ref="D478:D480"/>
    <mergeCell ref="E478:E480"/>
    <mergeCell ref="F478:F480"/>
    <mergeCell ref="D466:D468"/>
    <mergeCell ref="E466:E468"/>
    <mergeCell ref="F466:F468"/>
    <mergeCell ref="D469:D471"/>
    <mergeCell ref="E469:E471"/>
    <mergeCell ref="F469:F471"/>
    <mergeCell ref="D472:D474"/>
    <mergeCell ref="E472:E474"/>
    <mergeCell ref="F472:F474"/>
    <mergeCell ref="F505:F507"/>
    <mergeCell ref="M398:M417"/>
    <mergeCell ref="D499:D501"/>
    <mergeCell ref="E499:E501"/>
    <mergeCell ref="F499:F501"/>
    <mergeCell ref="D502:D504"/>
    <mergeCell ref="E502:E504"/>
    <mergeCell ref="F502:F504"/>
    <mergeCell ref="D493:D495"/>
    <mergeCell ref="E493:E495"/>
    <mergeCell ref="F493:F495"/>
    <mergeCell ref="D496:D498"/>
    <mergeCell ref="E496:E498"/>
    <mergeCell ref="F496:F498"/>
    <mergeCell ref="D487:D489"/>
    <mergeCell ref="E487:E489"/>
    <mergeCell ref="F487:F489"/>
    <mergeCell ref="D490:D492"/>
    <mergeCell ref="E490:E492"/>
    <mergeCell ref="F490:F492"/>
    <mergeCell ref="D481:D483"/>
    <mergeCell ref="E481:E483"/>
    <mergeCell ref="G505:G506"/>
    <mergeCell ref="G417:G422"/>
    <mergeCell ref="G74:G75"/>
    <mergeCell ref="G77:G78"/>
    <mergeCell ref="G80:G81"/>
    <mergeCell ref="G83:G84"/>
    <mergeCell ref="G86:G87"/>
    <mergeCell ref="G89:G90"/>
    <mergeCell ref="G92:G93"/>
    <mergeCell ref="G95:G96"/>
    <mergeCell ref="G101:G106"/>
    <mergeCell ref="G493:G494"/>
    <mergeCell ref="G496:G497"/>
    <mergeCell ref="G499:G500"/>
    <mergeCell ref="G502:G503"/>
    <mergeCell ref="G484:G485"/>
    <mergeCell ref="G487:G488"/>
    <mergeCell ref="G490:G491"/>
    <mergeCell ref="G478:G479"/>
    <mergeCell ref="G385:G386"/>
    <mergeCell ref="G388:G389"/>
    <mergeCell ref="G391:G392"/>
    <mergeCell ref="G394:G395"/>
    <mergeCell ref="G398:G403"/>
    <mergeCell ref="G454:G455"/>
    <mergeCell ref="G457:G458"/>
    <mergeCell ref="G460:G461"/>
    <mergeCell ref="G463:G464"/>
    <mergeCell ref="G466:G467"/>
    <mergeCell ref="G469:G470"/>
    <mergeCell ref="G475:G476"/>
    <mergeCell ref="G472:G473"/>
    <mergeCell ref="G169:G170"/>
    <mergeCell ref="G172:G173"/>
    <mergeCell ref="G178:G179"/>
    <mergeCell ref="G181:G182"/>
    <mergeCell ref="G358:G359"/>
    <mergeCell ref="G364:G365"/>
    <mergeCell ref="G367:G368"/>
    <mergeCell ref="G370:G371"/>
    <mergeCell ref="G313:G314"/>
    <mergeCell ref="G319:G320"/>
    <mergeCell ref="G323:G324"/>
    <mergeCell ref="G330:G331"/>
    <mergeCell ref="G343:G344"/>
    <mergeCell ref="G280:G281"/>
    <mergeCell ref="G283:G284"/>
    <mergeCell ref="G289:G290"/>
    <mergeCell ref="G346:G347"/>
    <mergeCell ref="G349:G350"/>
    <mergeCell ref="G352:G353"/>
    <mergeCell ref="G295:G296"/>
    <mergeCell ref="G298:G299"/>
    <mergeCell ref="G301:G302"/>
    <mergeCell ref="G304:G305"/>
    <mergeCell ref="G277:G278"/>
    <mergeCell ref="G26:G27"/>
    <mergeCell ref="G107:G112"/>
    <mergeCell ref="G218:G223"/>
    <mergeCell ref="G325:G326"/>
    <mergeCell ref="G404:G409"/>
    <mergeCell ref="G28:G29"/>
    <mergeCell ref="G113:G118"/>
    <mergeCell ref="G224:G229"/>
    <mergeCell ref="G327:G328"/>
    <mergeCell ref="G410:G415"/>
    <mergeCell ref="G33:G34"/>
    <mergeCell ref="G126:G131"/>
    <mergeCell ref="G237:G242"/>
    <mergeCell ref="G332:G333"/>
    <mergeCell ref="G423:G428"/>
    <mergeCell ref="G35:G36"/>
    <mergeCell ref="G132:G137"/>
    <mergeCell ref="G243:G248"/>
    <mergeCell ref="G334:G335"/>
    <mergeCell ref="G429:G434"/>
    <mergeCell ref="G37:G38"/>
    <mergeCell ref="G138:G143"/>
    <mergeCell ref="G249:G254"/>
    <mergeCell ref="G336:G337"/>
    <mergeCell ref="G435:G440"/>
    <mergeCell ref="G39:G40"/>
    <mergeCell ref="G144:G149"/>
    <mergeCell ref="G255:G260"/>
    <mergeCell ref="G338:G339"/>
    <mergeCell ref="G441:G446"/>
    <mergeCell ref="G41:G42"/>
    <mergeCell ref="G150:G155"/>
    <mergeCell ref="G261:G266"/>
    <mergeCell ref="G340:G341"/>
    <mergeCell ref="G447:G452"/>
  </mergeCells>
  <dataValidations count="4">
    <dataValidation type="decimal" allowBlank="1" showErrorMessage="1" errorTitle="Ошибка" error="Допускается ввод только действительных чисел!" sqref="K323 K330 K343 K346 K349 K352 K355 K358 K364 K367 K370 K373 K376 K379 K382 K385 K388 K391 K10 K101:K105 K205 K202 K199 K196 K193 K190 K187 K184 K181 K178 K172 K169 K166 K163 K160 K157 K120:K124 K212:K216 K208 K231:K235 K268 K271 K274 K277 K280 K283 K289 K292 K295 K298 K301 K307 K310 K313 K316 K319 K304 K394 K398:K402 K417:K421 K454 K457 K460 K463 K466 K469 K475 K478 K481 K484 K487 K490 K493 K496 K499 K502 K505 K5 K175 K286 K361 K472 K107:K111 K218:K222 K325 K404:K408 K113:K117 K224:K228 K327 K410:K414 K126:K130 K237:K241 K332 K423:K427 K132:K136 K243:K247 K334 K429:K433 K138:K142 K249:K253 K336 K435:K439 K144:K148 K255:K259 K338 K441:K445 K150:K154 K261:K265 K340 K447:K45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212 M217 M323:M324 M23 M101 M106 M398 M40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99">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53:J53 I24:J24 I31:J31 I44:J44 I47:J47 I50:J50 I56:J56 I59:J59 I65:J65 I68:J68 I71:J71 I74:J74 I77:J77 I80:J80 I83:J83 I86:J86 I89:J89 I92:J92 I323:J323 I330:J330 I343:J343 I346:J346 I349:J349 I352:J352 I355:J355 I358:J358 I364:J364 I367:J367 I370:J370 I373:J373 I376:J376 I379:J379 I382:J382 I385:J385 I388:J388 I8:J8 I95:J95 I208:J208 I120:J124 I157:J157 I160:J160 I163:J163 I166:J166 I169:J169 I172:J172 I178:J178 I181:J181 I184:J184 I187:J187 I190:J190 I193:J193 I196:J196 I199:J199 I202:J202 I205:J205 I212:J216 I101:J105 I231:J235 I268:J268 I271:J271 I274:J274 I277:J277 I280:J280 I283:J283 I289:J289 I292:J292 I295:J295 I298:J298 I301:J301 I307:J307 I310:J310 I313:J313 I316:J316 I319:J319 I304:J304 I391:J391 I394:J394 I398:J402 I417:J421 I454:J454 I457:J457 I460:J460 I463:J463 I466:J466 I469:J469 I475:J475 I478:J478 I481:J481 I484:J484 I487:J487 I490:J490 I493:J493 I496:J496 I499:J499 I502:J502 I505:J505 I2:J2 I5:J5 I62:J62 I175:J175 I286:J286 I361:J361 I472:J472 I26 J26 I107:I111 J107:J111 I218:I222 J218:J222 I325 J325 I404:I408 J404:J408 I28 J28 I113:I117 J113:J117 I224:I228 J224:J228 I327 J327 I410:I414 J410:J414 I33 J33 I126:I130 J126:J130 I237:I241 J237:J241 I332 J332 I423:I427 J423:J427 I35 J35 I132:I136 J132:J136 I243:I247 J243:J247 I334 J334 I429:I433 J429:J433 I37 J37 I138:I142 J138:J142 I249:I253 J249:J253 I336 J336 I435:I439 J435:J439 I39 J39 I144:I148 J144:J148 I255:I259 J255:J259 I338 J338 I441:I445 J441:J445 I41 J41 I150:I154 J150:J154 I261:I265 J261:J265 I340 J340 I447:I451 J447:J451"/>
  </dataValidations>
  <hyperlinks>
    <hyperlink ref="L99" r:id="rId2" tooltip="https://portal.eias.ru/Portal/DownloadPage.aspx?type=12&amp;guid=100b20d4-9994-4cfc-a907-74c0a4d622ac" xr:uid="{34DDEEE2-49A5-40B4-1271-0.E9E8EED7}"/>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AB4062-A1E9-CBC7-9662-0.CB67F876}"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G14" sqref="G14"/>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104</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АО "ДГК"</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352</v>
      </c>
      <c r="E8" s="2210"/>
      <c r="F8" s="2210"/>
      <c r="G8" s="2210"/>
      <c r="H8" s="2390" t="s">
        <v>353</v>
      </c>
      <c r="R8" s="375">
        <v>14</v>
      </c>
    </row>
    <row customHeight="1" ht="24">
      <c r="C9" s="377"/>
      <c r="D9" s="387" t="s">
        <v>89</v>
      </c>
      <c r="E9" s="109" t="s">
        <v>354</v>
      </c>
      <c r="F9" s="109" t="s">
        <v>355</v>
      </c>
      <c r="G9" s="109" t="s">
        <v>442</v>
      </c>
      <c r="H9" s="2390"/>
      <c r="R9" s="375">
        <v>23</v>
      </c>
    </row>
    <row customHeight="1" ht="15">
      <c r="A10" s="344"/>
      <c r="C10" s="377"/>
      <c r="D10" s="148" t="s">
        <v>118</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t="s">
        <v>1206</v>
      </c>
      <c r="G10" s="214" t="s">
        <v>1207</v>
      </c>
      <c r="H10" s="2170" t="s">
        <v>1208</v>
      </c>
      <c r="R10" s="375">
        <v>14</v>
      </c>
    </row>
    <row customHeight="1" ht="15">
      <c r="A11" s="344"/>
      <c r="C11" s="377"/>
      <c r="D11" s="148" t="s">
        <v>103</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t="s">
        <v>1209</v>
      </c>
      <c r="G11" s="214" t="s">
        <v>1207</v>
      </c>
      <c r="H11" s="2171"/>
      <c r="R11" s="375">
        <v>14</v>
      </c>
    </row>
    <row customHeight="1" ht="15">
      <c r="A12" s="103"/>
      <c r="C12" s="388"/>
      <c r="D12" s="148" t="s">
        <v>91</v>
      </c>
      <c r="E12" s="389" t="str">
        <f>"Сведения о планировании закупочных процедур"&amp;IF(TEMPLATE_SPHERE="TKO"," &lt;1&gt;","")</f>
        <v>Сведения о планировании закупочных процедур</v>
      </c>
      <c r="F12" s="258" t="s">
        <v>1209</v>
      </c>
      <c r="G12" s="214" t="s">
        <v>1207</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5">
      <c r="A13" s="103"/>
      <c r="C13" s="388"/>
      <c r="D13" s="148" t="s">
        <v>92</v>
      </c>
      <c r="E13" s="389" t="str">
        <f>"Сведения о результатах проведения закупочных процедур"&amp;IF(TEMPLATE_SPHERE="TKO"," &lt;1&gt;","")</f>
        <v>Сведения о результатах проведения закупочных процедур</v>
      </c>
      <c r="F13" s="258" t="s">
        <v>1209</v>
      </c>
      <c r="G13" s="214" t="s">
        <v>1207</v>
      </c>
      <c r="H13" s="2171"/>
      <c r="I13" s="351"/>
      <c r="K13" s="375"/>
      <c r="R13" s="375">
        <v>14</v>
      </c>
    </row>
    <row customHeight="1" ht="14.699999999999998">
      <c r="A14" s="344"/>
      <c r="C14" s="377"/>
      <c r="D14" s="348"/>
      <c r="E14" s="396" t="s">
        <v>374</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83</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tooltip="https://portal.eias.ru/Portal/DownloadPage.aspx?type=12&amp;guid=026c6f1b-2ad6-4985-a197-b2a3496ef3d1" xr:uid="{49F97F93-5C37-706B-0E7A-0.24A0AA6F}"/>
    <hyperlink ref="G11" r:id="rId3" tooltip="https://portal.eias.ru/Portal/DownloadPage.aspx?type=12&amp;guid=026c6f1b-2ad6-4985-a197-b2a3496ef3d1" xr:uid="{72936F7B-586D-7E39-079F-0.9431F986}"/>
    <hyperlink ref="G12" r:id="rId4" tooltip="https://portal.eias.ru/Portal/DownloadPage.aspx?type=12&amp;guid=026c6f1b-2ad6-4985-a197-b2a3496ef3d1" xr:uid="{36E40844-8917-A421-F161-0.4AAD508F}"/>
    <hyperlink ref="G13" r:id="rId5" tooltip="https://portal.eias.ru/Portal/DownloadPage.aspx?type=12&amp;guid=026c6f1b-2ad6-4985-a197-b2a3496ef3d1" xr:uid="{A1C439CD-3E1C-1B8F-711A-0.0E420741}"/>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9A24C2-A381-0627-27BC-0.22A46F72}"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1210</v>
      </c>
      <c r="E5" s="2238"/>
      <c r="F5" s="2238"/>
      <c r="G5" s="2238"/>
      <c r="H5" s="2238"/>
      <c r="I5" s="2238"/>
      <c r="J5" s="2238"/>
      <c r="V5" s="506">
        <v>63</v>
      </c>
    </row>
    <row customHeight="1" ht="15.75">
      <c r="C6" s="177"/>
      <c r="D6" s="2177" t="str">
        <f>IF(org=0,"Не определено",org)</f>
        <v>АО "ДГК"</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125</v>
      </c>
      <c r="J8" s="753"/>
      <c r="K8" s="418"/>
      <c r="U8" s="676"/>
      <c r="V8" s="759">
        <v>1</v>
      </c>
    </row>
    <row customHeight="1" ht="15.75">
      <c r="C9" s="177"/>
      <c r="D9" s="712"/>
      <c r="E9" s="2368" t="s">
        <v>114</v>
      </c>
      <c r="F9" s="2369"/>
      <c r="G9" s="2396" t="str">
        <f>IF(G8="","",INDEX(DIFFERENTIATION_UNMERGE_VD,MATCH(G8,DIFFERENTIATION_ID_DIFF,0)))</f>
        <v/>
      </c>
      <c r="H9" s="2397"/>
      <c r="I9" s="2396">
        <f>IF(I8="","",INDEX(DIFFERENTIATION_UNMERGE_VD,MATCH(I8,DIFFERENTIATION_ID_DIFF,0)))</f>
        <v>0</v>
      </c>
      <c r="J9" s="2397"/>
      <c r="K9" s="2176" t="s">
        <v>353</v>
      </c>
      <c r="V9" s="506">
        <v>15</v>
      </c>
    </row>
    <row s="1636" customFormat="1" customHeight="1" ht="15.75">
      <c r="A10" s="760"/>
      <c r="C10" s="177"/>
      <c r="D10" s="712"/>
      <c r="E10" s="2368" t="s">
        <v>615</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616</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352</v>
      </c>
      <c r="E12" s="2371"/>
      <c r="F12" s="2371"/>
      <c r="G12" s="888"/>
      <c r="H12" s="888"/>
      <c r="I12" s="888"/>
      <c r="J12" s="888"/>
      <c r="K12" s="2200"/>
      <c r="U12" s="676"/>
      <c r="V12" s="759">
        <v>15</v>
      </c>
    </row>
    <row customHeight="1" ht="35.699999999999996">
      <c r="C13" s="177"/>
      <c r="D13" s="806" t="s">
        <v>89</v>
      </c>
      <c r="E13" s="808" t="s">
        <v>354</v>
      </c>
      <c r="F13" s="808" t="s">
        <v>617</v>
      </c>
      <c r="G13" s="809" t="s">
        <v>355</v>
      </c>
      <c r="H13" s="808" t="s">
        <v>442</v>
      </c>
      <c r="I13" s="809" t="s">
        <v>355</v>
      </c>
      <c r="J13" s="808" t="s">
        <v>442</v>
      </c>
      <c r="K13" s="2233"/>
      <c r="V13" s="506">
        <v>34</v>
      </c>
    </row>
    <row customHeight="1" ht="15" hidden="1">
      <c r="C14" s="177"/>
      <c r="D14" s="594" t="s">
        <v>118</v>
      </c>
      <c r="E14" s="594" t="s">
        <v>103</v>
      </c>
      <c r="F14" s="594" t="s">
        <v>91</v>
      </c>
      <c r="G14" s="660" t="str">
        <f>G1&amp;".1"</f>
        <v>4.1</v>
      </c>
      <c r="H14" s="660"/>
      <c r="I14" s="660" t="str">
        <f>I1&amp;".1"</f>
        <v>4.1</v>
      </c>
      <c r="J14" s="660"/>
      <c r="K14" s="290"/>
      <c r="V14" s="506">
        <v>0</v>
      </c>
    </row>
    <row customHeight="1" ht="22.5" hidden="1">
      <c r="A15" s="506"/>
      <c r="C15" s="527"/>
      <c r="D15" s="522">
        <v>1</v>
      </c>
      <c r="E15" s="678" t="s">
        <v>859</v>
      </c>
      <c r="F15" s="522" t="s">
        <v>860</v>
      </c>
      <c r="G15" s="679"/>
      <c r="H15" s="679"/>
      <c r="I15" s="679"/>
      <c r="J15" s="679"/>
      <c r="K15" s="290" t="s">
        <v>861</v>
      </c>
      <c r="V15" s="506">
        <v>0</v>
      </c>
    </row>
    <row customHeight="1" ht="22.5" hidden="1">
      <c r="A16" s="506"/>
      <c r="C16" s="527"/>
      <c r="D16" s="522">
        <v>2</v>
      </c>
      <c r="E16" s="280" t="s">
        <v>862</v>
      </c>
      <c r="F16" s="522" t="s">
        <v>863</v>
      </c>
      <c r="G16" s="679"/>
      <c r="H16" s="679"/>
      <c r="I16" s="679"/>
      <c r="J16" s="679"/>
      <c r="K16" s="290" t="s">
        <v>864</v>
      </c>
      <c r="V16" s="506">
        <v>0</v>
      </c>
    </row>
    <row customHeight="1" ht="123.75" hidden="1">
      <c r="A17" s="506"/>
      <c r="C17" s="527"/>
      <c r="D17" s="522">
        <v>3</v>
      </c>
      <c r="E17" s="280" t="s">
        <v>1211</v>
      </c>
      <c r="F17" s="522" t="s">
        <v>358</v>
      </c>
      <c r="G17" s="679"/>
      <c r="H17" s="679"/>
      <c r="I17" s="679"/>
      <c r="J17" s="679"/>
      <c r="K17" s="290" t="s">
        <v>1212</v>
      </c>
      <c r="V17" s="506">
        <v>0</v>
      </c>
    </row>
    <row customHeight="1" ht="48.29999999999999">
      <c r="A18" s="506"/>
      <c r="C18" s="527"/>
      <c r="D18" s="522">
        <v>3</v>
      </c>
      <c r="E18" s="280" t="s">
        <v>865</v>
      </c>
      <c r="F18" s="522" t="s">
        <v>358</v>
      </c>
      <c r="G18" s="810" t="s">
        <v>358</v>
      </c>
      <c r="H18" s="811" t="s">
        <v>358</v>
      </c>
      <c r="I18" s="522" t="s">
        <v>358</v>
      </c>
      <c r="J18" s="579" t="s">
        <v>358</v>
      </c>
      <c r="K18" s="290" t="s">
        <v>1213</v>
      </c>
      <c r="V18" s="506">
        <v>46</v>
      </c>
    </row>
    <row customHeight="1" ht="35.699999999999996">
      <c r="A19" s="506"/>
      <c r="C19" s="527"/>
      <c r="D19" s="540" t="s">
        <v>376</v>
      </c>
      <c r="E19" s="560" t="s">
        <v>867</v>
      </c>
      <c r="F19" s="522" t="s">
        <v>868</v>
      </c>
      <c r="G19" s="818"/>
      <c r="H19" s="107"/>
      <c r="I19" s="818"/>
      <c r="J19" s="819"/>
      <c r="K19" s="680"/>
      <c r="V19" s="506">
        <v>34</v>
      </c>
    </row>
    <row customHeight="1" ht="35.699999999999996">
      <c r="A20" s="506"/>
      <c r="C20" s="527"/>
      <c r="D20" s="1891" t="s">
        <v>384</v>
      </c>
      <c r="E20" s="560" t="s">
        <v>869</v>
      </c>
      <c r="F20" s="522" t="s">
        <v>870</v>
      </c>
      <c r="G20" s="818"/>
      <c r="H20" s="107"/>
      <c r="I20" s="818"/>
      <c r="J20" s="107"/>
      <c r="K20" s="680"/>
      <c r="V20" s="506">
        <v>34</v>
      </c>
    </row>
    <row customHeight="1" ht="48.29999999999999">
      <c r="A21" s="506"/>
      <c r="C21" s="527"/>
      <c r="D21" s="1891" t="s">
        <v>386</v>
      </c>
      <c r="E21" s="560" t="s">
        <v>871</v>
      </c>
      <c r="F21" s="522" t="s">
        <v>622</v>
      </c>
      <c r="G21" s="681"/>
      <c r="H21" s="107"/>
      <c r="I21" s="681"/>
      <c r="J21" s="107"/>
      <c r="K21" s="680"/>
      <c r="V21" s="506">
        <v>46</v>
      </c>
    </row>
    <row customHeight="1" ht="67.5" hidden="1">
      <c r="A22" s="506"/>
      <c r="C22" s="527"/>
      <c r="D22" s="522">
        <v>5</v>
      </c>
      <c r="E22" s="280" t="s">
        <v>1214</v>
      </c>
      <c r="F22" s="522" t="s">
        <v>609</v>
      </c>
      <c r="G22" s="682"/>
      <c r="H22" s="683"/>
      <c r="I22" s="682"/>
      <c r="J22" s="683"/>
      <c r="K22" s="290" t="s">
        <v>1215</v>
      </c>
      <c r="V22" s="506">
        <v>0</v>
      </c>
    </row>
    <row customHeight="1" ht="33.75" hidden="1">
      <c r="C23" s="452"/>
      <c r="D23" s="522">
        <v>6</v>
      </c>
      <c r="E23" s="280" t="s">
        <v>1216</v>
      </c>
      <c r="F23" s="522" t="s">
        <v>1217</v>
      </c>
      <c r="G23" s="682"/>
      <c r="H23" s="682"/>
      <c r="I23" s="682"/>
      <c r="J23" s="682"/>
      <c r="K23" s="290" t="s">
        <v>1218</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83</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B070153-9B5B-8B98-5F96-0.E7BC062C}"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1219</v>
      </c>
      <c r="B1" s="1068" t="s">
        <v>1220</v>
      </c>
      <c r="C1" s="1068" t="s">
        <v>1221</v>
      </c>
      <c r="D1" s="1068" t="s">
        <v>1222</v>
      </c>
      <c r="E1" s="1068" t="s">
        <v>1223</v>
      </c>
      <c r="F1" s="1068" t="s">
        <v>1224</v>
      </c>
      <c r="G1" s="1068" t="s">
        <v>1225</v>
      </c>
      <c r="H1" s="1068" t="s">
        <v>1226</v>
      </c>
      <c r="I1" s="1068" t="s">
        <v>1227</v>
      </c>
      <c r="J1" s="1068" t="s">
        <v>1228</v>
      </c>
      <c r="K1" s="1068" t="s">
        <v>1229</v>
      </c>
      <c r="L1" s="1068" t="s">
        <v>1230</v>
      </c>
      <c r="M1" s="1068"/>
      <c r="N1" s="1068" t="s">
        <v>1231</v>
      </c>
      <c r="O1" s="1068" t="s">
        <v>1232</v>
      </c>
      <c r="P1" s="1068" t="s">
        <v>1233</v>
      </c>
      <c r="Q1" s="1068" t="s">
        <v>1234</v>
      </c>
      <c r="R1" s="1068" t="s">
        <v>1235</v>
      </c>
      <c r="S1" s="1068" t="s">
        <v>1236</v>
      </c>
      <c r="T1" s="1068" t="s">
        <v>1237</v>
      </c>
      <c r="U1" s="1068" t="s">
        <v>1238</v>
      </c>
      <c r="V1" s="1068"/>
      <c r="W1" s="798" t="s">
        <v>1239</v>
      </c>
      <c r="X1" s="1068" t="s">
        <v>1240</v>
      </c>
      <c r="Y1" s="1068" t="s">
        <v>1241</v>
      </c>
      <c r="Z1" s="1068"/>
      <c r="AA1" s="1068" t="s">
        <v>1242</v>
      </c>
      <c r="AB1" s="1068"/>
      <c r="AC1" s="1068" t="s">
        <v>1243</v>
      </c>
      <c r="AD1" s="1068"/>
      <c r="AF1" s="1068" t="s">
        <v>1244</v>
      </c>
      <c r="AH1" s="1068" t="s">
        <v>1245</v>
      </c>
      <c r="AI1" s="1068" t="s">
        <v>1246</v>
      </c>
      <c r="AK1" s="1068" t="s">
        <v>1247</v>
      </c>
      <c r="AM1" s="1068" t="s">
        <v>1248</v>
      </c>
      <c r="AP1" s="1068" t="s">
        <v>1249</v>
      </c>
      <c r="AQ1" s="1068" t="s">
        <v>1250</v>
      </c>
      <c r="AS1" s="1068" t="s">
        <v>1251</v>
      </c>
      <c r="AU1" s="1068" t="s">
        <v>1252</v>
      </c>
      <c r="AW1" s="1068" t="s">
        <v>1253</v>
      </c>
      <c r="AX1" s="1068" t="s">
        <v>1254</v>
      </c>
      <c r="AZ1" s="1153" t="s">
        <v>1255</v>
      </c>
      <c r="BB1" s="1068" t="s">
        <v>1256</v>
      </c>
      <c r="BC1" s="1068"/>
      <c r="BE1" s="1068" t="s">
        <v>1257</v>
      </c>
      <c r="BF1" s="1068" t="s">
        <v>1258</v>
      </c>
      <c r="BH1" s="1070" t="s">
        <v>858</v>
      </c>
      <c r="BI1" s="1071"/>
      <c r="BJ1" s="1072" t="s">
        <v>1259</v>
      </c>
      <c r="BK1" s="1071"/>
      <c r="BL1" s="1073" t="s">
        <v>957</v>
      </c>
      <c r="BM1" s="1071"/>
      <c r="BN1" s="1074" t="s">
        <v>1260</v>
      </c>
      <c r="BS1" s="1428"/>
    </row>
    <row customHeight="1" ht="11.25">
      <c r="A2" s="1075" t="s">
        <v>1261</v>
      </c>
      <c r="B2" s="1076">
        <v>2000</v>
      </c>
      <c r="C2" s="1076">
        <v>2022</v>
      </c>
      <c r="D2" s="1076" t="s">
        <v>67</v>
      </c>
      <c r="E2" s="1077" t="s">
        <v>1262</v>
      </c>
      <c r="F2" s="1077" t="s">
        <v>1263</v>
      </c>
      <c r="G2" s="1077" t="s">
        <v>1264</v>
      </c>
      <c r="H2" s="1078" t="s">
        <v>56</v>
      </c>
      <c r="I2" s="1077" t="s">
        <v>118</v>
      </c>
      <c r="J2" s="1077" t="s">
        <v>1265</v>
      </c>
      <c r="K2" s="1079" t="s">
        <v>1266</v>
      </c>
      <c r="L2" s="1080"/>
      <c r="M2" s="1079">
        <v>1</v>
      </c>
      <c r="N2" s="1163" t="s">
        <v>1267</v>
      </c>
      <c r="O2" s="1078" t="s">
        <v>499</v>
      </c>
      <c r="P2" s="1081" t="s">
        <v>1268</v>
      </c>
      <c r="Q2" s="1082" t="s">
        <v>498</v>
      </c>
      <c r="R2" s="144" t="s">
        <v>1269</v>
      </c>
      <c r="S2" s="144" t="s">
        <v>1270</v>
      </c>
      <c r="T2" s="1083" t="s">
        <v>1271</v>
      </c>
      <c r="U2" s="1080" t="s">
        <v>1272</v>
      </c>
      <c r="V2" s="1084">
        <v>1</v>
      </c>
      <c r="W2" s="1085"/>
      <c r="X2" s="1085" t="s">
        <v>1273</v>
      </c>
      <c r="Y2" s="1076" t="s">
        <v>1274</v>
      </c>
      <c r="Z2" s="1086"/>
      <c r="AA2" s="1076" t="s">
        <v>1275</v>
      </c>
      <c r="AB2" s="1087" t="s">
        <v>1275</v>
      </c>
      <c r="AC2" s="1076" t="s">
        <v>1276</v>
      </c>
      <c r="AD2" s="1087" t="s">
        <v>1276</v>
      </c>
      <c r="AF2" s="1078" t="s">
        <v>1272</v>
      </c>
      <c r="AH2" s="1077" t="s">
        <v>1277</v>
      </c>
      <c r="AI2" s="1077" t="s">
        <v>1277</v>
      </c>
      <c r="AK2" s="1077" t="s">
        <v>1278</v>
      </c>
      <c r="AM2" s="1077" t="s">
        <v>1279</v>
      </c>
      <c r="AP2" s="1088" t="s">
        <v>1273</v>
      </c>
      <c r="AQ2" s="1089" t="s">
        <v>1273</v>
      </c>
      <c r="AS2" s="1076" t="s">
        <v>1280</v>
      </c>
      <c r="AU2" s="1121" t="s">
        <v>1281</v>
      </c>
      <c r="AW2" s="1121" t="s">
        <v>1282</v>
      </c>
      <c r="AX2" s="1121" t="s">
        <v>1282</v>
      </c>
      <c r="AZ2" s="1121" t="s">
        <v>54</v>
      </c>
      <c r="BB2" s="1121" t="s">
        <v>1283</v>
      </c>
      <c r="BC2" s="1121" t="s">
        <v>1284</v>
      </c>
      <c r="BE2" s="1121">
        <v>2000</v>
      </c>
      <c r="BF2" s="1121" t="s">
        <v>1285</v>
      </c>
    </row>
    <row customHeight="1" ht="11.25">
      <c r="A3" s="1075" t="s">
        <v>1286</v>
      </c>
      <c r="B3" s="1076">
        <v>2001</v>
      </c>
      <c r="C3" s="1076">
        <v>2023</v>
      </c>
      <c r="D3" s="1076" t="s">
        <v>19</v>
      </c>
      <c r="E3" s="1077" t="s">
        <v>1287</v>
      </c>
      <c r="F3" s="1077" t="s">
        <v>1288</v>
      </c>
      <c r="G3" s="1077" t="s">
        <v>1289</v>
      </c>
      <c r="H3" s="1078" t="s">
        <v>1290</v>
      </c>
      <c r="I3" s="1077" t="s">
        <v>103</v>
      </c>
      <c r="J3" s="1077" t="s">
        <v>607</v>
      </c>
      <c r="K3" s="1079" t="s">
        <v>1200</v>
      </c>
      <c r="L3" s="1080">
        <f>_xlfn.IFERROR(MATCH(K3,OFFER_METHOD,0),0)</f>
        <v>1</v>
      </c>
      <c r="M3" s="1079">
        <v>2</v>
      </c>
      <c r="N3" s="1163" t="s">
        <v>1291</v>
      </c>
      <c r="O3" s="1078" t="s">
        <v>1292</v>
      </c>
      <c r="P3" s="1081" t="s">
        <v>37</v>
      </c>
      <c r="Q3" s="1082" t="s">
        <v>497</v>
      </c>
      <c r="R3" s="144" t="s">
        <v>1293</v>
      </c>
      <c r="S3" s="144" t="s">
        <v>1294</v>
      </c>
      <c r="T3" s="1083" t="s">
        <v>1295</v>
      </c>
      <c r="U3" s="1080" t="s">
        <v>1296</v>
      </c>
      <c r="V3" s="1084">
        <v>2</v>
      </c>
      <c r="W3" s="1085"/>
      <c r="X3" s="1085" t="s">
        <v>1297</v>
      </c>
      <c r="Y3" s="1076" t="s">
        <v>1274</v>
      </c>
      <c r="Z3" s="1086"/>
      <c r="AA3" s="1076" t="s">
        <v>1298</v>
      </c>
      <c r="AB3" s="1087" t="s">
        <v>1298</v>
      </c>
      <c r="AC3" s="1076" t="s">
        <v>1299</v>
      </c>
      <c r="AD3" s="1087" t="s">
        <v>1299</v>
      </c>
      <c r="AF3" s="1078" t="s">
        <v>1296</v>
      </c>
      <c r="AH3" s="1077" t="s">
        <v>1300</v>
      </c>
      <c r="AI3" s="1077" t="s">
        <v>1301</v>
      </c>
      <c r="AK3" s="1077" t="s">
        <v>1302</v>
      </c>
      <c r="AM3" s="1077" t="s">
        <v>1303</v>
      </c>
      <c r="AP3" s="1088" t="s">
        <v>1304</v>
      </c>
      <c r="AQ3" s="1089" t="s">
        <v>1304</v>
      </c>
      <c r="AS3" s="1076" t="s">
        <v>1305</v>
      </c>
      <c r="AU3" s="1121" t="s">
        <v>1306</v>
      </c>
      <c r="AW3" s="1121" t="s">
        <v>1307</v>
      </c>
      <c r="AX3" s="1121" t="s">
        <v>1307</v>
      </c>
      <c r="AZ3" s="1121" t="s">
        <v>1308</v>
      </c>
      <c r="BB3" s="1121" t="s">
        <v>1309</v>
      </c>
      <c r="BC3" s="1121" t="s">
        <v>1284</v>
      </c>
      <c r="BE3" s="1121">
        <v>2001</v>
      </c>
      <c r="BF3" s="1121" t="s">
        <v>1310</v>
      </c>
      <c r="BH3" s="1068" t="s">
        <v>1311</v>
      </c>
      <c r="BJ3" s="1068" t="s">
        <v>1312</v>
      </c>
      <c r="BL3" s="1068" t="s">
        <v>1313</v>
      </c>
      <c r="BN3" s="1068" t="s">
        <v>1314</v>
      </c>
      <c r="BR3" s="1068" t="s">
        <v>1315</v>
      </c>
      <c r="BS3" s="1429"/>
      <c r="BT3" s="1071"/>
      <c r="BU3" s="1068" t="s">
        <v>1316</v>
      </c>
      <c r="BV3" s="1071"/>
      <c r="BW3" s="1691"/>
      <c r="BX3" s="1693" t="s">
        <v>1317</v>
      </c>
      <c r="CA3" s="1068" t="s">
        <v>1318</v>
      </c>
    </row>
    <row customHeight="1" ht="11.25">
      <c r="A4" s="1075" t="s">
        <v>1319</v>
      </c>
      <c r="B4" s="1076">
        <v>2002</v>
      </c>
      <c r="C4" s="1076">
        <v>2024</v>
      </c>
      <c r="E4" s="1077" t="s">
        <v>1320</v>
      </c>
      <c r="F4" s="1077" t="s">
        <v>1321</v>
      </c>
      <c r="H4" s="1078" t="s">
        <v>1322</v>
      </c>
      <c r="I4" s="1077" t="s">
        <v>91</v>
      </c>
      <c r="J4" s="1077" t="s">
        <v>1323</v>
      </c>
      <c r="K4" s="1079" t="s">
        <v>1324</v>
      </c>
      <c r="L4" s="1080">
        <f>_xlfn.IFERROR(MATCH(K4,OFFER_METHOD,0),0)</f>
        <v>0</v>
      </c>
      <c r="M4" s="1079">
        <v>3</v>
      </c>
      <c r="N4" s="1163" t="s">
        <v>1325</v>
      </c>
      <c r="O4" s="1077" t="s">
        <v>1326</v>
      </c>
      <c r="Q4" s="1082" t="s">
        <v>1327</v>
      </c>
      <c r="R4" s="144" t="s">
        <v>1328</v>
      </c>
      <c r="S4" s="144" t="s">
        <v>1329</v>
      </c>
      <c r="T4" s="1083" t="s">
        <v>1330</v>
      </c>
      <c r="U4" s="1080" t="s">
        <v>1331</v>
      </c>
      <c r="V4" s="1084">
        <v>3</v>
      </c>
      <c r="W4" s="1085"/>
      <c r="X4" s="1085" t="s">
        <v>1332</v>
      </c>
      <c r="Y4" s="1076" t="s">
        <v>1274</v>
      </c>
      <c r="Z4" s="1092"/>
      <c r="AC4" s="1076" t="s">
        <v>1333</v>
      </c>
      <c r="AD4" s="1087" t="s">
        <v>1333</v>
      </c>
      <c r="AF4" s="1078" t="s">
        <v>1331</v>
      </c>
      <c r="AH4" s="1078" t="s">
        <v>1334</v>
      </c>
      <c r="AK4" s="1077" t="s">
        <v>1335</v>
      </c>
      <c r="AM4" s="1077" t="s">
        <v>1336</v>
      </c>
      <c r="AP4" s="1088" t="s">
        <v>1297</v>
      </c>
      <c r="AQ4" s="1089" t="s">
        <v>1297</v>
      </c>
      <c r="AS4" s="1076" t="s">
        <v>1337</v>
      </c>
      <c r="AU4" s="1121" t="s">
        <v>1338</v>
      </c>
      <c r="AW4" s="1121" t="s">
        <v>1339</v>
      </c>
      <c r="AX4" s="1121" t="s">
        <v>1339</v>
      </c>
      <c r="AZ4" s="1121" t="s">
        <v>1340</v>
      </c>
      <c r="BB4" s="1121" t="s">
        <v>1341</v>
      </c>
      <c r="BC4" s="1121" t="s">
        <v>1342</v>
      </c>
      <c r="BE4" s="1121">
        <v>2002</v>
      </c>
      <c r="BF4" s="1121" t="s">
        <v>1343</v>
      </c>
      <c r="BH4" s="1069" t="s">
        <v>1344</v>
      </c>
      <c r="BJ4" s="1069" t="s">
        <v>1344</v>
      </c>
      <c r="BL4" s="1069" t="s">
        <v>1344</v>
      </c>
      <c r="BN4" s="1069" t="s">
        <v>1344</v>
      </c>
      <c r="BQ4" s="1433" t="s">
        <v>1345</v>
      </c>
      <c r="BR4" s="1160" t="s">
        <v>1346</v>
      </c>
      <c r="BS4" s="275"/>
      <c r="BT4" s="1433" t="s">
        <v>1347</v>
      </c>
      <c r="BU4" s="1160" t="s">
        <v>1348</v>
      </c>
      <c r="BV4" s="1071"/>
      <c r="BW4" s="1698" t="s">
        <v>1349</v>
      </c>
      <c r="BX4" s="1692" t="s">
        <v>1350</v>
      </c>
      <c r="BZ4" s="1433" t="s">
        <v>1351</v>
      </c>
      <c r="CA4" s="1160" t="s">
        <v>1352</v>
      </c>
    </row>
    <row customHeight="1" ht="11.25">
      <c r="A5" s="1075" t="s">
        <v>1353</v>
      </c>
      <c r="B5" s="1076">
        <v>2003</v>
      </c>
      <c r="C5" s="1076">
        <v>2025</v>
      </c>
      <c r="E5" s="1077" t="s">
        <v>1354</v>
      </c>
      <c r="F5" s="1077" t="s">
        <v>1355</v>
      </c>
      <c r="H5" s="1078" t="s">
        <v>1356</v>
      </c>
      <c r="I5" s="1077" t="s">
        <v>92</v>
      </c>
      <c r="K5" s="1079" t="s">
        <v>1357</v>
      </c>
      <c r="L5" s="1080">
        <f>_xlfn.IFERROR(MATCH(K5,OFFER_METHOD,0),0)</f>
        <v>0</v>
      </c>
      <c r="M5" s="1079">
        <v>4</v>
      </c>
      <c r="N5" s="1093" t="s">
        <v>1358</v>
      </c>
      <c r="O5" s="1077" t="s">
        <v>1359</v>
      </c>
      <c r="Q5" s="1082" t="s">
        <v>1360</v>
      </c>
      <c r="R5" s="144" t="s">
        <v>1361</v>
      </c>
      <c r="T5" s="1078" t="s">
        <v>1362</v>
      </c>
      <c r="U5" s="1080" t="s">
        <v>1363</v>
      </c>
      <c r="V5" s="1084">
        <v>4</v>
      </c>
      <c r="W5" s="1085"/>
      <c r="X5" s="1085" t="s">
        <v>220</v>
      </c>
      <c r="Y5" s="1076" t="s">
        <v>1364</v>
      </c>
      <c r="Z5" s="1092">
        <v>1</v>
      </c>
      <c r="AF5" s="1078" t="s">
        <v>1365</v>
      </c>
      <c r="AH5" s="1077" t="s">
        <v>1366</v>
      </c>
      <c r="AK5" s="1077" t="s">
        <v>1367</v>
      </c>
      <c r="AM5" s="1077" t="s">
        <v>1368</v>
      </c>
      <c r="AP5" s="1088" t="s">
        <v>220</v>
      </c>
      <c r="AQ5" s="1089" t="s">
        <v>220</v>
      </c>
      <c r="AU5" s="1121" t="s">
        <v>1369</v>
      </c>
      <c r="AW5" s="1121" t="s">
        <v>1370</v>
      </c>
      <c r="AX5" s="1121" t="s">
        <v>1370</v>
      </c>
      <c r="AZ5" s="1121" t="s">
        <v>1371</v>
      </c>
      <c r="BB5" s="1121" t="s">
        <v>1372</v>
      </c>
      <c r="BC5" s="1121" t="s">
        <v>1373</v>
      </c>
      <c r="BE5" s="1121">
        <v>2003</v>
      </c>
      <c r="BF5" s="1121" t="s">
        <v>1374</v>
      </c>
      <c r="BH5" s="1069" t="s">
        <v>1375</v>
      </c>
      <c r="BJ5" s="1069" t="s">
        <v>1375</v>
      </c>
      <c r="BL5" s="1069" t="s">
        <v>1375</v>
      </c>
      <c r="BN5" s="1069" t="s">
        <v>1376</v>
      </c>
      <c r="BQ5" s="1282">
        <v>4213775</v>
      </c>
      <c r="BR5" s="1069" t="s">
        <v>1273</v>
      </c>
      <c r="BS5" s="1430"/>
      <c r="BT5" s="1282">
        <v>64236871</v>
      </c>
      <c r="BU5" s="1069" t="s">
        <v>281</v>
      </c>
      <c r="BV5" s="1071"/>
      <c r="BW5" s="1696">
        <v>4213767</v>
      </c>
      <c r="BX5" s="1694" t="s">
        <v>1377</v>
      </c>
      <c r="BZ5" s="1282">
        <v>64237509</v>
      </c>
      <c r="CA5" s="1296" t="s">
        <v>1378</v>
      </c>
    </row>
    <row customHeight="1" ht="11.25">
      <c r="A6" s="1075" t="s">
        <v>1379</v>
      </c>
      <c r="B6" s="1076">
        <v>2004</v>
      </c>
      <c r="C6" s="1076">
        <v>2026</v>
      </c>
      <c r="E6" s="1077" t="s">
        <v>1380</v>
      </c>
      <c r="F6" s="1094"/>
      <c r="H6" s="1078" t="s">
        <v>1381</v>
      </c>
      <c r="I6" s="1077" t="s">
        <v>119</v>
      </c>
      <c r="J6" s="1068" t="s">
        <v>1382</v>
      </c>
      <c r="L6" s="1080">
        <f>SUM(kind_of_control_method_filter)</f>
        <v>1</v>
      </c>
      <c r="N6" s="1093" t="s">
        <v>1383</v>
      </c>
      <c r="O6" s="1077" t="s">
        <v>1384</v>
      </c>
      <c r="R6" s="144" t="s">
        <v>498</v>
      </c>
      <c r="T6" s="1078" t="s">
        <v>1385</v>
      </c>
      <c r="U6" s="1080" t="s">
        <v>1365</v>
      </c>
      <c r="V6" s="1084">
        <v>5</v>
      </c>
      <c r="W6" s="1085"/>
      <c r="X6" s="1076" t="s">
        <v>226</v>
      </c>
      <c r="Y6" s="1076" t="s">
        <v>1386</v>
      </c>
      <c r="Z6" s="1092"/>
      <c r="AA6" s="1095"/>
      <c r="AH6" s="1077" t="s">
        <v>1387</v>
      </c>
      <c r="AK6" s="1077" t="s">
        <v>1388</v>
      </c>
      <c r="AM6" s="1077" t="s">
        <v>1389</v>
      </c>
      <c r="AP6" s="1088" t="s">
        <v>226</v>
      </c>
      <c r="AQ6" s="1089" t="s">
        <v>226</v>
      </c>
      <c r="AU6" s="1121" t="s">
        <v>1390</v>
      </c>
      <c r="AW6" s="1121" t="s">
        <v>1391</v>
      </c>
      <c r="AX6" s="1121" t="s">
        <v>1391</v>
      </c>
      <c r="BB6" s="1121" t="s">
        <v>1392</v>
      </c>
      <c r="BC6" s="1121" t="s">
        <v>1373</v>
      </c>
      <c r="BE6" s="1121">
        <v>2004</v>
      </c>
      <c r="BF6" s="1121" t="s">
        <v>1393</v>
      </c>
      <c r="BH6" s="1069" t="s">
        <v>1394</v>
      </c>
      <c r="BJ6" s="1069" t="s">
        <v>1395</v>
      </c>
      <c r="BL6" s="1069" t="s">
        <v>1395</v>
      </c>
      <c r="BN6" s="1069" t="s">
        <v>1396</v>
      </c>
      <c r="BQ6" s="1282">
        <v>4213784</v>
      </c>
      <c r="BR6" s="1296" t="s">
        <v>1304</v>
      </c>
      <c r="BS6" s="1431"/>
      <c r="BT6" s="1282">
        <v>64236872</v>
      </c>
      <c r="BU6" s="1069" t="s">
        <v>286</v>
      </c>
      <c r="BV6" s="1071"/>
      <c r="BW6" s="1696">
        <v>4213768</v>
      </c>
      <c r="BX6" s="1694" t="s">
        <v>306</v>
      </c>
      <c r="BZ6" s="1282">
        <v>64237510</v>
      </c>
      <c r="CA6" s="1069" t="s">
        <v>1397</v>
      </c>
    </row>
    <row customHeight="1" ht="11.25">
      <c r="A7" s="1075" t="s">
        <v>1398</v>
      </c>
      <c r="B7" s="1076">
        <v>2005</v>
      </c>
      <c r="E7" s="1077" t="s">
        <v>1399</v>
      </c>
      <c r="F7" s="1094"/>
      <c r="H7" s="1078" t="s">
        <v>1400</v>
      </c>
      <c r="I7" s="1077" t="s">
        <v>93</v>
      </c>
      <c r="J7" s="1077" t="s">
        <v>1401</v>
      </c>
      <c r="N7" s="1097" t="s">
        <v>1402</v>
      </c>
      <c r="O7" s="1077" t="s">
        <v>1403</v>
      </c>
      <c r="U7" s="1080" t="s">
        <v>19</v>
      </c>
      <c r="V7" s="371" t="s">
        <v>93</v>
      </c>
      <c r="W7" s="1085"/>
      <c r="X7" s="1076" t="s">
        <v>232</v>
      </c>
      <c r="Y7" s="1076" t="s">
        <v>1364</v>
      </c>
      <c r="Z7" s="1092"/>
      <c r="AA7" s="1095"/>
      <c r="AH7" s="1077" t="s">
        <v>1404</v>
      </c>
      <c r="AK7" s="1077" t="s">
        <v>1405</v>
      </c>
      <c r="AM7" s="1077" t="s">
        <v>1406</v>
      </c>
      <c r="AP7" s="1088" t="s">
        <v>232</v>
      </c>
      <c r="AQ7" s="1089" t="s">
        <v>232</v>
      </c>
      <c r="AU7" s="1121" t="s">
        <v>1407</v>
      </c>
      <c r="AW7" s="1121" t="s">
        <v>1408</v>
      </c>
      <c r="AX7" s="1121" t="s">
        <v>1408</v>
      </c>
      <c r="AZ7" s="1068" t="s">
        <v>1409</v>
      </c>
      <c r="BB7" s="1121" t="s">
        <v>1410</v>
      </c>
      <c r="BC7" s="1121" t="s">
        <v>1373</v>
      </c>
      <c r="BE7" s="1121">
        <v>2005</v>
      </c>
      <c r="BF7" s="1121" t="s">
        <v>1411</v>
      </c>
      <c r="BH7" s="1069" t="s">
        <v>1412</v>
      </c>
      <c r="BJ7" s="1069" t="s">
        <v>1394</v>
      </c>
      <c r="BL7" s="1069" t="s">
        <v>1394</v>
      </c>
      <c r="BN7" s="1069" t="s">
        <v>1413</v>
      </c>
      <c r="BQ7" s="1282">
        <v>4213781</v>
      </c>
      <c r="BR7" s="1069" t="s">
        <v>1297</v>
      </c>
      <c r="BS7" s="1430"/>
      <c r="BT7" s="1282">
        <v>64236873</v>
      </c>
      <c r="BU7" s="1069" t="s">
        <v>291</v>
      </c>
      <c r="BV7" s="1071"/>
      <c r="BW7" s="1696">
        <v>4213769</v>
      </c>
      <c r="BX7" s="1694" t="s">
        <v>1414</v>
      </c>
      <c r="BZ7" s="1282">
        <v>64237511</v>
      </c>
      <c r="CA7" s="1069" t="s">
        <v>321</v>
      </c>
    </row>
    <row customHeight="1" ht="11.25">
      <c r="A8" s="1075" t="s">
        <v>1415</v>
      </c>
      <c r="B8" s="1076">
        <v>2006</v>
      </c>
      <c r="E8" s="1077" t="s">
        <v>1416</v>
      </c>
      <c r="F8" s="1094"/>
      <c r="H8" s="1078" t="s">
        <v>1417</v>
      </c>
      <c r="I8" s="1077" t="s">
        <v>94</v>
      </c>
      <c r="J8" s="1077" t="s">
        <v>1418</v>
      </c>
      <c r="N8" s="1164" t="s">
        <v>1419</v>
      </c>
      <c r="O8" s="1077" t="s">
        <v>1420</v>
      </c>
      <c r="V8" s="371" t="s">
        <v>94</v>
      </c>
      <c r="W8" s="1085"/>
      <c r="X8" s="1076" t="s">
        <v>238</v>
      </c>
      <c r="Y8" s="1076" t="s">
        <v>1364</v>
      </c>
      <c r="Z8" s="1092"/>
      <c r="AA8" s="1095"/>
      <c r="AK8" s="1077" t="s">
        <v>1421</v>
      </c>
      <c r="AP8" s="1088" t="s">
        <v>238</v>
      </c>
      <c r="AQ8" s="1089" t="s">
        <v>238</v>
      </c>
      <c r="AU8" s="1121" t="s">
        <v>1422</v>
      </c>
      <c r="AW8" s="1121" t="s">
        <v>1423</v>
      </c>
      <c r="AX8" s="1121" t="s">
        <v>1423</v>
      </c>
      <c r="AZ8" s="1121" t="s">
        <v>1424</v>
      </c>
      <c r="BB8" s="1121" t="s">
        <v>1425</v>
      </c>
      <c r="BC8" s="1121" t="s">
        <v>1373</v>
      </c>
      <c r="BE8" s="1121">
        <v>2006</v>
      </c>
      <c r="BF8" s="1121" t="s">
        <v>1426</v>
      </c>
      <c r="BH8" s="1069" t="s">
        <v>1427</v>
      </c>
      <c r="BJ8" s="1069" t="s">
        <v>1428</v>
      </c>
      <c r="BL8" s="1069" t="s">
        <v>1428</v>
      </c>
      <c r="BN8" s="1069" t="s">
        <v>1429</v>
      </c>
      <c r="BQ8" s="1282">
        <v>4213776</v>
      </c>
      <c r="BR8" s="1069" t="s">
        <v>220</v>
      </c>
      <c r="BS8" s="1430"/>
      <c r="BT8" s="1282">
        <v>64236874</v>
      </c>
      <c r="BU8" s="1296" t="s">
        <v>1430</v>
      </c>
      <c r="BV8" s="1071"/>
      <c r="BW8" s="1696">
        <v>4213770</v>
      </c>
      <c r="BX8" s="1697" t="s">
        <v>1431</v>
      </c>
      <c r="BZ8" s="1282">
        <v>64237512</v>
      </c>
      <c r="CA8" s="1069" t="s">
        <v>316</v>
      </c>
    </row>
    <row customHeight="1" ht="11.25">
      <c r="A9" s="1075" t="s">
        <v>1432</v>
      </c>
      <c r="B9" s="1076">
        <v>2007</v>
      </c>
      <c r="E9" s="1077" t="s">
        <v>1433</v>
      </c>
      <c r="F9" s="1094"/>
      <c r="G9" s="1068" t="s">
        <v>1434</v>
      </c>
      <c r="H9" s="1068" t="s">
        <v>1435</v>
      </c>
      <c r="I9" s="1077" t="s">
        <v>120</v>
      </c>
      <c r="O9" s="1077" t="s">
        <v>1436</v>
      </c>
      <c r="V9" s="371" t="s">
        <v>120</v>
      </c>
      <c r="W9" s="1085"/>
      <c r="X9" s="1076" t="s">
        <v>244</v>
      </c>
      <c r="Y9" s="1076" t="s">
        <v>1274</v>
      </c>
      <c r="Z9" s="1092">
        <v>1</v>
      </c>
      <c r="AA9" s="1095"/>
      <c r="AK9" s="1077" t="s">
        <v>1437</v>
      </c>
      <c r="AP9" s="1088" t="s">
        <v>1438</v>
      </c>
      <c r="AQ9" s="1089" t="s">
        <v>1438</v>
      </c>
      <c r="AW9" s="1121" t="s">
        <v>1439</v>
      </c>
      <c r="AX9" s="1121" t="s">
        <v>1439</v>
      </c>
      <c r="AZ9" s="1121" t="s">
        <v>1440</v>
      </c>
      <c r="BB9" s="1121" t="s">
        <v>1441</v>
      </c>
      <c r="BC9" s="1121" t="s">
        <v>1373</v>
      </c>
      <c r="BE9" s="1121">
        <v>2007</v>
      </c>
      <c r="BF9" s="1121" t="s">
        <v>1442</v>
      </c>
      <c r="BH9" s="1069" t="s">
        <v>1443</v>
      </c>
      <c r="BJ9" s="1069" t="s">
        <v>1444</v>
      </c>
      <c r="BL9" s="1069" t="s">
        <v>1444</v>
      </c>
      <c r="BN9" s="1069" t="s">
        <v>1445</v>
      </c>
      <c r="BQ9" s="1282">
        <v>4213777</v>
      </c>
      <c r="BR9" s="1069" t="s">
        <v>226</v>
      </c>
      <c r="BS9" s="1430"/>
      <c r="BT9" s="1282">
        <v>64236875</v>
      </c>
      <c r="BU9" s="1069" t="s">
        <v>296</v>
      </c>
      <c r="BV9" s="1071"/>
      <c r="BW9" s="1691"/>
      <c r="BX9" s="1691"/>
    </row>
    <row customHeight="1" ht="11.25">
      <c r="A10" s="1075" t="s">
        <v>1446</v>
      </c>
      <c r="B10" s="1076">
        <v>2008</v>
      </c>
      <c r="E10" s="1077" t="s">
        <v>1447</v>
      </c>
      <c r="F10" s="1094"/>
      <c r="G10" s="1077" t="s">
        <v>1448</v>
      </c>
      <c r="H10" s="1077" t="s">
        <v>1449</v>
      </c>
      <c r="I10" s="1077" t="s">
        <v>156</v>
      </c>
      <c r="J10" s="1068" t="s">
        <v>1450</v>
      </c>
      <c r="K10" s="1068" t="s">
        <v>1451</v>
      </c>
      <c r="O10" s="1077" t="s">
        <v>1452</v>
      </c>
      <c r="V10" s="372" t="s">
        <v>156</v>
      </c>
      <c r="W10" s="1098"/>
      <c r="X10" s="1098" t="s">
        <v>1453</v>
      </c>
      <c r="Y10" s="1099" t="s">
        <v>1454</v>
      </c>
      <c r="Z10" s="1092"/>
      <c r="AP10" s="1088" t="s">
        <v>1453</v>
      </c>
      <c r="AQ10" s="1089" t="s">
        <v>1453</v>
      </c>
      <c r="AW10" s="1121" t="s">
        <v>1455</v>
      </c>
      <c r="AX10" s="1121" t="s">
        <v>1455</v>
      </c>
      <c r="AZ10" s="1121" t="s">
        <v>1456</v>
      </c>
      <c r="BB10" s="1121" t="s">
        <v>1457</v>
      </c>
      <c r="BC10" s="1121" t="s">
        <v>1373</v>
      </c>
      <c r="BE10" s="1121">
        <v>2008</v>
      </c>
      <c r="BF10" s="1121" t="s">
        <v>1458</v>
      </c>
      <c r="BH10" s="1069" t="s">
        <v>1459</v>
      </c>
      <c r="BJ10" s="1069" t="s">
        <v>1460</v>
      </c>
      <c r="BL10" s="1069" t="s">
        <v>1460</v>
      </c>
      <c r="BN10" s="1069" t="s">
        <v>1461</v>
      </c>
      <c r="BQ10" s="1282">
        <v>4213778</v>
      </c>
      <c r="BR10" s="1069" t="s">
        <v>232</v>
      </c>
      <c r="BS10" s="1430"/>
      <c r="BT10" s="1282">
        <v>64236876</v>
      </c>
      <c r="BU10" s="1069" t="s">
        <v>276</v>
      </c>
      <c r="BV10" s="1071"/>
      <c r="BW10" s="1691"/>
      <c r="BX10" s="1691"/>
    </row>
    <row customHeight="1" ht="11.25">
      <c r="A11" s="1075" t="s">
        <v>1462</v>
      </c>
      <c r="B11" s="1076">
        <v>2009</v>
      </c>
      <c r="E11" s="1077" t="s">
        <v>1463</v>
      </c>
      <c r="F11" s="1094"/>
      <c r="G11" s="1077" t="s">
        <v>1464</v>
      </c>
      <c r="H11" s="1077" t="s">
        <v>1465</v>
      </c>
      <c r="I11" s="1077" t="s">
        <v>157</v>
      </c>
      <c r="J11" s="1078" t="s">
        <v>1466</v>
      </c>
      <c r="K11" s="1100" t="s">
        <v>1467</v>
      </c>
      <c r="O11" s="1078" t="s">
        <v>1468</v>
      </c>
      <c r="V11" s="371" t="s">
        <v>157</v>
      </c>
      <c r="W11" s="276"/>
      <c r="X11" s="1085" t="s">
        <v>1438</v>
      </c>
      <c r="Y11" s="1076" t="s">
        <v>1469</v>
      </c>
      <c r="Z11" s="1092"/>
      <c r="AP11" s="1088" t="s">
        <v>244</v>
      </c>
      <c r="AQ11" s="1090" t="s">
        <v>244</v>
      </c>
      <c r="AW11" s="1121" t="s">
        <v>1470</v>
      </c>
      <c r="AX11" s="1121" t="s">
        <v>1470</v>
      </c>
      <c r="AZ11" s="1121" t="s">
        <v>1471</v>
      </c>
      <c r="BB11" s="1121" t="s">
        <v>1472</v>
      </c>
      <c r="BC11" s="1121" t="s">
        <v>1373</v>
      </c>
      <c r="BE11" s="1121">
        <v>2009</v>
      </c>
      <c r="BF11" s="1121" t="s">
        <v>1473</v>
      </c>
      <c r="BH11" s="1069" t="s">
        <v>1474</v>
      </c>
      <c r="BJ11" s="1069" t="s">
        <v>1443</v>
      </c>
      <c r="BL11" s="1069" t="s">
        <v>1443</v>
      </c>
      <c r="BN11" s="1069" t="s">
        <v>1475</v>
      </c>
      <c r="BQ11" s="1282">
        <v>4213780</v>
      </c>
      <c r="BR11" s="1069" t="s">
        <v>238</v>
      </c>
      <c r="BS11" s="1430"/>
      <c r="BW11" s="1691"/>
      <c r="BX11" s="1691"/>
    </row>
    <row customHeight="1" ht="11.25">
      <c r="A12" s="1075" t="s">
        <v>1476</v>
      </c>
      <c r="B12" s="1076">
        <v>2010</v>
      </c>
      <c r="E12" s="1077" t="s">
        <v>1477</v>
      </c>
      <c r="F12" s="1094"/>
      <c r="G12" s="1077" t="s">
        <v>1465</v>
      </c>
      <c r="I12" s="1077" t="s">
        <v>158</v>
      </c>
      <c r="J12" s="1078" t="s">
        <v>1478</v>
      </c>
      <c r="K12" s="1100" t="s">
        <v>1479</v>
      </c>
      <c r="O12" s="1078" t="s">
        <v>498</v>
      </c>
      <c r="V12" s="371" t="s">
        <v>158</v>
      </c>
      <c r="W12" s="1090"/>
      <c r="X12" s="1085" t="s">
        <v>1480</v>
      </c>
      <c r="Y12" s="1076" t="s">
        <v>1274</v>
      </c>
      <c r="AP12" s="1088"/>
      <c r="AW12" s="1121" t="s">
        <v>157</v>
      </c>
      <c r="AX12" s="1121" t="s">
        <v>157</v>
      </c>
      <c r="AZ12" s="1121" t="s">
        <v>1481</v>
      </c>
      <c r="BB12" s="1121" t="s">
        <v>1482</v>
      </c>
      <c r="BC12" s="1121" t="s">
        <v>1373</v>
      </c>
      <c r="BE12" s="1121">
        <v>2010</v>
      </c>
      <c r="BF12" s="1121" t="s">
        <v>1483</v>
      </c>
      <c r="BH12" s="1069" t="s">
        <v>1484</v>
      </c>
      <c r="BJ12" s="1069" t="s">
        <v>1485</v>
      </c>
      <c r="BL12" s="1069" t="s">
        <v>1485</v>
      </c>
      <c r="BN12" s="1069" t="s">
        <v>1486</v>
      </c>
      <c r="BQ12" s="1282">
        <v>4213779</v>
      </c>
      <c r="BR12" s="1069" t="s">
        <v>1438</v>
      </c>
      <c r="BS12" s="1430"/>
      <c r="BT12" s="1071"/>
      <c r="BU12" s="1071"/>
      <c r="BV12" s="1071"/>
      <c r="BW12" s="1691"/>
      <c r="BX12" s="1691"/>
    </row>
    <row customHeight="1" ht="11.25">
      <c r="A13" s="1075" t="s">
        <v>1487</v>
      </c>
      <c r="B13" s="1076">
        <v>2011</v>
      </c>
      <c r="E13" s="1077" t="s">
        <v>1488</v>
      </c>
      <c r="F13" s="1094"/>
      <c r="I13" s="1077" t="s">
        <v>159</v>
      </c>
      <c r="K13" s="1100" t="s">
        <v>1437</v>
      </c>
      <c r="V13" s="371" t="s">
        <v>159</v>
      </c>
      <c r="W13" s="1090"/>
      <c r="X13" s="1090"/>
      <c r="Y13" s="1090"/>
      <c r="AW13" s="1121" t="s">
        <v>158</v>
      </c>
      <c r="AX13" s="1121" t="s">
        <v>158</v>
      </c>
      <c r="BB13" s="1121" t="s">
        <v>1489</v>
      </c>
      <c r="BC13" s="1121" t="s">
        <v>1490</v>
      </c>
      <c r="BE13" s="1121">
        <v>2011</v>
      </c>
      <c r="BF13" s="1121" t="s">
        <v>1491</v>
      </c>
      <c r="BH13" s="1069" t="s">
        <v>1492</v>
      </c>
      <c r="BJ13" s="1069" t="s">
        <v>1474</v>
      </c>
      <c r="BL13" s="1069" t="s">
        <v>1474</v>
      </c>
      <c r="BN13" s="1069" t="s">
        <v>1493</v>
      </c>
      <c r="BQ13" s="1282">
        <v>4213783</v>
      </c>
      <c r="BR13" s="1069" t="s">
        <v>1453</v>
      </c>
      <c r="BS13" s="1430"/>
      <c r="BT13" s="1071"/>
      <c r="BU13" s="1071"/>
      <c r="BV13" s="1071"/>
      <c r="BW13" s="1695"/>
      <c r="BX13" s="1691"/>
    </row>
    <row customHeight="1" ht="11.25">
      <c r="A14" s="1075" t="s">
        <v>1494</v>
      </c>
      <c r="B14" s="1076">
        <v>2012</v>
      </c>
      <c r="I14" s="1077" t="s">
        <v>160</v>
      </c>
      <c r="J14" s="1068" t="s">
        <v>1495</v>
      </c>
      <c r="N14" s="1068" t="s">
        <v>1496</v>
      </c>
      <c r="V14" s="1084">
        <v>13</v>
      </c>
      <c r="W14" s="1085"/>
      <c r="X14" s="1085" t="s">
        <v>1304</v>
      </c>
      <c r="Y14" s="1076" t="s">
        <v>1274</v>
      </c>
      <c r="AW14" s="1121" t="s">
        <v>159</v>
      </c>
      <c r="AX14" s="1121" t="s">
        <v>159</v>
      </c>
      <c r="AZ14" s="1068" t="s">
        <v>1497</v>
      </c>
      <c r="BB14" s="1121" t="s">
        <v>1498</v>
      </c>
      <c r="BC14" s="1121" t="s">
        <v>1490</v>
      </c>
      <c r="BE14" s="1121">
        <v>2012</v>
      </c>
      <c r="BH14" s="1069" t="s">
        <v>1413</v>
      </c>
      <c r="BJ14" s="1218" t="s">
        <v>1499</v>
      </c>
      <c r="BL14" s="1218" t="s">
        <v>1499</v>
      </c>
      <c r="BN14" s="1069" t="s">
        <v>1500</v>
      </c>
      <c r="BQ14" s="1282">
        <v>4213782</v>
      </c>
      <c r="BR14" s="1069" t="s">
        <v>244</v>
      </c>
      <c r="BS14" s="1430"/>
      <c r="BT14" s="1071"/>
      <c r="BU14" s="1071"/>
      <c r="BV14" s="1071"/>
      <c r="BW14" s="1695"/>
      <c r="BX14" s="1691"/>
    </row>
    <row customHeight="1" ht="19.5">
      <c r="A15" s="1075" t="s">
        <v>1501</v>
      </c>
      <c r="B15" s="1076">
        <v>2013</v>
      </c>
      <c r="E15" s="1699" t="s">
        <v>1502</v>
      </c>
      <c r="G15" s="1068" t="s">
        <v>1503</v>
      </c>
      <c r="H15" s="1068" t="s">
        <v>1504</v>
      </c>
      <c r="I15" s="1079" t="s">
        <v>161</v>
      </c>
      <c r="J15" s="1090" t="s">
        <v>634</v>
      </c>
      <c r="N15" s="1159" t="s">
        <v>1505</v>
      </c>
      <c r="X15" s="1088"/>
      <c r="AW15" s="1121" t="s">
        <v>160</v>
      </c>
      <c r="AX15" s="1121" t="s">
        <v>160</v>
      </c>
      <c r="AZ15" s="1121" t="s">
        <v>1424</v>
      </c>
      <c r="BB15" s="1121" t="s">
        <v>1506</v>
      </c>
      <c r="BC15" s="1121" t="s">
        <v>1490</v>
      </c>
      <c r="BE15" s="1121">
        <v>2013</v>
      </c>
      <c r="BH15" s="1069" t="s">
        <v>1429</v>
      </c>
      <c r="BJ15" s="1218" t="s">
        <v>1507</v>
      </c>
      <c r="BL15" s="1218" t="s">
        <v>1507</v>
      </c>
      <c r="BN15" s="1069" t="s">
        <v>1508</v>
      </c>
      <c r="BR15" s="1071"/>
      <c r="BS15" s="1432"/>
      <c r="BT15" s="1071"/>
      <c r="BU15" s="1071"/>
      <c r="BV15" s="1071"/>
      <c r="BW15" s="1695"/>
      <c r="BX15" s="1691"/>
    </row>
    <row customHeight="1" ht="21">
      <c r="A16" s="1871" t="s">
        <v>1509</v>
      </c>
      <c r="B16" s="1076">
        <v>2014</v>
      </c>
      <c r="E16" s="1700" t="s">
        <v>1510</v>
      </c>
      <c r="G16" s="1077" t="s">
        <v>1511</v>
      </c>
      <c r="H16" s="1077" t="s">
        <v>1512</v>
      </c>
      <c r="I16" s="1079" t="s">
        <v>1513</v>
      </c>
      <c r="J16" s="1090" t="s">
        <v>607</v>
      </c>
      <c r="N16" s="1159" t="s">
        <v>1514</v>
      </c>
      <c r="AW16" s="1121" t="s">
        <v>161</v>
      </c>
      <c r="AX16" s="1121" t="s">
        <v>161</v>
      </c>
      <c r="AZ16" s="1121" t="s">
        <v>1440</v>
      </c>
      <c r="BB16" s="1121" t="s">
        <v>1515</v>
      </c>
      <c r="BC16" s="1121" t="s">
        <v>1490</v>
      </c>
      <c r="BE16" s="1121">
        <v>2014</v>
      </c>
      <c r="BH16" s="1069" t="s">
        <v>1445</v>
      </c>
      <c r="BJ16" s="1218" t="s">
        <v>1516</v>
      </c>
      <c r="BL16" s="1218" t="s">
        <v>1516</v>
      </c>
      <c r="BN16" s="1069" t="s">
        <v>1517</v>
      </c>
      <c r="BR16" s="1071"/>
      <c r="BS16" s="1432"/>
      <c r="BT16" s="1071"/>
      <c r="BU16" s="1071"/>
      <c r="BV16" s="1071"/>
      <c r="BW16" s="1695"/>
      <c r="BX16" s="1691"/>
    </row>
    <row customHeight="1" ht="21">
      <c r="A17" s="1075" t="s">
        <v>1518</v>
      </c>
      <c r="B17" s="1076">
        <v>2015</v>
      </c>
      <c r="G17" s="1077" t="s">
        <v>1465</v>
      </c>
      <c r="H17" s="1077" t="s">
        <v>1465</v>
      </c>
      <c r="I17" s="1077" t="s">
        <v>1519</v>
      </c>
      <c r="N17" s="1159" t="s">
        <v>1520</v>
      </c>
      <c r="X17" s="1088"/>
      <c r="AW17" s="1121" t="s">
        <v>1513</v>
      </c>
      <c r="AX17" s="1121" t="s">
        <v>1513</v>
      </c>
      <c r="AZ17" s="1121" t="s">
        <v>1521</v>
      </c>
      <c r="BB17" s="1121" t="s">
        <v>1522</v>
      </c>
      <c r="BC17" s="1121" t="s">
        <v>1373</v>
      </c>
      <c r="BE17" s="1121">
        <v>2015</v>
      </c>
      <c r="BH17" s="1069" t="s">
        <v>1461</v>
      </c>
      <c r="BJ17" s="1218" t="s">
        <v>1523</v>
      </c>
      <c r="BL17" s="1218" t="s">
        <v>1523</v>
      </c>
      <c r="BN17" s="1069" t="s">
        <v>1524</v>
      </c>
      <c r="BR17" s="1068" t="s">
        <v>1315</v>
      </c>
      <c r="BS17" s="1429"/>
      <c r="BU17" s="1068" t="s">
        <v>1525</v>
      </c>
      <c r="BV17" s="1071"/>
      <c r="BW17" s="1691"/>
      <c r="BX17" s="1693" t="s">
        <v>1526</v>
      </c>
      <c r="CA17" s="1068" t="s">
        <v>1527</v>
      </c>
      <c r="CD17" s="1068" t="s">
        <v>1528</v>
      </c>
    </row>
    <row customHeight="1" ht="21">
      <c r="A18" s="1075" t="s">
        <v>1529</v>
      </c>
      <c r="B18" s="1076">
        <v>2016</v>
      </c>
      <c r="E18" s="2006" t="s">
        <v>1530</v>
      </c>
      <c r="I18" s="1077" t="s">
        <v>1531</v>
      </c>
      <c r="N18" s="1159" t="s">
        <v>1532</v>
      </c>
      <c r="X18" s="1088"/>
      <c r="AW18" s="1121" t="s">
        <v>1519</v>
      </c>
      <c r="AX18" s="1121" t="s">
        <v>1519</v>
      </c>
      <c r="BB18" s="1121" t="s">
        <v>1533</v>
      </c>
      <c r="BC18" s="1121" t="s">
        <v>1373</v>
      </c>
      <c r="BE18" s="1121">
        <v>2016</v>
      </c>
      <c r="BH18" s="1069" t="s">
        <v>1475</v>
      </c>
      <c r="BJ18" s="1218" t="s">
        <v>1534</v>
      </c>
      <c r="BL18" s="1218" t="s">
        <v>1534</v>
      </c>
      <c r="BN18" s="1069" t="s">
        <v>1535</v>
      </c>
      <c r="BQ18" s="1433" t="s">
        <v>1345</v>
      </c>
      <c r="BR18" s="1160" t="s">
        <v>1346</v>
      </c>
      <c r="BS18" s="275"/>
      <c r="BT18" s="1433" t="s">
        <v>1536</v>
      </c>
      <c r="BU18" s="1160" t="s">
        <v>1537</v>
      </c>
      <c r="BV18" s="1071"/>
      <c r="BW18" s="1698" t="s">
        <v>1538</v>
      </c>
      <c r="BX18" s="1692" t="s">
        <v>1539</v>
      </c>
      <c r="BZ18" s="1433" t="s">
        <v>1540</v>
      </c>
      <c r="CA18" s="1160" t="s">
        <v>1541</v>
      </c>
      <c r="CC18" s="1433" t="s">
        <v>1542</v>
      </c>
      <c r="CD18" s="1160" t="s">
        <v>1543</v>
      </c>
    </row>
    <row customHeight="1" ht="21">
      <c r="A19" s="1871" t="s">
        <v>1544</v>
      </c>
      <c r="B19" s="1076">
        <v>2017</v>
      </c>
      <c r="E19" s="1075" t="s">
        <v>187</v>
      </c>
      <c r="I19" s="1077" t="s">
        <v>1545</v>
      </c>
      <c r="N19" s="1159" t="s">
        <v>1546</v>
      </c>
      <c r="X19" s="1088"/>
      <c r="AW19" s="1121" t="s">
        <v>1531</v>
      </c>
      <c r="AX19" s="1121" t="s">
        <v>1531</v>
      </c>
      <c r="AZ19" s="1068" t="s">
        <v>1547</v>
      </c>
      <c r="BB19" s="1121" t="s">
        <v>1548</v>
      </c>
      <c r="BC19" s="1121" t="s">
        <v>1373</v>
      </c>
      <c r="BE19" s="1121">
        <v>2017</v>
      </c>
      <c r="BH19" s="1069" t="s">
        <v>1549</v>
      </c>
      <c r="BJ19" s="1218" t="s">
        <v>1550</v>
      </c>
      <c r="BL19" s="1218" t="s">
        <v>1550</v>
      </c>
      <c r="BQ19" s="1282">
        <v>4190064</v>
      </c>
      <c r="BR19" s="1069" t="s">
        <v>1551</v>
      </c>
      <c r="BS19" s="1430"/>
      <c r="BT19" s="1282">
        <v>4189671</v>
      </c>
      <c r="BU19" s="1069" t="s">
        <v>1552</v>
      </c>
      <c r="BV19" s="1071"/>
      <c r="BW19" s="1696">
        <v>4189706</v>
      </c>
      <c r="BX19" s="1694" t="s">
        <v>1553</v>
      </c>
      <c r="BZ19" s="1282">
        <v>4189714</v>
      </c>
      <c r="CA19" s="1069" t="s">
        <v>1554</v>
      </c>
      <c r="CC19" s="1282">
        <v>4189708</v>
      </c>
      <c r="CD19" s="1069" t="s">
        <v>1555</v>
      </c>
    </row>
    <row customHeight="1" ht="21">
      <c r="A20" s="1075" t="s">
        <v>1556</v>
      </c>
      <c r="B20" s="1076">
        <v>2018</v>
      </c>
      <c r="E20" s="1075" t="s">
        <v>1304</v>
      </c>
      <c r="I20" s="1077" t="s">
        <v>1557</v>
      </c>
      <c r="N20" s="1159" t="s">
        <v>1558</v>
      </c>
      <c r="AW20" s="1121" t="s">
        <v>1545</v>
      </c>
      <c r="AX20" s="1121" t="s">
        <v>1545</v>
      </c>
      <c r="AZ20" s="1121" t="s">
        <v>1559</v>
      </c>
      <c r="BB20" s="1121" t="s">
        <v>1560</v>
      </c>
      <c r="BC20" s="1121" t="s">
        <v>1490</v>
      </c>
      <c r="BE20" s="1121">
        <v>2018</v>
      </c>
      <c r="BH20" s="1069" t="s">
        <v>1486</v>
      </c>
      <c r="BJ20" s="1069" t="s">
        <v>1413</v>
      </c>
      <c r="BL20" s="1069" t="s">
        <v>1413</v>
      </c>
      <c r="BQ20" s="1282">
        <v>4190065</v>
      </c>
      <c r="BR20" s="1069" t="s">
        <v>1561</v>
      </c>
      <c r="BS20" s="1430"/>
      <c r="BT20" s="1282">
        <v>4189672</v>
      </c>
      <c r="BU20" s="1069" t="s">
        <v>1562</v>
      </c>
      <c r="BV20" s="1071"/>
      <c r="BW20" s="1696">
        <v>4189705</v>
      </c>
      <c r="BX20" s="1694" t="s">
        <v>1563</v>
      </c>
      <c r="BZ20" s="1282">
        <v>4189713</v>
      </c>
      <c r="CA20" s="1069" t="s">
        <v>1563</v>
      </c>
      <c r="CC20" s="1282">
        <v>4189709</v>
      </c>
      <c r="CD20" s="1069" t="s">
        <v>1564</v>
      </c>
    </row>
    <row customHeight="1" ht="21">
      <c r="A21" s="1075" t="s">
        <v>1565</v>
      </c>
      <c r="B21" s="1076">
        <v>2019</v>
      </c>
      <c r="I21" s="1077" t="s">
        <v>1566</v>
      </c>
      <c r="N21" s="1159" t="s">
        <v>1567</v>
      </c>
      <c r="AW21" s="1121" t="s">
        <v>1557</v>
      </c>
      <c r="AX21" s="1121" t="s">
        <v>1557</v>
      </c>
      <c r="AZ21" s="1121" t="s">
        <v>1568</v>
      </c>
      <c r="BB21" s="1121" t="s">
        <v>1569</v>
      </c>
      <c r="BC21" s="1121" t="s">
        <v>1373</v>
      </c>
      <c r="BE21" s="1121">
        <v>2019</v>
      </c>
      <c r="BH21" s="1069" t="s">
        <v>1493</v>
      </c>
      <c r="BJ21" s="1069" t="s">
        <v>1429</v>
      </c>
      <c r="BL21" s="1069" t="s">
        <v>1429</v>
      </c>
      <c r="BQ21" s="1282">
        <v>4190066</v>
      </c>
      <c r="BR21" s="1069" t="s">
        <v>1570</v>
      </c>
      <c r="BS21" s="1430"/>
      <c r="BT21" s="1282">
        <v>4189673</v>
      </c>
      <c r="BU21" s="1069" t="s">
        <v>1571</v>
      </c>
      <c r="BV21" s="1071"/>
      <c r="BW21" s="1696">
        <v>4189707</v>
      </c>
      <c r="BX21" s="1694" t="s">
        <v>1572</v>
      </c>
      <c r="BZ21" s="1282">
        <v>4189712</v>
      </c>
      <c r="CA21" s="1069" t="s">
        <v>1573</v>
      </c>
      <c r="CC21" s="1282">
        <v>4189710</v>
      </c>
      <c r="CD21" s="1069" t="s">
        <v>1574</v>
      </c>
    </row>
    <row customHeight="1" ht="21">
      <c r="A22" s="1075" t="s">
        <v>1575</v>
      </c>
      <c r="B22" s="1076">
        <v>2020</v>
      </c>
      <c r="N22" s="1159" t="s">
        <v>1576</v>
      </c>
      <c r="AW22" s="1121" t="s">
        <v>1566</v>
      </c>
      <c r="AX22" s="1121" t="s">
        <v>1566</v>
      </c>
      <c r="AZ22" s="1121" t="s">
        <v>1577</v>
      </c>
      <c r="BB22" s="1121" t="s">
        <v>1578</v>
      </c>
      <c r="BC22" s="1121" t="s">
        <v>1373</v>
      </c>
      <c r="BE22" s="1121">
        <v>2020</v>
      </c>
      <c r="BH22" s="1069" t="s">
        <v>1500</v>
      </c>
      <c r="BJ22" s="1069" t="s">
        <v>1445</v>
      </c>
      <c r="BL22" s="1069" t="s">
        <v>1445</v>
      </c>
      <c r="BQ22" s="1282">
        <v>4190067</v>
      </c>
      <c r="BR22" s="1069" t="s">
        <v>1579</v>
      </c>
      <c r="BS22" s="1430"/>
      <c r="BT22" s="1282">
        <v>4189674</v>
      </c>
      <c r="BU22" s="1069" t="s">
        <v>1580</v>
      </c>
      <c r="BV22" s="1071"/>
      <c r="BW22" s="1071"/>
      <c r="CC22" s="1282">
        <v>4189711</v>
      </c>
      <c r="CD22" s="1069" t="s">
        <v>345</v>
      </c>
    </row>
    <row customHeight="1" ht="21">
      <c r="A23" s="1075" t="s">
        <v>1581</v>
      </c>
      <c r="B23" s="1076">
        <v>2021</v>
      </c>
      <c r="AW23" s="1121" t="s">
        <v>1582</v>
      </c>
      <c r="AX23" s="1121" t="s">
        <v>1582</v>
      </c>
      <c r="AZ23" s="1121" t="s">
        <v>1583</v>
      </c>
      <c r="BB23" s="1121" t="s">
        <v>1584</v>
      </c>
      <c r="BC23" s="1121" t="s">
        <v>1284</v>
      </c>
      <c r="BE23" s="1121">
        <v>2021</v>
      </c>
      <c r="BH23" s="1069" t="s">
        <v>1508</v>
      </c>
      <c r="BJ23" s="1069" t="s">
        <v>1461</v>
      </c>
      <c r="BL23" s="1069" t="s">
        <v>1461</v>
      </c>
      <c r="BQ23" s="1282">
        <v>4190068</v>
      </c>
      <c r="BR23" s="1069" t="s">
        <v>1585</v>
      </c>
      <c r="BS23" s="1430"/>
      <c r="BT23" s="1282">
        <v>4189675</v>
      </c>
      <c r="BU23" s="1069" t="s">
        <v>1586</v>
      </c>
      <c r="BV23" s="1071"/>
      <c r="BW23" s="1071"/>
      <c r="CC23" s="1282">
        <v>5110778</v>
      </c>
      <c r="CD23" s="1069" t="s">
        <v>1587</v>
      </c>
    </row>
    <row customHeight="1" ht="21">
      <c r="A24" s="1075" t="s">
        <v>1588</v>
      </c>
      <c r="B24" s="1076">
        <v>2022</v>
      </c>
      <c r="AW24" s="1121" t="s">
        <v>1589</v>
      </c>
      <c r="AX24" s="1121" t="s">
        <v>1589</v>
      </c>
      <c r="AZ24" s="1121" t="s">
        <v>1590</v>
      </c>
      <c r="BB24" s="1121" t="s">
        <v>1591</v>
      </c>
      <c r="BC24" s="1121" t="s">
        <v>1592</v>
      </c>
      <c r="BE24" s="1121">
        <v>2022</v>
      </c>
      <c r="BH24" s="1069" t="s">
        <v>1517</v>
      </c>
      <c r="BJ24" s="1069" t="s">
        <v>1475</v>
      </c>
      <c r="BL24" s="1069" t="s">
        <v>1475</v>
      </c>
      <c r="BQ24" s="1282">
        <v>4190069</v>
      </c>
      <c r="BR24" s="1069" t="s">
        <v>1593</v>
      </c>
      <c r="BS24" s="1430"/>
      <c r="BT24" s="1282">
        <v>4189676</v>
      </c>
      <c r="BU24" s="1069" t="s">
        <v>1594</v>
      </c>
      <c r="BV24" s="1071"/>
      <c r="BW24" s="1071"/>
      <c r="CC24" s="1282">
        <v>25575374</v>
      </c>
      <c r="CD24" s="1069" t="s">
        <v>1595</v>
      </c>
    </row>
    <row customHeight="1" ht="11.25">
      <c r="A25" s="1075" t="s">
        <v>1596</v>
      </c>
      <c r="B25" s="1076">
        <v>2023</v>
      </c>
      <c r="AW25" s="1121" t="s">
        <v>1597</v>
      </c>
      <c r="AX25" s="1121" t="s">
        <v>1597</v>
      </c>
      <c r="AZ25" s="1121" t="s">
        <v>1598</v>
      </c>
      <c r="BB25" s="1121" t="s">
        <v>1599</v>
      </c>
      <c r="BC25" s="1121" t="s">
        <v>1592</v>
      </c>
      <c r="BE25" s="1121">
        <v>2023</v>
      </c>
      <c r="BH25" s="1069" t="s">
        <v>1524</v>
      </c>
      <c r="BJ25" s="1069" t="s">
        <v>1549</v>
      </c>
      <c r="BL25" s="1069" t="s">
        <v>1549</v>
      </c>
      <c r="BQ25" s="1282">
        <v>4190070</v>
      </c>
      <c r="BR25" s="1069" t="s">
        <v>1600</v>
      </c>
      <c r="BS25" s="1430"/>
      <c r="BT25" s="1282">
        <v>4189677</v>
      </c>
      <c r="BU25" s="1069" t="s">
        <v>1601</v>
      </c>
      <c r="BV25" s="1071"/>
      <c r="BW25" s="1071"/>
    </row>
    <row customHeight="1" ht="11.25">
      <c r="A26" s="1075" t="s">
        <v>1602</v>
      </c>
      <c r="B26" s="1076">
        <v>2024</v>
      </c>
      <c r="J26" s="1732" t="s">
        <v>1603</v>
      </c>
      <c r="AX26" s="1121" t="s">
        <v>1604</v>
      </c>
      <c r="AZ26" s="1121" t="s">
        <v>1468</v>
      </c>
      <c r="BB26" s="1121" t="s">
        <v>1605</v>
      </c>
      <c r="BC26" s="1121" t="s">
        <v>1592</v>
      </c>
      <c r="BE26" s="1121">
        <v>2024</v>
      </c>
      <c r="BH26" s="1069" t="s">
        <v>1535</v>
      </c>
      <c r="BJ26" s="1069" t="s">
        <v>1486</v>
      </c>
      <c r="BL26" s="1069" t="s">
        <v>1486</v>
      </c>
      <c r="BQ26" s="1282">
        <v>4190071</v>
      </c>
      <c r="BR26" s="1069" t="s">
        <v>1606</v>
      </c>
      <c r="BS26" s="1430"/>
      <c r="BV26" s="1071"/>
      <c r="BW26" s="1071"/>
    </row>
    <row customHeight="1" ht="11.25">
      <c r="A27" s="1075" t="s">
        <v>1607</v>
      </c>
      <c r="B27" s="1076">
        <v>2025</v>
      </c>
      <c r="J27" s="177" t="s">
        <v>104</v>
      </c>
      <c r="AX27" s="1121" t="s">
        <v>1608</v>
      </c>
      <c r="BB27" s="1121" t="s">
        <v>1609</v>
      </c>
      <c r="BC27" s="1121" t="s">
        <v>1592</v>
      </c>
      <c r="BE27" s="1121">
        <v>2025</v>
      </c>
      <c r="BH27" s="1071" t="s">
        <v>28</v>
      </c>
      <c r="BJ27" s="1069" t="s">
        <v>1493</v>
      </c>
      <c r="BL27" s="1069" t="s">
        <v>1493</v>
      </c>
      <c r="BN27" s="1071" t="s">
        <v>28</v>
      </c>
      <c r="BQ27" s="1282">
        <v>4190072</v>
      </c>
      <c r="BR27" s="1069" t="s">
        <v>1610</v>
      </c>
      <c r="BS27" s="1430"/>
      <c r="BV27" s="1071"/>
      <c r="BW27" s="1071"/>
    </row>
    <row customHeight="1" ht="11.25">
      <c r="A28" s="1075" t="s">
        <v>1611</v>
      </c>
      <c r="D28" s="1102"/>
      <c r="E28" s="1103"/>
      <c r="F28" s="1103"/>
      <c r="H28" s="1104" t="s">
        <v>1612</v>
      </c>
      <c r="AX28" s="1121" t="s">
        <v>1613</v>
      </c>
      <c r="AZ28" s="1068" t="s">
        <v>1614</v>
      </c>
      <c r="BB28" s="1121" t="s">
        <v>1615</v>
      </c>
      <c r="BC28" s="1121" t="s">
        <v>1616</v>
      </c>
      <c r="BE28" s="1121">
        <v>2026</v>
      </c>
      <c r="BH28" s="1071" t="s">
        <v>28</v>
      </c>
      <c r="BJ28" s="1069" t="s">
        <v>1500</v>
      </c>
      <c r="BL28" s="1069" t="s">
        <v>1500</v>
      </c>
      <c r="BN28" s="1071" t="s">
        <v>28</v>
      </c>
      <c r="BQ28" s="1282">
        <v>4190073</v>
      </c>
      <c r="BR28" s="1069" t="s">
        <v>1617</v>
      </c>
      <c r="BS28" s="1430"/>
      <c r="BV28" s="1071"/>
      <c r="BW28" s="1071"/>
    </row>
    <row customHeight="1" ht="11.25">
      <c r="A29" s="1075" t="s">
        <v>1618</v>
      </c>
      <c r="D29" s="1105" t="s">
        <v>1619</v>
      </c>
      <c r="E29" s="1106" t="str">
        <f>IF(TEMPLATE_GROUP="","",INDEX(StartDateList,MATCH(TEMPLATE_GROUP,CodeTemplateList,0),1))</f>
        <v>01.01.2024</v>
      </c>
      <c r="F29" s="1106" t="str">
        <f>IF(TEMPLATE_GROUP="","",INDEX(EndDateList,MATCH(TEMPLATE_GROUP,CodeTemplateList,0),1))</f>
        <v>31.12.2028</v>
      </c>
      <c r="H29" s="1107" t="s">
        <v>1620</v>
      </c>
      <c r="AX29" s="1121" t="s">
        <v>1621</v>
      </c>
      <c r="AZ29" s="1121" t="s">
        <v>1269</v>
      </c>
      <c r="BB29" s="1121" t="s">
        <v>1468</v>
      </c>
      <c r="BC29" s="1092"/>
      <c r="BE29" s="1121">
        <v>2027</v>
      </c>
      <c r="BJ29" s="1069" t="s">
        <v>1508</v>
      </c>
      <c r="BL29" s="1069" t="s">
        <v>1508</v>
      </c>
    </row>
    <row customHeight="1" ht="11.25">
      <c r="A30" s="1075" t="s">
        <v>1622</v>
      </c>
      <c r="D30" s="1108"/>
      <c r="E30" s="1109"/>
      <c r="F30" s="1109"/>
      <c r="AX30" s="1121" t="s">
        <v>1623</v>
      </c>
      <c r="AZ30" s="1121" t="s">
        <v>1293</v>
      </c>
      <c r="BE30" s="1121">
        <v>2028</v>
      </c>
      <c r="BJ30" s="1069" t="s">
        <v>1624</v>
      </c>
      <c r="BL30" s="1069" t="s">
        <v>1624</v>
      </c>
    </row>
    <row customHeight="1" ht="12.75">
      <c r="A31" s="1075" t="s">
        <v>1625</v>
      </c>
      <c r="D31" s="1102"/>
      <c r="E31" s="1103"/>
      <c r="F31" s="1103"/>
      <c r="H31" s="1110"/>
      <c r="AX31" s="1121" t="s">
        <v>1626</v>
      </c>
      <c r="AZ31" s="1121" t="s">
        <v>1627</v>
      </c>
      <c r="BE31" s="1121">
        <v>2029</v>
      </c>
      <c r="BJ31" s="1069" t="s">
        <v>1628</v>
      </c>
      <c r="BL31" s="1069" t="s">
        <v>1628</v>
      </c>
    </row>
    <row customHeight="1" ht="11.25">
      <c r="A32" s="1075" t="s">
        <v>1629</v>
      </c>
      <c r="D32" s="1105" t="s">
        <v>1630</v>
      </c>
      <c r="E32" s="1106" t="str">
        <f>IF(TEMPLATE_GROUP="","",INDEX(StartDateList,MATCH(TEMPLATE_GROUP,CodeTemplateList,0),1))</f>
        <v>01.01.2024</v>
      </c>
      <c r="F32" s="1106" t="str">
        <f>IF(TEMPLATE_GROUP="","",INDEX(EndDateList,MATCH(TEMPLATE_GROUP,CodeTemplateList,0),1))</f>
        <v>31.12.2028</v>
      </c>
      <c r="H32" s="1111" t="s">
        <v>1631</v>
      </c>
      <c r="O32" s="1075" t="s">
        <v>499</v>
      </c>
      <c r="AX32" s="1121" t="s">
        <v>1632</v>
      </c>
      <c r="AZ32" s="1121" t="s">
        <v>1361</v>
      </c>
      <c r="BE32" s="1121">
        <v>2030</v>
      </c>
      <c r="BJ32" s="1069" t="s">
        <v>1517</v>
      </c>
      <c r="BL32" s="1069" t="s">
        <v>1517</v>
      </c>
    </row>
    <row customHeight="1" ht="11.25">
      <c r="A33" s="1075" t="s">
        <v>1633</v>
      </c>
      <c r="O33" s="1075" t="s">
        <v>1292</v>
      </c>
      <c r="AX33" s="1121" t="s">
        <v>1634</v>
      </c>
      <c r="AZ33" s="1121" t="s">
        <v>498</v>
      </c>
      <c r="BE33" s="1121">
        <v>2031</v>
      </c>
      <c r="BJ33" s="1069" t="s">
        <v>1524</v>
      </c>
      <c r="BL33" s="1069" t="s">
        <v>1524</v>
      </c>
    </row>
    <row customHeight="1" ht="11.25">
      <c r="A34" s="1075" t="s">
        <v>1635</v>
      </c>
      <c r="O34" s="1075" t="s">
        <v>1326</v>
      </c>
      <c r="AX34" s="1121" t="s">
        <v>1636</v>
      </c>
      <c r="BE34" s="1121">
        <v>2032</v>
      </c>
      <c r="BJ34" s="1069" t="s">
        <v>1535</v>
      </c>
      <c r="BL34" s="1069" t="s">
        <v>1535</v>
      </c>
    </row>
    <row customHeight="1" ht="11.25">
      <c r="A35" s="1075" t="s">
        <v>1637</v>
      </c>
      <c r="O35" s="1075" t="s">
        <v>1359</v>
      </c>
      <c r="AX35" s="1121" t="s">
        <v>1638</v>
      </c>
      <c r="AZ35" s="1068" t="s">
        <v>1639</v>
      </c>
      <c r="BE35" s="1121">
        <v>2033</v>
      </c>
      <c r="BL35" s="1069" t="s">
        <v>1640</v>
      </c>
    </row>
    <row customHeight="1" ht="11.25">
      <c r="A36" s="1871" t="s">
        <v>1641</v>
      </c>
      <c r="D36" s="1112" t="s">
        <v>1642</v>
      </c>
      <c r="E36" s="1113" t="s">
        <v>858</v>
      </c>
      <c r="F36" s="1114" t="str">
        <f>INDEX(E37:E41,MATCH(TEMPLATE_SPHERE,F37:F41,0))</f>
        <v>теплоснабжения</v>
      </c>
      <c r="G36" s="1114" t="str">
        <f>INDEX(G37:G41,MATCH(TEMPLATE_SPHERE,F37:F41,0))</f>
        <v>теплоснабжение</v>
      </c>
      <c r="O36" s="1075" t="s">
        <v>1384</v>
      </c>
      <c r="AX36" s="1121" t="s">
        <v>1643</v>
      </c>
      <c r="AZ36" s="1121" t="s">
        <v>498</v>
      </c>
      <c r="BE36" s="1121">
        <v>2034</v>
      </c>
      <c r="BL36" s="1069" t="s">
        <v>1644</v>
      </c>
    </row>
    <row customHeight="1" ht="11.25">
      <c r="A37" s="1075" t="s">
        <v>1645</v>
      </c>
      <c r="E37" s="408" t="s">
        <v>1646</v>
      </c>
      <c r="F37" s="1115" t="s">
        <v>858</v>
      </c>
      <c r="G37" s="408" t="s">
        <v>1647</v>
      </c>
      <c r="O37" s="1075" t="s">
        <v>1403</v>
      </c>
      <c r="AX37" s="1121" t="s">
        <v>1648</v>
      </c>
      <c r="AZ37" s="1121" t="s">
        <v>497</v>
      </c>
      <c r="BE37" s="1121">
        <v>2035</v>
      </c>
    </row>
    <row customHeight="1" ht="11.25">
      <c r="A38" s="1075" t="s">
        <v>1649</v>
      </c>
      <c r="E38" s="408" t="s">
        <v>1650</v>
      </c>
      <c r="F38" s="1116" t="s">
        <v>904</v>
      </c>
      <c r="G38" s="408" t="s">
        <v>1651</v>
      </c>
      <c r="O38" s="1075" t="s">
        <v>1420</v>
      </c>
      <c r="AX38" s="1121" t="s">
        <v>1652</v>
      </c>
      <c r="AZ38" s="1121" t="s">
        <v>1327</v>
      </c>
      <c r="BE38" s="1121">
        <v>2036</v>
      </c>
      <c r="BH38" s="1068" t="s">
        <v>1653</v>
      </c>
      <c r="BJ38" s="1068" t="s">
        <v>1654</v>
      </c>
      <c r="BL38" s="1068" t="s">
        <v>1655</v>
      </c>
      <c r="BN38" s="1068" t="s">
        <v>1656</v>
      </c>
    </row>
    <row customHeight="1" ht="11.25">
      <c r="A39" s="1075" t="s">
        <v>1657</v>
      </c>
      <c r="E39" s="408" t="s">
        <v>1658</v>
      </c>
      <c r="F39" s="1116" t="s">
        <v>957</v>
      </c>
      <c r="G39" s="408" t="s">
        <v>1659</v>
      </c>
      <c r="O39" s="1075" t="s">
        <v>1436</v>
      </c>
      <c r="AX39" s="1121" t="s">
        <v>1660</v>
      </c>
      <c r="AZ39" s="1121" t="s">
        <v>1360</v>
      </c>
      <c r="BE39" s="1121">
        <v>2037</v>
      </c>
      <c r="BH39" s="1069" t="s">
        <v>1661</v>
      </c>
      <c r="BJ39" s="1218" t="s">
        <v>1661</v>
      </c>
      <c r="BL39" s="1218" t="s">
        <v>1661</v>
      </c>
      <c r="BN39" s="1069" t="s">
        <v>1662</v>
      </c>
    </row>
    <row customHeight="1" ht="11.25">
      <c r="A40" s="1075" t="s">
        <v>1663</v>
      </c>
      <c r="E40" s="408" t="s">
        <v>1664</v>
      </c>
      <c r="F40" s="1116" t="s">
        <v>944</v>
      </c>
      <c r="G40" s="408" t="s">
        <v>1665</v>
      </c>
      <c r="O40" s="1075" t="s">
        <v>1452</v>
      </c>
      <c r="AX40" s="1121" t="s">
        <v>1666</v>
      </c>
      <c r="BE40" s="1121">
        <v>2038</v>
      </c>
      <c r="BH40" s="1069" t="s">
        <v>1667</v>
      </c>
      <c r="BJ40" s="1218" t="s">
        <v>1077</v>
      </c>
      <c r="BL40" s="1218" t="s">
        <v>1077</v>
      </c>
      <c r="BN40" s="1069" t="s">
        <v>1111</v>
      </c>
    </row>
    <row customHeight="1" ht="11.25">
      <c r="A41" s="1075" t="s">
        <v>1668</v>
      </c>
      <c r="E41" s="408" t="s">
        <v>1669</v>
      </c>
      <c r="F41" s="1116" t="s">
        <v>1670</v>
      </c>
      <c r="G41" s="408" t="s">
        <v>1669</v>
      </c>
      <c r="O41" s="1075" t="s">
        <v>1468</v>
      </c>
      <c r="AX41" s="1121" t="s">
        <v>1671</v>
      </c>
      <c r="AZ41" s="1068" t="s">
        <v>1672</v>
      </c>
      <c r="BE41" s="1121">
        <v>2039</v>
      </c>
      <c r="BH41" s="1069" t="s">
        <v>1673</v>
      </c>
      <c r="BJ41" s="1218" t="s">
        <v>1073</v>
      </c>
      <c r="BL41" s="1218" t="s">
        <v>1073</v>
      </c>
      <c r="BN41" s="1069" t="s">
        <v>1098</v>
      </c>
    </row>
    <row customHeight="1" ht="11.25">
      <c r="A42" s="1075" t="s">
        <v>1674</v>
      </c>
      <c r="AX42" s="1121" t="s">
        <v>1675</v>
      </c>
      <c r="AZ42" s="1121" t="s">
        <v>499</v>
      </c>
      <c r="BE42" s="1121">
        <v>2040</v>
      </c>
      <c r="BH42" s="1069" t="s">
        <v>1095</v>
      </c>
      <c r="BJ42" s="1218" t="s">
        <v>1075</v>
      </c>
      <c r="BL42" s="1218" t="s">
        <v>1075</v>
      </c>
      <c r="BN42" s="1069" t="s">
        <v>1676</v>
      </c>
    </row>
    <row customHeight="1" ht="11.25">
      <c r="A43" s="1075" t="s">
        <v>1677</v>
      </c>
      <c r="AX43" s="1121" t="s">
        <v>1678</v>
      </c>
      <c r="AZ43" s="1121" t="s">
        <v>1292</v>
      </c>
      <c r="BE43" s="1121">
        <v>2041</v>
      </c>
      <c r="BH43" s="1069" t="s">
        <v>1679</v>
      </c>
      <c r="BJ43" s="1218" t="s">
        <v>1673</v>
      </c>
      <c r="BL43" s="1218" t="s">
        <v>1673</v>
      </c>
      <c r="BN43" s="1069" t="s">
        <v>1680</v>
      </c>
    </row>
    <row customHeight="1" ht="11.25">
      <c r="A44" s="1075" t="s">
        <v>1681</v>
      </c>
      <c r="G44" s="1095">
        <f>YEAR(TODAY())</f>
        <v>2026</v>
      </c>
      <c r="I44" s="800" t="s">
        <v>1682</v>
      </c>
      <c r="J44" s="1090" t="s">
        <v>1683</v>
      </c>
      <c r="K44" s="1090" t="s">
        <v>1684</v>
      </c>
      <c r="AX44" s="1121" t="s">
        <v>1685</v>
      </c>
      <c r="AZ44" s="1121" t="s">
        <v>1326</v>
      </c>
      <c r="BE44" s="1121">
        <v>2042</v>
      </c>
      <c r="BH44" s="1069" t="s">
        <v>1686</v>
      </c>
      <c r="BJ44" s="1218" t="s">
        <v>1095</v>
      </c>
      <c r="BL44" s="1218" t="s">
        <v>1095</v>
      </c>
      <c r="BN44" s="1069" t="s">
        <v>1687</v>
      </c>
    </row>
    <row customHeight="1" ht="11.25">
      <c r="A45" s="1075" t="s">
        <v>1688</v>
      </c>
      <c r="D45" s="1112" t="s">
        <v>1689</v>
      </c>
      <c r="E45" s="1113" t="s">
        <v>1690</v>
      </c>
      <c r="F45" s="798" t="s">
        <v>1691</v>
      </c>
      <c r="G45" s="797" t="s">
        <v>1692</v>
      </c>
      <c r="H45" s="800" t="s">
        <v>1693</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1694</v>
      </c>
      <c r="AZ45" s="1121" t="s">
        <v>1359</v>
      </c>
      <c r="BE45" s="1121">
        <v>2043</v>
      </c>
      <c r="BH45" s="1069" t="s">
        <v>1695</v>
      </c>
      <c r="BJ45" s="1218" t="s">
        <v>1089</v>
      </c>
      <c r="BL45" s="1218" t="s">
        <v>1089</v>
      </c>
      <c r="BN45" s="1069" t="s">
        <v>1696</v>
      </c>
    </row>
    <row customHeight="1" ht="11.25">
      <c r="A46" s="1075" t="s">
        <v>1697</v>
      </c>
      <c r="E46" s="408" t="s">
        <v>26</v>
      </c>
      <c r="F46" s="1115" t="s">
        <v>1698</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1699</v>
      </c>
      <c r="AZ46" s="1121" t="s">
        <v>1384</v>
      </c>
      <c r="BE46" s="1121">
        <v>2044</v>
      </c>
      <c r="BH46" s="1069" t="s">
        <v>1098</v>
      </c>
      <c r="BJ46" s="1218" t="s">
        <v>1079</v>
      </c>
      <c r="BL46" s="1218" t="s">
        <v>1079</v>
      </c>
      <c r="BN46" s="1069" t="s">
        <v>1700</v>
      </c>
    </row>
    <row customHeight="1" ht="11.25">
      <c r="A47" s="1075" t="s">
        <v>1701</v>
      </c>
      <c r="E47" s="408" t="s">
        <v>33</v>
      </c>
      <c r="F47" s="1116" t="s">
        <v>1702</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1703</v>
      </c>
      <c r="AZ47" s="1121" t="s">
        <v>1403</v>
      </c>
      <c r="BE47" s="1121">
        <v>2045</v>
      </c>
      <c r="BH47" s="1069" t="s">
        <v>1676</v>
      </c>
      <c r="BJ47" s="1218" t="s">
        <v>1081</v>
      </c>
      <c r="BL47" s="1218" t="s">
        <v>1081</v>
      </c>
      <c r="BN47" s="1069" t="s">
        <v>1704</v>
      </c>
    </row>
    <row customHeight="1" ht="11.25">
      <c r="A48" s="1075" t="s">
        <v>1705</v>
      </c>
      <c r="E48" s="408" t="s">
        <v>1706</v>
      </c>
      <c r="F48" s="1116" t="s">
        <v>1707</v>
      </c>
      <c r="G48" s="1117" t="str">
        <f>_xlfn.IFERROR(IF(f_year="","01.01."&amp;CURRENT_YEAR,"01.01."&amp;f_year),"01.01."&amp;CURRENT_YEAR)</f>
        <v>01.01.2026</v>
      </c>
      <c r="H48" s="1117" t="str">
        <f>_xlfn.IFERROR(IF(f_year="","31.12."&amp;CURRENT_YEAR,"31.12."&amp;f_year),"31.12."&amp;CURRENT_YEAR)</f>
        <v>31.12.2026</v>
      </c>
      <c r="I48" s="1743">
        <f>IF(f_year="",TRUE,FALSE)</f>
        <v>1</v>
      </c>
      <c r="J48" s="1746" t="s">
        <v>1708</v>
      </c>
      <c r="K48" s="1747"/>
      <c r="AX48" s="1121" t="s">
        <v>1709</v>
      </c>
      <c r="AZ48" s="1121" t="s">
        <v>1420</v>
      </c>
      <c r="BE48" s="1121">
        <v>2046</v>
      </c>
      <c r="BH48" s="1069" t="s">
        <v>1680</v>
      </c>
      <c r="BJ48" s="1218" t="s">
        <v>1083</v>
      </c>
      <c r="BL48" s="1218" t="s">
        <v>1083</v>
      </c>
      <c r="BN48" s="1069" t="s">
        <v>1710</v>
      </c>
    </row>
    <row customHeight="1" ht="11.25">
      <c r="A49" s="1075" t="s">
        <v>16</v>
      </c>
      <c r="E49" s="408" t="s">
        <v>1711</v>
      </c>
      <c r="F49" s="1116" t="s">
        <v>1712</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1713</v>
      </c>
      <c r="AZ49" s="1121" t="s">
        <v>1436</v>
      </c>
      <c r="BE49" s="1121">
        <v>2047</v>
      </c>
      <c r="BH49" s="1069" t="s">
        <v>1099</v>
      </c>
      <c r="BJ49" s="1218" t="s">
        <v>1085</v>
      </c>
      <c r="BL49" s="1218" t="s">
        <v>1085</v>
      </c>
    </row>
    <row customHeight="1" ht="11.25">
      <c r="A50" s="1075" t="s">
        <v>1714</v>
      </c>
      <c r="E50" s="408" t="s">
        <v>1715</v>
      </c>
      <c r="F50" s="1116" t="s">
        <v>1069</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1716</v>
      </c>
      <c r="AZ50" s="1121" t="s">
        <v>1452</v>
      </c>
      <c r="BE50" s="1121">
        <v>2048</v>
      </c>
      <c r="BH50" s="1069" t="s">
        <v>1687</v>
      </c>
      <c r="BJ50" s="1218" t="s">
        <v>1087</v>
      </c>
      <c r="BL50" s="1218" t="s">
        <v>1087</v>
      </c>
    </row>
    <row customHeight="1" ht="11.25">
      <c r="A51" s="1075" t="s">
        <v>1717</v>
      </c>
      <c r="E51" s="408" t="s">
        <v>1718</v>
      </c>
      <c r="F51" s="1116" t="s">
        <v>1690</v>
      </c>
      <c r="G51" s="1117" t="str">
        <f>_xlfn.IFERROR(IF(TITLE_PERIOD_START="","01.01."&amp;CURRENT_YEAR,"01.01."&amp;YEAR(TITLE_PERIOD_START)),"01.01."&amp;CURRENT_YEAR)</f>
        <v>01.01.2024</v>
      </c>
      <c r="H51" s="1117" t="str">
        <f>_xlfn.IFERROR(IF(TITLE_PERIOD_END="","31.12."&amp;CURRENT_YEAR,"31.12."&amp;YEAR(TITLE_PERIOD_END)),"31.12."&amp;CURRENT_YEAR)</f>
        <v>31.12.2028</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1719</v>
      </c>
      <c r="AZ51" s="1121" t="s">
        <v>1468</v>
      </c>
      <c r="BE51" s="1121">
        <v>2049</v>
      </c>
      <c r="BH51" s="1069" t="s">
        <v>1696</v>
      </c>
      <c r="BJ51" s="1218" t="s">
        <v>1720</v>
      </c>
      <c r="BL51" s="1218" t="s">
        <v>1720</v>
      </c>
    </row>
    <row customHeight="1" ht="11.25">
      <c r="A52" s="1075" t="s">
        <v>1721</v>
      </c>
      <c r="E52" s="408" t="s">
        <v>1722</v>
      </c>
      <c r="F52" s="1116" t="s">
        <v>1723</v>
      </c>
      <c r="G52" s="1117" t="str">
        <f>_xlfn.IFERROR(IF(TITLE_PERIOD_START="","01.01."&amp;CURRENT_YEAR,"01.01."&amp;YEAR(TITLE_PERIOD_START)),"01.01."&amp;CURRENT_YEAR)</f>
        <v>01.01.2024</v>
      </c>
      <c r="H52" s="1117" t="str">
        <f>_xlfn.IFERROR(IF(TITLE_PERIOD_END="","31.12."&amp;CURRENT_YEAR,"31.12."&amp;YEAR(TITLE_PERIOD_END)),"31.12."&amp;CURRENT_YEAR)</f>
        <v>31.12.2028</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1724</v>
      </c>
      <c r="AZ52" s="1121" t="s">
        <v>498</v>
      </c>
      <c r="BE52" s="1121">
        <v>2050</v>
      </c>
      <c r="BH52" s="1069" t="s">
        <v>1700</v>
      </c>
      <c r="BJ52" s="1218" t="s">
        <v>1098</v>
      </c>
      <c r="BL52" s="1218" t="s">
        <v>1098</v>
      </c>
    </row>
    <row customHeight="1" ht="11.25">
      <c r="A53" s="1075" t="s">
        <v>1725</v>
      </c>
      <c r="E53" s="408" t="s">
        <v>1726</v>
      </c>
      <c r="F53" s="1116" t="s">
        <v>1726</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1727</v>
      </c>
      <c r="K53" s="1747"/>
      <c r="AX53" s="1121" t="s">
        <v>1728</v>
      </c>
      <c r="BE53" s="1121">
        <v>2051</v>
      </c>
      <c r="BH53" s="1069" t="s">
        <v>1704</v>
      </c>
      <c r="BJ53" s="1218" t="s">
        <v>1676</v>
      </c>
      <c r="BL53" s="1218" t="s">
        <v>1676</v>
      </c>
    </row>
    <row customHeight="1" ht="11.25">
      <c r="A54" s="1075" t="s">
        <v>1729</v>
      </c>
      <c r="AX54" s="1121" t="s">
        <v>1730</v>
      </c>
      <c r="AZ54" s="1068" t="s">
        <v>1731</v>
      </c>
      <c r="BE54" s="1121">
        <v>2052</v>
      </c>
      <c r="BH54" s="1069" t="s">
        <v>1710</v>
      </c>
      <c r="BJ54" s="1218" t="s">
        <v>1680</v>
      </c>
      <c r="BL54" s="1218" t="s">
        <v>1680</v>
      </c>
    </row>
    <row customHeight="1" ht="11.25">
      <c r="A55" s="1075" t="s">
        <v>1732</v>
      </c>
      <c r="AX55" s="1121" t="s">
        <v>1733</v>
      </c>
      <c r="AZ55" s="1121" t="s">
        <v>1270</v>
      </c>
      <c r="BE55" s="1121">
        <v>2053</v>
      </c>
      <c r="BH55" s="1071" t="s">
        <v>28</v>
      </c>
      <c r="BJ55" s="1218" t="s">
        <v>1099</v>
      </c>
      <c r="BL55" s="1218" t="s">
        <v>1099</v>
      </c>
    </row>
    <row customHeight="1" ht="11.25">
      <c r="A56" s="1075" t="s">
        <v>1734</v>
      </c>
      <c r="D56" s="1119" t="s">
        <v>1735</v>
      </c>
      <c r="E56" s="1096" t="s">
        <v>1736</v>
      </c>
      <c r="F56" s="1075" t="s">
        <v>1737</v>
      </c>
      <c r="AX56" s="1121" t="s">
        <v>1738</v>
      </c>
      <c r="AZ56" s="1121" t="s">
        <v>1294</v>
      </c>
      <c r="BE56" s="1121">
        <v>2054</v>
      </c>
      <c r="BH56" s="1071" t="s">
        <v>28</v>
      </c>
      <c r="BJ56" s="1218" t="s">
        <v>1687</v>
      </c>
      <c r="BL56" s="1218" t="s">
        <v>1687</v>
      </c>
    </row>
    <row customHeight="1" ht="11.25">
      <c r="A57" s="1075" t="s">
        <v>1739</v>
      </c>
      <c r="D57" s="1119" t="s">
        <v>1740</v>
      </c>
      <c r="E57" s="1096" t="s">
        <v>119</v>
      </c>
      <c r="F57" s="1075" t="s">
        <v>1737</v>
      </c>
      <c r="AX57" s="1121" t="s">
        <v>1741</v>
      </c>
      <c r="AZ57" s="1121" t="s">
        <v>1329</v>
      </c>
      <c r="BE57" s="1121">
        <v>2055</v>
      </c>
      <c r="BJ57" s="1218" t="s">
        <v>1696</v>
      </c>
      <c r="BL57" s="1218" t="s">
        <v>1696</v>
      </c>
    </row>
    <row customHeight="1" ht="11.25">
      <c r="A58" s="1075" t="s">
        <v>1742</v>
      </c>
      <c r="D58" s="1119" t="s">
        <v>1743</v>
      </c>
      <c r="E58" s="1096" t="s">
        <v>119</v>
      </c>
      <c r="F58" s="1075" t="s">
        <v>1737</v>
      </c>
      <c r="AX58" s="1121" t="s">
        <v>1744</v>
      </c>
      <c r="BE58" s="1121">
        <v>2056</v>
      </c>
      <c r="BJ58" s="1218" t="s">
        <v>1700</v>
      </c>
      <c r="BL58" s="1218" t="s">
        <v>1700</v>
      </c>
    </row>
    <row customHeight="1" ht="11.25">
      <c r="A59" s="1075" t="s">
        <v>1745</v>
      </c>
      <c r="D59" s="1119" t="s">
        <v>139</v>
      </c>
      <c r="E59" s="1096" t="s">
        <v>1632</v>
      </c>
      <c r="F59" s="1075" t="s">
        <v>1746</v>
      </c>
      <c r="AX59" s="1121" t="s">
        <v>1747</v>
      </c>
      <c r="AZ59" s="1068" t="s">
        <v>1748</v>
      </c>
      <c r="BE59" s="1121">
        <v>2057</v>
      </c>
      <c r="BJ59" s="1218" t="s">
        <v>1704</v>
      </c>
      <c r="BL59" s="1218" t="s">
        <v>1704</v>
      </c>
    </row>
    <row customHeight="1" ht="11.25">
      <c r="A60" s="1075" t="s">
        <v>1749</v>
      </c>
      <c r="D60" s="1119" t="s">
        <v>1750</v>
      </c>
      <c r="E60" s="1096" t="s">
        <v>1632</v>
      </c>
      <c r="F60" s="1075" t="s">
        <v>1746</v>
      </c>
      <c r="AX60" s="1121" t="s">
        <v>1751</v>
      </c>
      <c r="AZ60" s="1121" t="s">
        <v>1271</v>
      </c>
      <c r="BE60" s="1121">
        <v>2058</v>
      </c>
      <c r="BJ60" s="1218" t="s">
        <v>1710</v>
      </c>
      <c r="BL60" s="1218" t="s">
        <v>1710</v>
      </c>
    </row>
    <row customHeight="1" ht="11.25">
      <c r="A61" s="1075" t="s">
        <v>1752</v>
      </c>
      <c r="D61" s="1119" t="s">
        <v>1753</v>
      </c>
      <c r="E61" s="1096" t="s">
        <v>1754</v>
      </c>
      <c r="F61" s="1075" t="s">
        <v>1746</v>
      </c>
      <c r="AX61" s="1121" t="s">
        <v>1755</v>
      </c>
      <c r="AZ61" s="1121" t="s">
        <v>1295</v>
      </c>
      <c r="BE61" s="1121">
        <v>2059</v>
      </c>
      <c r="BL61" s="1218" t="s">
        <v>1091</v>
      </c>
    </row>
    <row customHeight="1" ht="11.25">
      <c r="A62" s="1075" t="s">
        <v>1756</v>
      </c>
      <c r="D62" s="1119" t="s">
        <v>138</v>
      </c>
      <c r="E62" s="1096">
        <v>37</v>
      </c>
      <c r="F62" s="1075" t="s">
        <v>1746</v>
      </c>
      <c r="AZ62" s="1121" t="s">
        <v>1330</v>
      </c>
      <c r="BE62" s="1121">
        <v>2060</v>
      </c>
      <c r="BL62" s="1218" t="s">
        <v>1093</v>
      </c>
    </row>
    <row customHeight="1" ht="11.25">
      <c r="A63" s="1075" t="s">
        <v>1757</v>
      </c>
      <c r="D63" s="1119" t="s">
        <v>1758</v>
      </c>
      <c r="E63" s="1096">
        <v>37</v>
      </c>
      <c r="F63" s="1075" t="s">
        <v>1746</v>
      </c>
      <c r="AZ63" s="1121" t="s">
        <v>1362</v>
      </c>
      <c r="BE63" s="1121">
        <v>2061</v>
      </c>
    </row>
    <row customHeight="1" ht="11.25">
      <c r="A64" s="1075" t="s">
        <v>1759</v>
      </c>
      <c r="D64" s="1119" t="s">
        <v>1760</v>
      </c>
      <c r="E64" s="1096">
        <v>37</v>
      </c>
      <c r="F64" s="1075" t="s">
        <v>1746</v>
      </c>
      <c r="AZ64" s="1121" t="s">
        <v>1385</v>
      </c>
      <c r="BE64" s="1121">
        <v>2062</v>
      </c>
    </row>
    <row customHeight="1" ht="11.25">
      <c r="A65" s="1075" t="s">
        <v>1761</v>
      </c>
      <c r="D65" s="1075"/>
      <c r="BE65" s="1121">
        <v>2063</v>
      </c>
    </row>
    <row customHeight="1" ht="11.25">
      <c r="A66" s="1075" t="s">
        <v>1762</v>
      </c>
      <c r="AZ66" s="1068" t="s">
        <v>1763</v>
      </c>
      <c r="BE66" s="1121">
        <v>2064</v>
      </c>
    </row>
    <row customHeight="1" ht="11.25">
      <c r="A67" s="1075" t="s">
        <v>1764</v>
      </c>
      <c r="AZ67" s="1121" t="s">
        <v>1272</v>
      </c>
      <c r="BE67" s="1121">
        <v>2065</v>
      </c>
    </row>
    <row customHeight="1" ht="11.25">
      <c r="A68" s="1075" t="s">
        <v>1765</v>
      </c>
      <c r="AZ68" s="1121" t="s">
        <v>1296</v>
      </c>
      <c r="BE68" s="1121">
        <v>2066</v>
      </c>
      <c r="BH68" s="1068" t="s">
        <v>1766</v>
      </c>
      <c r="BJ68" s="1068" t="s">
        <v>1767</v>
      </c>
      <c r="BL68" s="1068" t="s">
        <v>1768</v>
      </c>
      <c r="BN68" s="1068" t="s">
        <v>1769</v>
      </c>
    </row>
    <row customHeight="1" ht="11.25">
      <c r="A69" s="1075" t="s">
        <v>1770</v>
      </c>
      <c r="AZ69" s="1121" t="s">
        <v>1331</v>
      </c>
      <c r="BE69" s="1121">
        <v>2067</v>
      </c>
      <c r="BH69" s="1069" t="s">
        <v>1771</v>
      </c>
      <c r="BI69" s="1118" t="s">
        <v>118</v>
      </c>
      <c r="BJ69" s="1069" t="s">
        <v>1772</v>
      </c>
      <c r="BK69" s="1118" t="s">
        <v>118</v>
      </c>
      <c r="BL69" s="1069" t="s">
        <v>1773</v>
      </c>
      <c r="BM69" s="1071" t="s">
        <v>118</v>
      </c>
      <c r="BN69" s="1069" t="s">
        <v>1774</v>
      </c>
    </row>
    <row customHeight="1" ht="11.25">
      <c r="A70" s="1075" t="s">
        <v>1775</v>
      </c>
      <c r="AZ70" s="1121" t="s">
        <v>1363</v>
      </c>
      <c r="BE70" s="1121">
        <v>2068</v>
      </c>
      <c r="BH70" s="1069" t="s">
        <v>1776</v>
      </c>
      <c r="BJ70" s="1069" t="s">
        <v>1777</v>
      </c>
      <c r="BL70" s="1069" t="s">
        <v>1778</v>
      </c>
      <c r="BN70" s="1069" t="s">
        <v>1779</v>
      </c>
    </row>
    <row customHeight="1" ht="11.25">
      <c r="A71" s="1075" t="s">
        <v>1780</v>
      </c>
      <c r="AZ71" s="1121" t="s">
        <v>1365</v>
      </c>
      <c r="BE71" s="1121">
        <v>2069</v>
      </c>
      <c r="BH71" s="1069" t="s">
        <v>1781</v>
      </c>
      <c r="BI71" s="1118" t="s">
        <v>91</v>
      </c>
      <c r="BJ71" s="1069" t="s">
        <v>1782</v>
      </c>
      <c r="BK71" s="1118" t="s">
        <v>91</v>
      </c>
      <c r="BL71" s="1069" t="s">
        <v>1783</v>
      </c>
      <c r="BM71" s="1071" t="s">
        <v>91</v>
      </c>
      <c r="BN71" s="1069" t="s">
        <v>1784</v>
      </c>
    </row>
    <row customHeight="1" ht="11.25">
      <c r="A72" s="1075" t="s">
        <v>1785</v>
      </c>
      <c r="AZ72" s="1121" t="s">
        <v>19</v>
      </c>
      <c r="BE72" s="1121">
        <v>2070</v>
      </c>
      <c r="BH72" s="1069" t="s">
        <v>1786</v>
      </c>
      <c r="BJ72" s="1069" t="s">
        <v>1786</v>
      </c>
      <c r="BL72" s="1069" t="s">
        <v>1786</v>
      </c>
      <c r="BN72" s="1069" t="s">
        <v>1787</v>
      </c>
    </row>
    <row customHeight="1" ht="11.25">
      <c r="A73" s="1075" t="s">
        <v>1788</v>
      </c>
      <c r="BH73" s="1069" t="s">
        <v>1789</v>
      </c>
      <c r="BI73" s="1118" t="s">
        <v>119</v>
      </c>
      <c r="BJ73" s="1069" t="s">
        <v>1790</v>
      </c>
      <c r="BK73" s="1118" t="s">
        <v>119</v>
      </c>
      <c r="BL73" s="1069" t="s">
        <v>1791</v>
      </c>
      <c r="BM73" s="1071" t="s">
        <v>119</v>
      </c>
      <c r="BN73" s="1069" t="s">
        <v>1792</v>
      </c>
    </row>
    <row customHeight="1" ht="11.25">
      <c r="A74" s="1075" t="s">
        <v>1793</v>
      </c>
      <c r="BH74" s="1069" t="s">
        <v>1794</v>
      </c>
      <c r="BJ74" s="1069" t="s">
        <v>1795</v>
      </c>
      <c r="BL74" s="1069" t="s">
        <v>1796</v>
      </c>
      <c r="BN74" s="1069" t="s">
        <v>1797</v>
      </c>
    </row>
    <row customHeight="1" ht="11.25">
      <c r="A75" s="1075" t="s">
        <v>1798</v>
      </c>
      <c r="AZ75" s="1068" t="s">
        <v>1799</v>
      </c>
      <c r="BH75" s="1069" t="s">
        <v>1800</v>
      </c>
      <c r="BJ75" s="1069" t="s">
        <v>1800</v>
      </c>
      <c r="BL75" s="1069" t="s">
        <v>1800</v>
      </c>
    </row>
    <row customHeight="1" ht="11.25">
      <c r="A76" s="1075" t="s">
        <v>1801</v>
      </c>
      <c r="AZ76" s="1121" t="s">
        <v>1281</v>
      </c>
      <c r="BH76" s="1069" t="s">
        <v>1802</v>
      </c>
      <c r="BJ76" s="1069" t="s">
        <v>1803</v>
      </c>
      <c r="BL76" s="1069" t="s">
        <v>1804</v>
      </c>
    </row>
    <row customHeight="1" ht="11.25">
      <c r="A77" s="1075" t="s">
        <v>1805</v>
      </c>
      <c r="AZ77" s="1121" t="s">
        <v>1306</v>
      </c>
    </row>
    <row customHeight="1" ht="11.25">
      <c r="A78" s="1075" t="s">
        <v>1806</v>
      </c>
      <c r="AZ78" s="1121" t="s">
        <v>1338</v>
      </c>
    </row>
    <row customHeight="1" ht="11.25">
      <c r="A79" s="1075" t="s">
        <v>1807</v>
      </c>
      <c r="AZ79" s="1121" t="s">
        <v>1369</v>
      </c>
      <c r="BH79" s="1068" t="s">
        <v>1808</v>
      </c>
      <c r="BJ79" s="1068" t="s">
        <v>1809</v>
      </c>
      <c r="BL79" s="1068" t="s">
        <v>1810</v>
      </c>
    </row>
    <row customHeight="1" ht="11.25">
      <c r="A80" s="1075" t="s">
        <v>1811</v>
      </c>
      <c r="AZ80" s="1121" t="s">
        <v>1390</v>
      </c>
      <c r="BH80" s="1069" t="s">
        <v>1812</v>
      </c>
      <c r="BJ80" s="1069" t="s">
        <v>1813</v>
      </c>
      <c r="BL80" s="1069" t="s">
        <v>1814</v>
      </c>
    </row>
    <row customHeight="1" ht="11.25">
      <c r="A81" s="1075" t="s">
        <v>1815</v>
      </c>
      <c r="AZ81" s="1121" t="s">
        <v>1407</v>
      </c>
      <c r="BH81" s="1069" t="s">
        <v>1816</v>
      </c>
      <c r="BJ81" s="1069" t="s">
        <v>1817</v>
      </c>
      <c r="BL81" s="1069" t="s">
        <v>1818</v>
      </c>
    </row>
    <row customHeight="1" ht="11.25">
      <c r="A82" s="1075" t="s">
        <v>1819</v>
      </c>
      <c r="AZ82" s="1121" t="s">
        <v>1422</v>
      </c>
      <c r="BH82" s="1069" t="s">
        <v>1820</v>
      </c>
      <c r="BJ82" s="1069" t="s">
        <v>1821</v>
      </c>
      <c r="BL82" s="1069" t="s">
        <v>1822</v>
      </c>
    </row>
    <row customHeight="1" ht="11.25">
      <c r="A83" s="1075" t="s">
        <v>1823</v>
      </c>
      <c r="BH83" s="1069" t="s">
        <v>1824</v>
      </c>
      <c r="BJ83" s="1069" t="s">
        <v>1825</v>
      </c>
      <c r="BL83" s="1069" t="s">
        <v>1826</v>
      </c>
    </row>
    <row customHeight="1" ht="11.25">
      <c r="A84" s="1075" t="s">
        <v>1827</v>
      </c>
      <c r="AZ84" s="1068" t="s">
        <v>1828</v>
      </c>
    </row>
    <row customHeight="1" ht="11.25">
      <c r="A85" s="1871" t="s">
        <v>1829</v>
      </c>
      <c r="AZ85" s="1121" t="s">
        <v>1830</v>
      </c>
    </row>
    <row customHeight="1" ht="11.25">
      <c r="A86" s="1075" t="s">
        <v>1831</v>
      </c>
      <c r="AZ86" s="1121" t="s">
        <v>1832</v>
      </c>
      <c r="BH86" s="1068" t="s">
        <v>1833</v>
      </c>
      <c r="BJ86" s="1068" t="s">
        <v>1834</v>
      </c>
      <c r="BL86" s="1068" t="s">
        <v>1835</v>
      </c>
    </row>
    <row customHeight="1" ht="11.25">
      <c r="A87" s="1075" t="s">
        <v>1836</v>
      </c>
      <c r="AZ87" s="1121" t="s">
        <v>1837</v>
      </c>
      <c r="BH87" s="1069" t="s">
        <v>1838</v>
      </c>
      <c r="BJ87" s="1069" t="s">
        <v>1839</v>
      </c>
      <c r="BL87" s="1069" t="s">
        <v>1840</v>
      </c>
    </row>
    <row customHeight="1" ht="11.25">
      <c r="A88" s="1075" t="s">
        <v>1841</v>
      </c>
      <c r="AZ88" s="1607"/>
      <c r="BH88" s="1069" t="s">
        <v>1842</v>
      </c>
      <c r="BJ88" s="1069" t="s">
        <v>1843</v>
      </c>
      <c r="BL88" s="1069" t="s">
        <v>1844</v>
      </c>
    </row>
    <row customHeight="1" ht="11.25">
      <c r="A89" s="1075" t="s">
        <v>1845</v>
      </c>
      <c r="AZ89" s="1068" t="s">
        <v>1846</v>
      </c>
    </row>
    <row customHeight="1" ht="11.25">
      <c r="A90" s="1075" t="s">
        <v>1847</v>
      </c>
      <c r="AZ90" s="1121" t="s">
        <v>1069</v>
      </c>
    </row>
    <row customHeight="1" ht="11.25">
      <c r="A91" s="1075" t="s">
        <v>1848</v>
      </c>
      <c r="AZ91" s="1121" t="s">
        <v>1105</v>
      </c>
      <c r="BH91" s="1068" t="s">
        <v>1849</v>
      </c>
      <c r="BJ91" s="1068" t="s">
        <v>1850</v>
      </c>
      <c r="BL91" s="1068" t="s">
        <v>1851</v>
      </c>
    </row>
    <row customHeight="1" ht="11.25">
      <c r="AZ92" s="1121" t="s">
        <v>1852</v>
      </c>
      <c r="BH92" s="1069" t="s">
        <v>1853</v>
      </c>
      <c r="BJ92" s="1069" t="s">
        <v>1854</v>
      </c>
      <c r="BL92" s="1069" t="s">
        <v>1855</v>
      </c>
    </row>
    <row customHeight="1" ht="11.25">
      <c r="AZ93" s="1121" t="s">
        <v>1856</v>
      </c>
      <c r="BH93" s="1069" t="s">
        <v>1857</v>
      </c>
      <c r="BJ93" s="1069" t="s">
        <v>1858</v>
      </c>
      <c r="BL93" s="1069" t="s">
        <v>1859</v>
      </c>
    </row>
    <row customHeight="1" ht="11.25">
      <c r="AZ94" s="1121" t="s">
        <v>1860</v>
      </c>
    </row>
    <row r="96" customHeight="1" ht="11.25">
      <c r="AZ96" s="1068" t="s">
        <v>1861</v>
      </c>
      <c r="BH96" s="1068" t="s">
        <v>1862</v>
      </c>
      <c r="BJ96" s="1068" t="s">
        <v>1863</v>
      </c>
      <c r="BL96" s="1068" t="s">
        <v>1864</v>
      </c>
      <c r="BN96" s="1068" t="s">
        <v>1865</v>
      </c>
    </row>
    <row customHeight="1" ht="11.25">
      <c r="AZ97" s="1902" t="s">
        <v>1866</v>
      </c>
      <c r="BA97" s="1903" t="s">
        <v>1867</v>
      </c>
      <c r="BH97" s="1069" t="s">
        <v>1868</v>
      </c>
      <c r="BJ97" s="1069" t="s">
        <v>1869</v>
      </c>
      <c r="BL97" s="1069" t="s">
        <v>1870</v>
      </c>
      <c r="BN97" s="1069" t="s">
        <v>1871</v>
      </c>
    </row>
    <row customHeight="1" ht="11.25">
      <c r="AZ98" s="1902" t="s">
        <v>1872</v>
      </c>
      <c r="BA98" s="1903" t="s">
        <v>1873</v>
      </c>
      <c r="BH98" s="1069" t="s">
        <v>1874</v>
      </c>
      <c r="BJ98" s="1069" t="s">
        <v>1875</v>
      </c>
      <c r="BL98" s="1069" t="s">
        <v>1876</v>
      </c>
      <c r="BN98" s="1069" t="s">
        <v>1877</v>
      </c>
    </row>
    <row customHeight="1" ht="22.5">
      <c r="AZ99" s="1902" t="s">
        <v>1878</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1879</v>
      </c>
      <c r="BJ99" s="1069" t="s">
        <v>1880</v>
      </c>
      <c r="BL99" s="1069" t="s">
        <v>1881</v>
      </c>
      <c r="BN99" s="1069" t="s">
        <v>1882</v>
      </c>
    </row>
    <row customHeight="1" ht="22.5">
      <c r="AZ100" s="1902" t="s">
        <v>1883</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1468</v>
      </c>
      <c r="BL100" s="1069" t="s">
        <v>1468</v>
      </c>
      <c r="BN100" s="1069" t="s">
        <v>1884</v>
      </c>
    </row>
    <row customHeight="1" ht="22.5">
      <c r="AZ101" s="1902" t="s">
        <v>1885</v>
      </c>
      <c r="BA101" s="1903" t="s">
        <v>1886</v>
      </c>
      <c r="BN101" s="1069" t="s">
        <v>1887</v>
      </c>
    </row>
    <row customHeight="1" ht="22.5">
      <c r="AZ102" s="1902" t="s">
        <v>1888</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1889</v>
      </c>
    </row>
    <row customHeight="1" ht="11.25">
      <c r="AZ103" s="1902" t="s">
        <v>1890</v>
      </c>
      <c r="BA103" s="1903" t="s">
        <v>1891</v>
      </c>
      <c r="BN103" s="1069" t="s">
        <v>1892</v>
      </c>
    </row>
    <row customHeight="1" ht="11.25">
      <c r="BN104" s="1069" t="s">
        <v>1893</v>
      </c>
    </row>
    <row customHeight="1" ht="11.25">
      <c r="AZ105" s="1693" t="s">
        <v>1894</v>
      </c>
    </row>
    <row customHeight="1" ht="11.25">
      <c r="AZ106" s="1121" t="s">
        <v>1895</v>
      </c>
    </row>
    <row customHeight="1" ht="11.25">
      <c r="AZ107" s="1121" t="s">
        <v>1896</v>
      </c>
      <c r="BH107" s="1068" t="s">
        <v>1897</v>
      </c>
      <c r="BJ107" s="1068" t="s">
        <v>1898</v>
      </c>
      <c r="BL107" s="1068" t="s">
        <v>1899</v>
      </c>
      <c r="BN107" s="1068" t="s">
        <v>1900</v>
      </c>
    </row>
    <row customHeight="1" ht="11.25">
      <c r="AZ108" s="1121" t="s">
        <v>622</v>
      </c>
      <c r="BH108" s="1069" t="s">
        <v>1901</v>
      </c>
      <c r="BJ108" s="1069" t="s">
        <v>1902</v>
      </c>
      <c r="BL108" s="1069" t="s">
        <v>1554</v>
      </c>
      <c r="BN108" s="1069" t="s">
        <v>1903</v>
      </c>
    </row>
    <row customHeight="1" ht="11.25">
      <c r="BH109" s="1069" t="s">
        <v>1904</v>
      </c>
    </row>
    <row customHeight="1" ht="11.25">
      <c r="AZ110" s="1693" t="s">
        <v>1905</v>
      </c>
      <c r="BH110" s="1069" t="s">
        <v>1904</v>
      </c>
    </row>
    <row customHeight="1" ht="11.25">
      <c r="AZ111" s="1902" t="s">
        <v>1866</v>
      </c>
      <c r="BA111" s="1903" t="s">
        <v>1867</v>
      </c>
    </row>
    <row customHeight="1" ht="11.25">
      <c r="AZ112" s="1902" t="s">
        <v>1872</v>
      </c>
      <c r="BA112" s="1903" t="s">
        <v>1873</v>
      </c>
    </row>
    <row customHeight="1" ht="22.5">
      <c r="AZ113" s="1902" t="s">
        <v>1878</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1883</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1906</v>
      </c>
    </row>
    <row customHeight="1" ht="22.5">
      <c r="AZ115" s="1902" t="s">
        <v>1888</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498</v>
      </c>
    </row>
    <row customHeight="1" ht="11.25">
      <c r="AZ116" s="1902" t="s">
        <v>1890</v>
      </c>
      <c r="BA116" s="1903" t="s">
        <v>1891</v>
      </c>
      <c r="BH116" s="1069" t="s">
        <v>497</v>
      </c>
    </row>
    <row customHeight="1" ht="11.25">
      <c r="BH117" s="1069" t="s">
        <v>1327</v>
      </c>
    </row>
    <row customHeight="1" ht="11.25">
      <c r="BH118" s="1069" t="s">
        <v>1360</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C8A6C9-0283-F124-B4D1-0.4A809C2F}"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351</v>
      </c>
      <c r="J1" s="456" t="s">
        <v>14</v>
      </c>
    </row>
    <row customHeight="1" ht="22.5" hidden="1">
      <c r="A2" s="503"/>
      <c r="B2" s="503"/>
      <c r="C2" s="1731" t="s">
        <v>104</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Приморский край</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352</v>
      </c>
      <c r="E9" s="2206"/>
      <c r="F9" s="2206"/>
      <c r="G9" s="2209" t="s">
        <v>353</v>
      </c>
      <c r="J9" s="456">
        <v>11</v>
      </c>
    </row>
    <row customHeight="1" ht="11.549999999999999">
      <c r="A10" s="503"/>
      <c r="B10" s="503"/>
      <c r="C10" s="458"/>
      <c r="D10" s="1475" t="s">
        <v>89</v>
      </c>
      <c r="E10" s="1477" t="s">
        <v>354</v>
      </c>
      <c r="F10" s="1477" t="s">
        <v>355</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АО "ДГК"</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1907</v>
      </c>
      <c r="F13" s="1522" t="s">
        <v>358</v>
      </c>
      <c r="G13" s="475"/>
      <c r="H13" s="1534"/>
      <c r="J13" s="456">
        <v>19</v>
      </c>
    </row>
    <row customHeight="1" ht="19.95">
      <c r="A14" s="503"/>
      <c r="B14" s="503"/>
      <c r="C14" s="458"/>
      <c r="D14" s="1524" t="s">
        <v>759</v>
      </c>
      <c r="E14" s="1525" t="s">
        <v>1908</v>
      </c>
      <c r="F14" s="1527"/>
      <c r="G14" s="1526" t="s">
        <v>1909</v>
      </c>
      <c r="H14" s="1534"/>
      <c r="J14" s="456">
        <v>19</v>
      </c>
    </row>
    <row customHeight="1" ht="19.95">
      <c r="A15" s="503"/>
      <c r="B15" s="503"/>
      <c r="C15" s="458"/>
      <c r="D15" s="1524" t="s">
        <v>359</v>
      </c>
      <c r="E15" s="1525" t="s">
        <v>1910</v>
      </c>
      <c r="F15" s="1527"/>
      <c r="G15" s="1526" t="s">
        <v>1911</v>
      </c>
      <c r="H15" s="1534"/>
      <c r="J15" s="456">
        <v>19</v>
      </c>
    </row>
    <row customHeight="1" ht="24">
      <c r="A16" s="503"/>
      <c r="B16" s="503"/>
      <c r="C16" s="458"/>
      <c r="D16" s="1524" t="s">
        <v>362</v>
      </c>
      <c r="E16" s="1523" t="s">
        <v>1912</v>
      </c>
      <c r="F16" s="1532"/>
      <c r="G16" s="475" t="s">
        <v>1913</v>
      </c>
      <c r="H16" s="1534"/>
      <c r="J16" s="456">
        <v>23</v>
      </c>
    </row>
    <row customHeight="1" ht="48.29999999999999">
      <c r="A17" s="503"/>
      <c r="B17" s="503"/>
      <c r="C17" s="458"/>
      <c r="D17" s="1521">
        <v>3</v>
      </c>
      <c r="E17" s="1528" t="s">
        <v>1914</v>
      </c>
      <c r="F17" s="1527"/>
      <c r="G17" s="475" t="s">
        <v>1915</v>
      </c>
      <c r="H17" s="1534"/>
      <c r="J17" s="456">
        <v>46</v>
      </c>
    </row>
    <row customHeight="1" ht="48.29999999999999">
      <c r="A18" s="1476">
        <v>1</v>
      </c>
      <c r="B18" s="503"/>
      <c r="C18" s="1478"/>
      <c r="D18" s="1521" t="s">
        <v>92</v>
      </c>
      <c r="E18" s="1528" t="s">
        <v>1916</v>
      </c>
      <c r="F18" s="1527"/>
      <c r="G18" s="475" t="s">
        <v>1915</v>
      </c>
      <c r="H18" s="1534"/>
      <c r="I18" s="853"/>
      <c r="J18" s="456">
        <v>46</v>
      </c>
    </row>
    <row customHeight="1" ht="23.25">
      <c r="A19" s="503"/>
      <c r="B19" s="503"/>
      <c r="C19" s="458"/>
      <c r="D19" s="1521" t="s">
        <v>119</v>
      </c>
      <c r="E19" s="1528" t="s">
        <v>1917</v>
      </c>
      <c r="F19" s="1522" t="s">
        <v>358</v>
      </c>
      <c r="G19" s="2472" t="s">
        <v>1918</v>
      </c>
      <c r="H19" s="476"/>
      <c r="J19" s="456">
        <v>22</v>
      </c>
    </row>
    <row s="1531" customFormat="1" customHeight="1" ht="5.25" hidden="1">
      <c r="A20" s="503"/>
      <c r="B20" s="503"/>
      <c r="C20" s="1530"/>
      <c r="D20" s="1529" t="s">
        <v>1166</v>
      </c>
      <c r="E20" s="1015"/>
      <c r="F20" s="1014"/>
      <c r="G20" s="2473"/>
      <c r="J20" s="1531">
        <v>0</v>
      </c>
    </row>
    <row customHeight="1" ht="15.75">
      <c r="A21" s="503"/>
      <c r="B21" s="503"/>
      <c r="C21" s="458"/>
      <c r="D21" s="468"/>
      <c r="E21" s="416" t="s">
        <v>391</v>
      </c>
      <c r="F21" s="470"/>
      <c r="G21" s="2474"/>
      <c r="H21" s="1534"/>
      <c r="J21" s="456">
        <v>15</v>
      </c>
    </row>
    <row s="502" customFormat="1" customHeight="1" ht="26.25">
      <c r="A22" s="503"/>
      <c r="B22" s="503"/>
      <c r="C22" s="503"/>
      <c r="D22" s="1521" t="s">
        <v>93</v>
      </c>
      <c r="E22" s="475" t="s">
        <v>1919</v>
      </c>
      <c r="F22" s="1527"/>
      <c r="G22" s="475" t="s">
        <v>1920</v>
      </c>
      <c r="H22" s="1533"/>
      <c r="J22" s="502">
        <v>25</v>
      </c>
    </row>
    <row s="502" customFormat="1" customHeight="1" ht="19.95">
      <c r="A23" s="503"/>
      <c r="B23" s="503"/>
      <c r="C23" s="503"/>
      <c r="D23" s="1521" t="s">
        <v>94</v>
      </c>
      <c r="E23" s="1528" t="s">
        <v>1921</v>
      </c>
      <c r="F23" s="1532"/>
      <c r="G23" s="475" t="s">
        <v>1922</v>
      </c>
      <c r="H23" s="1533"/>
      <c r="J23" s="502">
        <v>19</v>
      </c>
    </row>
    <row s="502" customFormat="1" customHeight="1" ht="144" hidden="1">
      <c r="A24" s="503"/>
      <c r="B24" s="503"/>
      <c r="C24" s="503"/>
      <c r="D24" s="1521" t="s">
        <v>120</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83</v>
      </c>
      <c r="B25" s="502">
        <v>0</v>
      </c>
      <c r="C25" s="456">
        <v>3</v>
      </c>
      <c r="D25" s="457">
        <v>6</v>
      </c>
      <c r="E25" s="456">
        <v>52</v>
      </c>
      <c r="F25" s="456">
        <v>48</v>
      </c>
      <c r="G25" s="456">
        <v>93</v>
      </c>
      <c r="H25" s="456">
        <v>8</v>
      </c>
      <c r="I25" s="456">
        <v>64</v>
      </c>
      <c r="J25" s="456">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3678FF-FEDE-7452-99EA-0.2B91D3F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1923</v>
      </c>
      <c r="G1" s="1632" t="s">
        <v>49</v>
      </c>
      <c r="H1" s="1632" t="s">
        <v>51</v>
      </c>
      <c r="IU1" s="1156" t="s">
        <v>14</v>
      </c>
    </row>
    <row s="1851" customFormat="1" customHeight="1" ht="22.5" hidden="1">
      <c r="A2" s="832"/>
      <c r="B2" s="1161">
        <v>1</v>
      </c>
      <c r="C2" s="1161"/>
      <c r="D2" s="1929" t="s">
        <v>104</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84</v>
      </c>
      <c r="G3" s="495" t="s">
        <v>85</v>
      </c>
      <c r="H3" s="495"/>
      <c r="I3" s="495"/>
      <c r="J3" s="228" t="s">
        <v>86</v>
      </c>
      <c r="K3" s="248" t="s">
        <v>84</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352</v>
      </c>
      <c r="F7" s="2103"/>
      <c r="G7" s="2103"/>
      <c r="H7" s="2103"/>
      <c r="I7" s="2103"/>
      <c r="J7" s="2475" t="s">
        <v>353</v>
      </c>
      <c r="K7" s="501"/>
      <c r="L7" s="501"/>
      <c r="M7" s="501"/>
      <c r="N7" s="501"/>
      <c r="O7" s="227"/>
      <c r="P7" s="501"/>
      <c r="Q7" s="226"/>
      <c r="R7" s="226"/>
      <c r="S7" s="226"/>
      <c r="T7" s="226"/>
      <c r="IU7" s="508">
        <v>14</v>
      </c>
    </row>
    <row s="1820" customFormat="1" customHeight="1" ht="21">
      <c r="A8" s="1156"/>
      <c r="B8" s="1161"/>
      <c r="C8" s="1156"/>
      <c r="D8" s="1496"/>
      <c r="E8" s="1549" t="s">
        <v>89</v>
      </c>
      <c r="F8" s="1541" t="s">
        <v>1923</v>
      </c>
      <c r="G8" s="1541" t="s">
        <v>49</v>
      </c>
      <c r="H8" s="1541" t="s">
        <v>51</v>
      </c>
      <c r="I8" s="1541" t="s">
        <v>1924</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1925</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83</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F98751-15DE-D8B2-03F1-0.9852489D}"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104</v>
      </c>
      <c r="E2" s="1890"/>
      <c r="F2" s="1893" t="str">
        <f>IF(ROIV_INFO_NAME="","",ROIV_INFO_NAME)</f>
        <v>АО "ДГК"</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84</v>
      </c>
      <c r="G3" s="1736" t="s">
        <v>85</v>
      </c>
      <c r="H3" s="495"/>
      <c r="I3" s="495"/>
      <c r="J3" s="495"/>
      <c r="K3" s="495"/>
      <c r="L3" s="228" t="s">
        <v>86</v>
      </c>
      <c r="M3" s="248" t="s">
        <v>84</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352</v>
      </c>
      <c r="F7" s="2103"/>
      <c r="G7" s="2103"/>
      <c r="H7" s="2103"/>
      <c r="I7" s="2103"/>
      <c r="J7" s="2103"/>
      <c r="K7" s="2103"/>
      <c r="L7" s="2475" t="s">
        <v>353</v>
      </c>
      <c r="M7" s="501"/>
      <c r="N7" s="501"/>
      <c r="O7" s="501"/>
      <c r="P7" s="501"/>
      <c r="Q7" s="227"/>
      <c r="R7" s="501"/>
      <c r="S7" s="226"/>
      <c r="T7" s="226"/>
      <c r="U7" s="226"/>
      <c r="V7" s="226"/>
      <c r="IW7" s="508">
        <v>14</v>
      </c>
    </row>
    <row s="1820" customFormat="1" customHeight="1" ht="67.2">
      <c r="A8" s="1156"/>
      <c r="B8" s="1161"/>
      <c r="C8" s="1156"/>
      <c r="D8" s="1496"/>
      <c r="E8" s="2479" t="s">
        <v>89</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1926</v>
      </c>
      <c r="H9" s="1538" t="s">
        <v>1927</v>
      </c>
      <c r="I9" s="1538" t="s">
        <v>1928</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АО "ДГК"</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1929</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83</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E778CC-C439-BC7D-5C3F-0.286BAEAA}"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104</v>
      </c>
      <c r="E2" s="1905"/>
      <c r="F2" s="1907" t="str">
        <f>IF(ROIV_INFO_NAME="","",ROIV_INFO_NAME)</f>
        <v>АО "ДГК"</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84</v>
      </c>
      <c r="G3" s="1736" t="s">
        <v>85</v>
      </c>
      <c r="H3" s="1894"/>
      <c r="I3" s="1894"/>
      <c r="J3" s="1894"/>
      <c r="K3" s="1894"/>
      <c r="L3" s="228" t="s">
        <v>86</v>
      </c>
      <c r="M3" s="249" t="s">
        <v>84</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352</v>
      </c>
      <c r="F7" s="2103"/>
      <c r="G7" s="2103"/>
      <c r="H7" s="2103"/>
      <c r="I7" s="2103"/>
      <c r="J7" s="2103"/>
      <c r="K7" s="2103"/>
      <c r="L7" s="2475" t="s">
        <v>353</v>
      </c>
      <c r="M7" s="1625"/>
      <c r="N7" s="1625"/>
      <c r="O7" s="1625"/>
      <c r="P7" s="1625"/>
      <c r="Q7" s="1625"/>
      <c r="R7" s="1625"/>
      <c r="S7" s="226"/>
      <c r="T7" s="226"/>
      <c r="U7" s="226"/>
      <c r="V7" s="226"/>
      <c r="IW7" s="1610">
        <v>14</v>
      </c>
    </row>
    <row s="1820" customFormat="1" customHeight="1" ht="67.2">
      <c r="A8" s="1632"/>
      <c r="B8" s="1367"/>
      <c r="C8" s="1632"/>
      <c r="D8" s="1516"/>
      <c r="E8" s="2479" t="s">
        <v>89</v>
      </c>
      <c r="F8" s="2479" t="s">
        <v>1930</v>
      </c>
      <c r="G8" s="2481" t="s">
        <v>1931</v>
      </c>
      <c r="H8" s="2482"/>
      <c r="I8" s="2483"/>
      <c r="J8" s="2479" t="s">
        <v>1932</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1926</v>
      </c>
      <c r="H9" s="1895" t="s">
        <v>1927</v>
      </c>
      <c r="I9" s="1895" t="s">
        <v>1928</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АО "ДГК"</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1929</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83</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C15F61-7155-649D-D1E4-0.027E1E22}"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104</v>
      </c>
      <c r="E2" s="2128">
        <v>1</v>
      </c>
      <c r="F2" s="2304" t="str">
        <f>IF(region_name="","",region_name)</f>
        <v>Приморский край</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1933</v>
      </c>
      <c r="L3" s="1544"/>
      <c r="M3" s="1921"/>
      <c r="N3" s="1914"/>
      <c r="O3" s="1536"/>
      <c r="P3" s="512"/>
      <c r="Q3" s="424">
        <v>0</v>
      </c>
    </row>
    <row s="1643" customFormat="1" customHeight="1" ht="5.25" hidden="1">
      <c r="A4" s="497"/>
      <c r="D4" s="495"/>
      <c r="F4" s="248" t="s">
        <v>84</v>
      </c>
      <c r="G4" s="495" t="s">
        <v>85</v>
      </c>
      <c r="H4" s="495"/>
      <c r="I4" s="1924"/>
      <c r="J4" s="1545"/>
      <c r="K4" s="1912"/>
      <c r="L4" s="1912"/>
      <c r="M4" s="1912"/>
      <c r="N4" s="1908"/>
      <c r="O4" s="248" t="s">
        <v>84</v>
      </c>
      <c r="P4" s="248"/>
      <c r="Q4" s="512">
        <v>0</v>
      </c>
    </row>
    <row s="1851" customFormat="1" customHeight="1" ht="22.5" hidden="1">
      <c r="A5" s="1642"/>
      <c r="B5" s="1367">
        <v>1</v>
      </c>
      <c r="C5" s="1367"/>
      <c r="D5" s="802"/>
      <c r="E5" s="1914"/>
      <c r="F5" s="1914"/>
      <c r="G5" s="1914"/>
      <c r="H5" s="1925"/>
      <c r="I5" s="1930" t="s">
        <v>104</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352</v>
      </c>
      <c r="F10" s="2128"/>
      <c r="G10" s="2128"/>
      <c r="H10" s="2128"/>
      <c r="I10" s="2128"/>
      <c r="J10" s="2128"/>
      <c r="K10" s="2128"/>
      <c r="L10" s="2128"/>
      <c r="M10" s="2102"/>
      <c r="N10" s="2479" t="s">
        <v>353</v>
      </c>
      <c r="O10" s="501"/>
      <c r="P10" s="501"/>
      <c r="Q10" s="508">
        <v>14</v>
      </c>
    </row>
    <row s="1820" customFormat="1" customHeight="1" ht="44.25">
      <c r="A11" s="1632"/>
      <c r="B11" s="1367"/>
      <c r="C11" s="1632"/>
      <c r="D11" s="1516"/>
      <c r="E11" s="2493" t="s">
        <v>89</v>
      </c>
      <c r="F11" s="2493" t="s">
        <v>356</v>
      </c>
      <c r="G11" s="2493" t="s">
        <v>1934</v>
      </c>
      <c r="H11" s="2493"/>
      <c r="I11" s="2493" t="s">
        <v>1935</v>
      </c>
      <c r="J11" s="2493"/>
      <c r="K11" s="2493"/>
      <c r="L11" s="2493" t="s">
        <v>1936</v>
      </c>
      <c r="M11" s="2481" t="s">
        <v>1937</v>
      </c>
      <c r="N11" s="2492"/>
      <c r="O11" s="1625"/>
      <c r="P11" s="1625"/>
      <c r="Q11" s="1610">
        <v>42</v>
      </c>
    </row>
    <row s="1820" customFormat="1" customHeight="1" ht="29.25">
      <c r="A12" s="1156"/>
      <c r="B12" s="1161"/>
      <c r="C12" s="1156"/>
      <c r="D12" s="1496"/>
      <c r="E12" s="2479"/>
      <c r="F12" s="2493"/>
      <c r="G12" s="1910" t="s">
        <v>1938</v>
      </c>
      <c r="H12" s="1910" t="s">
        <v>360</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Приморский край</v>
      </c>
      <c r="G13" s="2488"/>
      <c r="H13" s="2495"/>
      <c r="I13" s="475"/>
      <c r="J13" s="1906">
        <v>1</v>
      </c>
      <c r="K13" s="1919"/>
      <c r="L13" s="1920"/>
      <c r="M13" s="1920"/>
      <c r="N13" s="2489" t="s">
        <v>1939</v>
      </c>
      <c r="O13" s="1536"/>
      <c r="P13" s="512"/>
      <c r="Q13" s="424">
        <v>22</v>
      </c>
    </row>
    <row s="1851" customFormat="1" customHeight="1" ht="23.25">
      <c r="A14" s="2100"/>
      <c r="B14" s="1161"/>
      <c r="C14" s="1161"/>
      <c r="D14" s="802"/>
      <c r="E14" s="2128"/>
      <c r="F14" s="2487"/>
      <c r="G14" s="2488"/>
      <c r="H14" s="2496"/>
      <c r="I14" s="422"/>
      <c r="J14" s="1501"/>
      <c r="K14" s="1501" t="s">
        <v>1933</v>
      </c>
      <c r="L14" s="1544"/>
      <c r="M14" s="1544"/>
      <c r="N14" s="2490"/>
      <c r="O14" s="1536"/>
      <c r="P14" s="512"/>
      <c r="Q14" s="424">
        <v>22</v>
      </c>
    </row>
    <row s="1851" customFormat="1" customHeight="1" ht="23.25">
      <c r="A15" s="2100"/>
      <c r="B15" s="1161"/>
      <c r="C15" s="413"/>
      <c r="D15" s="802"/>
      <c r="E15" s="422"/>
      <c r="F15" s="1501" t="s">
        <v>1925</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83</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B2BC3E-9E71-644B-131B-0.DCC8DD2}"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1940</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352</v>
      </c>
      <c r="E8" s="2210"/>
      <c r="F8" s="2210"/>
      <c r="G8" s="2210"/>
      <c r="H8" s="2210"/>
      <c r="I8" s="2210" t="s">
        <v>353</v>
      </c>
      <c r="M8" s="122">
        <v>14</v>
      </c>
    </row>
    <row customHeight="1" ht="29.25">
      <c r="D9" s="2210" t="s">
        <v>89</v>
      </c>
      <c r="E9" s="2210" t="s">
        <v>1941</v>
      </c>
      <c r="F9" s="2210"/>
      <c r="G9" s="2210"/>
      <c r="H9" s="2210"/>
      <c r="I9" s="2210"/>
      <c r="M9" s="122">
        <v>28</v>
      </c>
    </row>
    <row customHeight="1" ht="24">
      <c r="D10" s="2210"/>
      <c r="E10" s="128" t="s">
        <v>1942</v>
      </c>
      <c r="F10" s="128" t="s">
        <v>1943</v>
      </c>
      <c r="G10" s="128" t="s">
        <v>1944</v>
      </c>
      <c r="H10" s="128" t="s">
        <v>442</v>
      </c>
      <c r="I10" s="2210"/>
      <c r="M10" s="122">
        <v>23</v>
      </c>
    </row>
    <row customHeight="1" ht="12" hidden="1">
      <c r="D11" s="88" t="s">
        <v>118</v>
      </c>
      <c r="E11" s="88" t="s">
        <v>92</v>
      </c>
      <c r="F11" s="88" t="s">
        <v>119</v>
      </c>
      <c r="G11" s="88" t="s">
        <v>93</v>
      </c>
      <c r="H11" s="88" t="s">
        <v>94</v>
      </c>
      <c r="I11" s="88" t="s">
        <v>120</v>
      </c>
      <c r="M11" s="122">
        <v>0</v>
      </c>
    </row>
    <row s="1824" customFormat="1" customHeight="1" ht="26.25">
      <c r="A12" s="146" t="s">
        <v>91</v>
      </c>
      <c r="B12" s="126" t="s">
        <v>28</v>
      </c>
      <c r="C12" s="127"/>
      <c r="D12" s="129" t="s">
        <v>118</v>
      </c>
      <c r="E12" s="382"/>
      <c r="F12" s="382"/>
      <c r="G12" s="1735" t="s">
        <v>28</v>
      </c>
      <c r="H12" s="383"/>
      <c r="I12" s="2170" t="s">
        <v>1945</v>
      </c>
      <c r="K12" s="273"/>
      <c r="L12" s="274"/>
      <c r="M12" s="118">
        <v>25</v>
      </c>
    </row>
    <row customHeight="1" ht="15.75">
      <c r="A13" s="122"/>
      <c r="B13" s="122"/>
      <c r="C13" s="122"/>
      <c r="D13" s="110"/>
      <c r="E13" s="131" t="s">
        <v>519</v>
      </c>
      <c r="F13" s="130"/>
      <c r="G13" s="130"/>
      <c r="H13" s="215"/>
      <c r="I13" s="2172"/>
      <c r="M13" s="122">
        <v>15</v>
      </c>
    </row>
    <row customHeight="1" ht="3">
      <c r="A14" s="122"/>
      <c r="B14" s="122"/>
      <c r="C14" s="122"/>
      <c r="M14" s="122">
        <v>3</v>
      </c>
    </row>
    <row customHeight="1" ht="29.25">
      <c r="E15" s="2497" t="s">
        <v>1946</v>
      </c>
      <c r="F15" s="2497"/>
      <c r="G15" s="2497"/>
      <c r="H15" s="2497"/>
      <c r="M15" s="122">
        <v>28</v>
      </c>
    </row>
    <row customHeight="1" ht="14.25" hidden="1">
      <c r="A16" s="119" t="s">
        <v>83</v>
      </c>
      <c r="B16" s="120">
        <v>0</v>
      </c>
      <c r="C16" s="121">
        <v>3</v>
      </c>
      <c r="D16" s="122">
        <v>6</v>
      </c>
      <c r="E16" s="122">
        <v>22</v>
      </c>
      <c r="F16" s="122">
        <v>15</v>
      </c>
      <c r="G16" s="122">
        <v>14</v>
      </c>
      <c r="H16" s="122">
        <v>47</v>
      </c>
      <c r="I16" s="122">
        <v>115</v>
      </c>
      <c r="J16" s="122">
        <v>3</v>
      </c>
      <c r="K16" s="122">
        <v>8</v>
      </c>
      <c r="L16" s="122">
        <v>8</v>
      </c>
      <c r="M16" s="122">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716A08-02BB-585E-36F3-0.9A00AC1B}" mc:Ignorable="x14ac xr xr2 xr3">
  <sheetPr>
    <tabColor rgb="FFCCCCFF"/>
    <pageSetUpPr fitToPage="1"/>
  </sheetPr>
  <dimension ref="A1:J16"/>
  <sheetViews>
    <sheetView showGridLines="0" zoomScale="90" workbookViewId="0" tabSelected="1">
      <pane xSplit="4" ySplit="11" topLeftCell="E12" activePane="bottomRight" state="frozen"/>
      <selection pane="bottomLeft" activeCell="A12" sqref="A12"/>
      <selection pane="topRight" activeCell="E1" sqref="E1"/>
      <selection pane="bottomRight" activeCell="E12" sqref="E12"/>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1947</v>
      </c>
      <c r="E7" s="2499"/>
      <c r="F7" s="268"/>
      <c r="J7" s="70">
        <v>22</v>
      </c>
    </row>
    <row customHeight="1" ht="3">
      <c r="C8" s="93"/>
      <c r="D8" s="71"/>
      <c r="E8" s="71"/>
      <c r="J8" s="70">
        <v>3</v>
      </c>
    </row>
    <row customHeight="1" ht="16.8">
      <c r="C9" s="93"/>
      <c r="D9" s="106" t="s">
        <v>89</v>
      </c>
      <c r="E9" s="261" t="s">
        <v>1948</v>
      </c>
      <c r="J9" s="70">
        <v>16</v>
      </c>
    </row>
    <row customHeight="1" ht="1.05">
      <c r="C10" s="93"/>
      <c r="D10" s="88"/>
      <c r="E10" s="88"/>
      <c r="J10" s="70">
        <v>1</v>
      </c>
    </row>
    <row customHeight="1" ht="11.25" hidden="1">
      <c r="C11" s="93"/>
      <c r="D11" s="151">
        <v>0</v>
      </c>
      <c r="E11" s="262"/>
      <c r="J11" s="70">
        <v>0</v>
      </c>
    </row>
    <row customHeight="1" ht="71.66666666666667">
      <c r="C12" s="137"/>
      <c r="D12" s="114">
        <v>1</v>
      </c>
      <c r="E12" s="378" t="s">
        <v>1949</v>
      </c>
      <c r="J12" s="70">
        <v>15</v>
      </c>
    </row>
    <row customHeight="1" ht="12.75">
      <c r="C13" s="93"/>
      <c r="D13" s="263"/>
      <c r="E13" s="264" t="s">
        <v>1950</v>
      </c>
      <c r="J13" s="70">
        <v>12</v>
      </c>
    </row>
    <row customHeight="1" ht="3">
      <c r="J14" s="70">
        <v>3</v>
      </c>
    </row>
    <row customHeight="1" ht="23.25">
      <c r="C15" s="138"/>
      <c r="D15" s="2500" t="s">
        <v>1951</v>
      </c>
      <c r="E15" s="2500"/>
      <c r="F15" s="139"/>
      <c r="G15" s="139"/>
      <c r="H15" s="139"/>
      <c r="I15" s="139"/>
      <c r="J15" s="70">
        <v>22</v>
      </c>
    </row>
    <row customHeight="1" ht="14.25" hidden="1">
      <c r="A16" s="70" t="s">
        <v>83</v>
      </c>
      <c r="B16" s="70">
        <v>0</v>
      </c>
      <c r="C16" s="92">
        <v>3</v>
      </c>
      <c r="D16" s="70">
        <v>6</v>
      </c>
      <c r="E16" s="70">
        <v>94</v>
      </c>
      <c r="F16" s="70">
        <v>8</v>
      </c>
      <c r="G16" s="70">
        <v>8</v>
      </c>
      <c r="H16" s="70">
        <v>8</v>
      </c>
      <c r="I16" s="70">
        <v>8</v>
      </c>
      <c r="J16" s="70">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A398A5-5518-17DE-BB81-0.AC13BBDD}"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1952</v>
      </c>
      <c r="E7" s="2101"/>
      <c r="F7" s="268"/>
      <c r="M7" s="70">
        <v>22</v>
      </c>
    </row>
    <row customHeight="1" ht="3">
      <c r="C8" s="93"/>
      <c r="D8" s="71"/>
      <c r="E8" s="71"/>
      <c r="M8" s="70">
        <v>3</v>
      </c>
    </row>
    <row customHeight="1" ht="16.8">
      <c r="C9" s="93"/>
      <c r="D9" s="106" t="s">
        <v>89</v>
      </c>
      <c r="E9" s="109" t="s">
        <v>339</v>
      </c>
      <c r="M9" s="70">
        <v>16</v>
      </c>
    </row>
    <row customHeight="1" ht="12.75">
      <c r="C10" s="93"/>
      <c r="D10" s="88" t="s">
        <v>118</v>
      </c>
      <c r="E10" s="88" t="s">
        <v>103</v>
      </c>
      <c r="M10" s="70">
        <v>12</v>
      </c>
    </row>
    <row customHeight="1" ht="15" hidden="1">
      <c r="C11" s="93"/>
      <c r="D11" s="114">
        <v>0</v>
      </c>
      <c r="E11" s="150"/>
      <c r="M11" s="70">
        <v>0</v>
      </c>
    </row>
    <row customHeight="1" ht="14.699999999999998">
      <c r="C12" s="93"/>
      <c r="D12" s="110"/>
      <c r="E12" s="108" t="s">
        <v>1950</v>
      </c>
      <c r="M12" s="70">
        <v>14</v>
      </c>
    </row>
    <row customHeight="1" ht="14.25" hidden="1">
      <c r="A13" s="70" t="s">
        <v>83</v>
      </c>
      <c r="B13" s="70">
        <v>0</v>
      </c>
      <c r="C13" s="92">
        <v>3</v>
      </c>
      <c r="D13" s="70">
        <v>6</v>
      </c>
      <c r="E13" s="70">
        <v>94</v>
      </c>
      <c r="F13" s="70">
        <v>8</v>
      </c>
      <c r="G13" s="70">
        <v>8</v>
      </c>
      <c r="H13" s="70">
        <v>8</v>
      </c>
      <c r="I13" s="70">
        <v>8</v>
      </c>
      <c r="J13" s="70">
        <v>8</v>
      </c>
      <c r="K13" s="70">
        <v>8</v>
      </c>
      <c r="L13" s="70">
        <v>8</v>
      </c>
      <c r="M13" s="70">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78F269-6A77-8094-AECF-0.E1CE55EF}"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1953</v>
      </c>
      <c r="C2" s="2501"/>
      <c r="D2" s="2501"/>
      <c r="E2" s="269"/>
      <c r="F2" s="90">
        <v>22</v>
      </c>
    </row>
    <row customHeight="1" ht="3">
      <c r="F3" s="90">
        <v>3</v>
      </c>
    </row>
    <row customHeight="1" ht="23.25">
      <c r="B4" s="2615" t="s">
        <v>1954</v>
      </c>
      <c r="C4" s="384" t="s">
        <v>1955</v>
      </c>
      <c r="D4" s="384" t="s">
        <v>1956</v>
      </c>
      <c r="F4" s="90">
        <v>22</v>
      </c>
    </row>
    <row customHeight="1" ht="11.25" hidden="1">
      <c r="A5" s="90" t="s">
        <v>83</v>
      </c>
      <c r="B5" s="90">
        <v>34</v>
      </c>
      <c r="C5" s="90">
        <v>85</v>
      </c>
      <c r="D5" s="90">
        <v>17</v>
      </c>
      <c r="E5" s="90">
        <v>8</v>
      </c>
      <c r="F5" s="90">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DDDD7-C396-ED87-5FF7-0.A1A7B29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1957</v>
      </c>
    </row>
    <row r="4" s="265" customFormat="1" customHeight="1" ht="15">
      <c r="C4" s="1817"/>
      <c r="D4" s="114"/>
      <c r="E4" s="378"/>
    </row>
    <row r="6" s="1816" customFormat="1" customHeight="1" ht="17.25">
      <c r="A6" s="1816" t="s">
        <v>1958</v>
      </c>
    </row>
    <row r="8" s="265" customFormat="1" customHeight="1" ht="17.25">
      <c r="C8" s="1818"/>
      <c r="D8" s="114"/>
      <c r="E8" s="115"/>
    </row>
    <row r="11" s="1816" customFormat="1" customHeight="1" ht="17.25">
      <c r="A11" s="1816" t="s">
        <v>1959</v>
      </c>
    </row>
    <row r="13" s="1820" customFormat="1" customHeight="1" ht="15">
      <c r="A13" s="2218">
        <v>1</v>
      </c>
      <c r="B13" s="1161"/>
      <c r="C13" s="802" t="s">
        <v>104</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102</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1960</v>
      </c>
    </row>
    <row r="19" s="1851" customFormat="1" customHeight="1" ht="15">
      <c r="A19" s="1883"/>
      <c r="B19" s="1367">
        <v>1</v>
      </c>
      <c r="C19" s="1367"/>
      <c r="D19" s="801" t="s">
        <v>104</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1961</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104</v>
      </c>
      <c r="D23" s="2109" t="s">
        <v>118</v>
      </c>
      <c r="E23" s="2110"/>
      <c r="F23" s="2108" t="s">
        <v>19</v>
      </c>
      <c r="G23" s="2558"/>
      <c r="H23" s="2128">
        <v>1</v>
      </c>
      <c r="I23" s="2560" t="str">
        <f>IF(U23="","",INDEX(TERRITORY_MR_LIST,MATCH(U23,TERRITORY_LIST_ID,0)))</f>
        <v/>
      </c>
      <c r="J23" s="2108" t="s">
        <v>19</v>
      </c>
      <c r="K23" s="833"/>
      <c r="L23" s="1783" t="s">
        <v>118</v>
      </c>
      <c r="M23" s="604"/>
      <c r="N23" s="605"/>
      <c r="O23" s="605"/>
      <c r="P23" s="605"/>
      <c r="Q23" s="605"/>
      <c r="R23" s="605"/>
      <c r="S23" s="605"/>
      <c r="T23" s="605"/>
      <c r="U23" s="606"/>
      <c r="V23" s="605"/>
      <c r="W23" s="605"/>
      <c r="X23" s="596"/>
      <c r="Y23" s="596" t="s">
        <v>126</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127</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128</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1962</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104</v>
      </c>
      <c r="H29" s="2104">
        <v>1</v>
      </c>
      <c r="I29" s="2563" t="str">
        <f>IF(U29="","",INDEX(TERRITORY_MR_LIST,MATCH(U29,TERRITORY_LIST_ID,0)))</f>
        <v/>
      </c>
      <c r="J29" s="2108" t="s">
        <v>19</v>
      </c>
      <c r="K29" s="833"/>
      <c r="L29" s="1783" t="s">
        <v>118</v>
      </c>
      <c r="M29" s="604"/>
      <c r="N29" s="605"/>
      <c r="O29" s="605"/>
      <c r="P29" s="605"/>
      <c r="Q29" s="605"/>
      <c r="R29" s="605"/>
      <c r="S29" s="605"/>
      <c r="T29" s="605"/>
      <c r="U29" s="606"/>
      <c r="V29" s="605"/>
      <c r="W29" s="605"/>
      <c r="X29" s="596"/>
      <c r="Y29" s="596" t="s">
        <v>126</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127</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1963</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104</v>
      </c>
      <c r="L34" s="1730" t="s">
        <v>118</v>
      </c>
      <c r="M34" s="812"/>
      <c r="N34" s="813"/>
      <c r="O34" s="605"/>
      <c r="P34" s="605"/>
      <c r="Q34" s="605"/>
      <c r="R34" s="605"/>
      <c r="S34" s="605"/>
      <c r="T34" s="605"/>
      <c r="U34" s="606"/>
      <c r="V34" s="605"/>
      <c r="W34" s="605"/>
      <c r="X34" s="596"/>
      <c r="Y34" s="596" t="s">
        <v>126</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1964</v>
      </c>
    </row>
    <row customHeight="1" ht="11.25"/>
    <row s="456" customFormat="1" customHeight="1" ht="22.5">
      <c r="A39" s="1792"/>
      <c r="B39" s="458"/>
      <c r="C39" s="860"/>
      <c r="D39" s="441"/>
      <c r="E39" s="861"/>
      <c r="F39" s="1813"/>
      <c r="G39" s="1823"/>
      <c r="H39" s="476"/>
    </row>
    <row customHeight="1" ht="11.25"/>
    <row s="1816" customFormat="1" customHeight="1" ht="11.25">
      <c r="A41" s="1816" t="s">
        <v>1965</v>
      </c>
    </row>
    <row customHeight="1" ht="11.25"/>
    <row s="456" customFormat="1" customHeight="1" ht="22.5">
      <c r="A43" s="458"/>
      <c r="B43" s="458"/>
      <c r="C43" s="458"/>
      <c r="D43" s="441"/>
      <c r="E43" s="861"/>
      <c r="F43" s="862"/>
      <c r="G43" s="1823"/>
      <c r="H43" s="476"/>
    </row>
    <row customHeight="1" ht="11.25"/>
    <row s="1816" customFormat="1" customHeight="1" ht="11.25">
      <c r="A45" s="1816" t="s">
        <v>1966</v>
      </c>
    </row>
    <row customHeight="1" ht="11.25"/>
    <row s="456" customFormat="1" customHeight="1" ht="24">
      <c r="A47" s="2203" t="s">
        <v>365</v>
      </c>
      <c r="B47" s="503"/>
      <c r="C47" s="2214"/>
      <c r="D47" s="446" t="str">
        <f>A47</f>
        <v>5.1</v>
      </c>
      <c r="E47" s="443" t="s">
        <v>366</v>
      </c>
      <c r="F47" s="1977" t="s">
        <v>358</v>
      </c>
      <c r="G47" s="445" t="s">
        <v>367</v>
      </c>
      <c r="H47" s="476"/>
      <c r="I47" s="853"/>
    </row>
    <row s="456" customFormat="1" customHeight="1" ht="22.5">
      <c r="A48" s="2203"/>
      <c r="B48" s="503"/>
      <c r="C48" s="2214"/>
      <c r="D48" s="441" t="str">
        <f>D47&amp;".1"</f>
        <v>5.1.1</v>
      </c>
      <c r="E48" s="440" t="s">
        <v>368</v>
      </c>
      <c r="F48" s="1978" t="s">
        <v>28</v>
      </c>
      <c r="G48" s="475"/>
      <c r="H48" s="476"/>
      <c r="I48" s="853"/>
    </row>
    <row s="456" customFormat="1" customHeight="1" ht="22.5">
      <c r="A49" s="2203"/>
      <c r="B49" s="503"/>
      <c r="C49" s="2214"/>
      <c r="D49" s="441" t="str">
        <f>D47&amp;".2"</f>
        <v>5.1.2</v>
      </c>
      <c r="E49" s="440" t="s">
        <v>369</v>
      </c>
      <c r="F49" s="1733" t="s">
        <v>28</v>
      </c>
      <c r="G49" s="445" t="s">
        <v>370</v>
      </c>
      <c r="H49" s="476"/>
      <c r="I49" s="853"/>
    </row>
    <row s="456" customFormat="1" customHeight="1" ht="22.5">
      <c r="A50" s="2203"/>
      <c r="B50" s="503"/>
      <c r="C50" s="2214"/>
      <c r="D50" s="441" t="str">
        <f>D47&amp;".3"</f>
        <v>5.1.3</v>
      </c>
      <c r="E50" s="440" t="s">
        <v>371</v>
      </c>
      <c r="F50" s="1978" t="s">
        <v>28</v>
      </c>
      <c r="G50" s="475"/>
      <c r="H50" s="476"/>
      <c r="I50" s="853"/>
    </row>
    <row s="456" customFormat="1" customHeight="1" ht="22.5">
      <c r="A51" s="2203"/>
      <c r="B51" s="503"/>
      <c r="C51" s="2214"/>
      <c r="D51" s="441" t="str">
        <f>D47&amp;".4"</f>
        <v>5.1.4</v>
      </c>
      <c r="E51" s="440" t="s">
        <v>372</v>
      </c>
      <c r="F51" s="1978" t="s">
        <v>28</v>
      </c>
      <c r="G51" s="445" t="s">
        <v>373</v>
      </c>
      <c r="H51" s="476"/>
      <c r="I51" s="853"/>
    </row>
    <row r="54" s="1816" customFormat="1" customHeight="1" ht="17.25">
      <c r="A54" s="1816" t="s">
        <v>1967</v>
      </c>
    </row>
    <row r="56" s="1613" customFormat="1" customHeight="1" ht="18.75">
      <c r="A56" s="90"/>
      <c r="B56" s="1824"/>
      <c r="C56" s="1824"/>
      <c r="D56" s="1825"/>
      <c r="E56" s="1810"/>
      <c r="F56" s="869">
        <v>13</v>
      </c>
      <c r="G56" s="868"/>
      <c r="H56" s="794"/>
      <c r="I56" s="792"/>
      <c r="J56" s="521" t="s">
        <v>67</v>
      </c>
      <c r="K56" s="1826" t="s">
        <v>28</v>
      </c>
      <c r="L56" s="90"/>
      <c r="M56" s="1637"/>
      <c r="N56" s="1637"/>
      <c r="O56" s="1637"/>
      <c r="P56" s="517" t="s">
        <v>444</v>
      </c>
      <c r="Q56" s="517" t="s">
        <v>445</v>
      </c>
      <c r="R56" s="518" t="s">
        <v>446</v>
      </c>
      <c r="S56" s="1637" t="s">
        <v>447</v>
      </c>
      <c r="T56" s="1637"/>
      <c r="U56" s="1637"/>
      <c r="V56" s="1637"/>
    </row>
    <row r="58" s="1816" customFormat="1" customHeight="1" ht="11.25">
      <c r="A58" s="1816" t="s">
        <v>1968</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433</v>
      </c>
      <c r="AQ60" s="1625" t="s">
        <v>433</v>
      </c>
      <c r="AR60" s="1637"/>
      <c r="AS60" s="1637"/>
    </row>
    <row r="62" s="1816" customFormat="1" customHeight="1" ht="11.25">
      <c r="A62" s="1816" t="s">
        <v>1969</v>
      </c>
    </row>
    <row r="64" s="1824" customFormat="1" customHeight="1" ht="15">
      <c r="A64" s="146" t="s">
        <v>91</v>
      </c>
      <c r="B64" s="126" t="s">
        <v>28</v>
      </c>
      <c r="C64" s="1827"/>
      <c r="D64" s="129"/>
      <c r="E64" s="382"/>
      <c r="F64" s="382"/>
      <c r="G64" s="1804"/>
      <c r="H64" s="1826"/>
      <c r="I64" s="1805"/>
      <c r="K64" s="273"/>
      <c r="L64" s="274"/>
    </row>
    <row r="66" s="1816" customFormat="1" customHeight="1" ht="11.25">
      <c r="A66" s="1816" t="s">
        <v>1970</v>
      </c>
    </row>
    <row r="68" s="1636" customFormat="1" customHeight="1" ht="14.25">
      <c r="A68" s="344"/>
      <c r="B68" s="1161"/>
      <c r="C68" s="377"/>
      <c r="D68" s="1811"/>
      <c r="E68" s="887"/>
      <c r="F68" s="1826"/>
      <c r="G68" s="90"/>
      <c r="I68" s="1625"/>
      <c r="J68" s="1625"/>
    </row>
    <row r="70" s="1816" customFormat="1" customHeight="1" ht="11.25">
      <c r="A70" s="1816" t="s">
        <v>1971</v>
      </c>
    </row>
    <row r="72" s="1636" customFormat="1" customHeight="1" ht="27">
      <c r="A72" s="1167"/>
      <c r="B72" s="1167"/>
      <c r="C72" s="1167"/>
      <c r="D72" s="1161"/>
      <c r="E72" s="1828"/>
      <c r="F72" s="2582"/>
      <c r="G72" s="2583"/>
      <c r="H72" s="2584" t="s">
        <v>67</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67</v>
      </c>
      <c r="Z72" s="1809"/>
      <c r="AA72" s="1793">
        <v>1</v>
      </c>
      <c r="AB72" s="1243"/>
      <c r="AD72" s="1637" t="s">
        <v>1972</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1973</v>
      </c>
    </row>
    <row r="75" s="1816" customFormat="1" customHeight="1" ht="11.25">
      <c r="A75" s="1816" t="s">
        <v>1974</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1972</v>
      </c>
    </row>
    <row r="79" s="1816" customFormat="1" customHeight="1" ht="11.25">
      <c r="A79" s="1816" t="s">
        <v>1975</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428</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1976</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1977</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1978</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1979</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1980</v>
      </c>
    </row>
    <row r="101" s="1636" customFormat="1" customHeight="1" ht="11.25">
      <c r="A101" s="1167"/>
      <c r="B101" s="1167"/>
      <c r="C101" s="1167"/>
      <c r="D101" s="1161"/>
      <c r="E101" s="1171"/>
      <c r="F101" s="1830"/>
      <c r="G101" s="1831"/>
      <c r="H101" s="2516" t="s">
        <v>118</v>
      </c>
      <c r="I101" s="2517"/>
      <c r="J101" s="2486"/>
      <c r="K101" s="2518"/>
      <c r="L101" s="2108" t="s">
        <v>19</v>
      </c>
      <c r="M101" s="2109"/>
      <c r="N101" s="1987"/>
      <c r="O101" s="1178" t="s">
        <v>428</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1978</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1981</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1982</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1983</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1984</v>
      </c>
    </row>
    <row r="115" s="1851" customFormat="1" customHeight="1" ht="15">
      <c r="A115" s="624"/>
      <c r="B115" s="625"/>
      <c r="C115" s="625"/>
      <c r="D115" s="2579" t="s">
        <v>118</v>
      </c>
      <c r="E115" s="2378" t="s">
        <v>114</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660</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615</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616</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661</v>
      </c>
      <c r="F118" s="2377"/>
      <c r="G118" s="2377"/>
      <c r="H118" s="2377"/>
      <c r="I118" s="2377"/>
      <c r="J118" s="2377"/>
      <c r="K118" s="2377"/>
      <c r="L118" s="2377"/>
      <c r="M118" s="2377"/>
      <c r="N118" s="2377"/>
      <c r="O118" s="2377"/>
      <c r="P118" s="2377"/>
      <c r="Q118" s="559">
        <f>SUMIF(T119:T120,"i",Q119:Q120)</f>
        <v>0</v>
      </c>
      <c r="R118" s="1018"/>
      <c r="S118" s="1799" t="s">
        <v>662</v>
      </c>
      <c r="T118" s="718" t="s">
        <v>663</v>
      </c>
      <c r="U118" s="2375">
        <v>1</v>
      </c>
      <c r="V118" s="2375" t="s">
        <v>626</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1985</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664</v>
      </c>
      <c r="F121" s="2377"/>
      <c r="G121" s="2377"/>
      <c r="H121" s="2377"/>
      <c r="I121" s="2377"/>
      <c r="J121" s="2377"/>
      <c r="K121" s="2377"/>
      <c r="L121" s="2377"/>
      <c r="M121" s="2377"/>
      <c r="N121" s="2377"/>
      <c r="O121" s="2377"/>
      <c r="P121" s="2377"/>
      <c r="Q121" s="559">
        <f>SUMIF(T122:T123,"i",Q122:Q123)</f>
        <v>0</v>
      </c>
      <c r="R121" s="1018"/>
      <c r="S121" s="1799" t="s">
        <v>665</v>
      </c>
      <c r="T121" s="718" t="s">
        <v>663</v>
      </c>
      <c r="U121" s="2375">
        <v>1</v>
      </c>
      <c r="V121" s="2375" t="s">
        <v>626</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1985</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1986</v>
      </c>
    </row>
    <row r="127" s="1851" customFormat="1" customHeight="1" ht="15">
      <c r="A127" s="624"/>
      <c r="B127" s="625"/>
      <c r="C127" s="625"/>
      <c r="D127" s="2579" t="s">
        <v>118</v>
      </c>
      <c r="E127" s="2378" t="s">
        <v>114</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660</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615</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616</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661</v>
      </c>
      <c r="F130" s="2377"/>
      <c r="G130" s="2377"/>
      <c r="H130" s="2377"/>
      <c r="I130" s="2377"/>
      <c r="J130" s="2377"/>
      <c r="K130" s="2377"/>
      <c r="L130" s="2377"/>
      <c r="M130" s="2377"/>
      <c r="N130" s="2377"/>
      <c r="O130" s="2377"/>
      <c r="P130" s="2377"/>
      <c r="Q130" s="559">
        <f>SUMIF(T131:T132,"i",Q131:Q132)</f>
        <v>0</v>
      </c>
      <c r="R130" s="1018"/>
      <c r="S130" s="1799" t="s">
        <v>662</v>
      </c>
      <c r="T130" s="718" t="s">
        <v>663</v>
      </c>
      <c r="U130" s="2375">
        <v>1</v>
      </c>
      <c r="V130" s="2375" t="s">
        <v>626</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1985</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663</v>
      </c>
      <c r="U133" s="2375">
        <v>1</v>
      </c>
      <c r="V133" s="2375" t="s">
        <v>626</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1987</v>
      </c>
    </row>
    <row r="139" s="1851" customFormat="1" customHeight="1" ht="45">
      <c r="A139" s="1807"/>
      <c r="B139" s="1161"/>
      <c r="C139" s="413"/>
      <c r="D139" s="90"/>
      <c r="E139" s="2573"/>
      <c r="F139" s="2109" t="s">
        <v>118</v>
      </c>
      <c r="G139" s="2576" t="s">
        <v>28</v>
      </c>
      <c r="H139" s="290"/>
      <c r="I139" s="638" t="s">
        <v>118</v>
      </c>
      <c r="J139" s="1808" t="s">
        <v>1988</v>
      </c>
      <c r="K139" s="639" t="s">
        <v>597</v>
      </c>
      <c r="L139" s="2225" t="s">
        <v>597</v>
      </c>
      <c r="M139" s="2578"/>
      <c r="N139" s="639" t="s">
        <v>597</v>
      </c>
      <c r="O139" s="639" t="s">
        <v>597</v>
      </c>
      <c r="P139" s="639" t="s">
        <v>597</v>
      </c>
      <c r="Q139" s="640">
        <f>SUM(Q140:Q142)</f>
        <v>0</v>
      </c>
      <c r="R139" s="640">
        <f>IF(R136=0,0,(Q136/R136)*100)</f>
        <v>0</v>
      </c>
      <c r="S139" s="2180"/>
      <c r="T139" s="718" t="s">
        <v>663</v>
      </c>
      <c r="U139" s="90"/>
      <c r="V139" s="90"/>
      <c r="AC139" s="90"/>
    </row>
    <row s="1851" customFormat="1" customHeight="1" ht="11.25">
      <c r="A140" s="1807"/>
      <c r="B140" s="1161"/>
      <c r="C140" s="413"/>
      <c r="D140" s="90"/>
      <c r="E140" s="2574"/>
      <c r="F140" s="2109"/>
      <c r="G140" s="2576"/>
      <c r="H140" s="2128"/>
      <c r="I140" s="2516" t="s">
        <v>1072</v>
      </c>
      <c r="J140" s="2570"/>
      <c r="K140" s="2571"/>
      <c r="L140" s="641"/>
      <c r="M140" s="642" t="s">
        <v>118</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1989</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1990</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1072</v>
      </c>
      <c r="J147" s="2570"/>
      <c r="K147" s="2571"/>
      <c r="L147" s="641"/>
      <c r="M147" s="642" t="s">
        <v>118</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1989</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118</v>
      </c>
      <c r="N150" s="1796"/>
      <c r="O150" s="643"/>
      <c r="P150" s="644"/>
      <c r="Q150" s="643"/>
      <c r="R150" s="645">
        <v>0</v>
      </c>
      <c r="S150" s="90"/>
      <c r="T150" s="718"/>
      <c r="U150" s="90"/>
      <c r="V150" s="90"/>
      <c r="AC150" s="90"/>
    </row>
    <row r="152" s="1816" customFormat="1" customHeight="1" ht="17.25">
      <c r="A152" s="1816" t="s">
        <v>1991</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67</v>
      </c>
      <c r="L154" s="2109"/>
      <c r="M154" s="2109" t="s">
        <v>118</v>
      </c>
      <c r="N154" s="2505" t="str">
        <f>IF(Z154="","",INDEX(TERRITORY_MR_LIST,MATCH(Z154,TERRITORY_LIST_ID,0)))</f>
        <v/>
      </c>
      <c r="O154" s="2186" t="s">
        <v>67</v>
      </c>
      <c r="P154" s="2109"/>
      <c r="Q154" s="2109" t="s">
        <v>118</v>
      </c>
      <c r="R154" s="2503" t="s">
        <v>28</v>
      </c>
      <c r="S154" s="2108" t="s">
        <v>67</v>
      </c>
      <c r="T154" s="1812"/>
      <c r="U154" s="1812" t="s">
        <v>118</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171</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172</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173</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186</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67</v>
      </c>
      <c r="L160" s="2109"/>
      <c r="M160" s="2109" t="s">
        <v>118</v>
      </c>
      <c r="N160" s="2505" t="str">
        <f>IF(Z160="","",INDEX(TERRITORY_MR_LIST,MATCH(Z160,TERRITORY_LIST_ID,0)))</f>
        <v/>
      </c>
      <c r="O160" s="2186" t="s">
        <v>67</v>
      </c>
      <c r="P160" s="2109"/>
      <c r="Q160" s="2109" t="s">
        <v>118</v>
      </c>
      <c r="R160" s="2503" t="s">
        <v>28</v>
      </c>
      <c r="S160" s="2108" t="s">
        <v>67</v>
      </c>
      <c r="T160" s="1812"/>
      <c r="U160" s="1812" t="s">
        <v>118</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171</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172</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173</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118</v>
      </c>
      <c r="N165" s="2505" t="str">
        <f>IF(Z165="","",INDEX(TERRITORY_MR_LIST,MATCH(Z165,TERRITORY_LIST_ID,0)))</f>
        <v/>
      </c>
      <c r="O165" s="2186" t="s">
        <v>67</v>
      </c>
      <c r="P165" s="2109"/>
      <c r="Q165" s="2109" t="s">
        <v>118</v>
      </c>
      <c r="R165" s="2503" t="s">
        <v>28</v>
      </c>
      <c r="S165" s="2108" t="s">
        <v>67</v>
      </c>
      <c r="T165" s="1812"/>
      <c r="U165" s="1812" t="s">
        <v>118</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171</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172</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118</v>
      </c>
      <c r="R169" s="2503" t="s">
        <v>28</v>
      </c>
      <c r="S169" s="2108" t="s">
        <v>67</v>
      </c>
      <c r="T169" s="1812"/>
      <c r="U169" s="1812" t="s">
        <v>118</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171</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118</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1992</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67</v>
      </c>
      <c r="L176" s="2109"/>
      <c r="M176" s="2109" t="s">
        <v>118</v>
      </c>
      <c r="N176" s="2505" t="str">
        <f>IF(Z176="","",INDEX(TERRITORY_MR_LIST,MATCH(Z176,TERRITORY_LIST_ID,0)))</f>
        <v/>
      </c>
      <c r="O176" s="2186" t="s">
        <v>67</v>
      </c>
      <c r="P176" s="2109"/>
      <c r="Q176" s="2109" t="s">
        <v>118</v>
      </c>
      <c r="R176" s="2503" t="s">
        <v>28</v>
      </c>
      <c r="S176" s="2407" t="s">
        <v>19</v>
      </c>
      <c r="T176" s="1803"/>
      <c r="U176" s="1803" t="s">
        <v>118</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172</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173</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186</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67</v>
      </c>
      <c r="L182" s="2109"/>
      <c r="M182" s="2109" t="s">
        <v>118</v>
      </c>
      <c r="N182" s="2505" t="str">
        <f>IF(Z182="","",INDEX(TERRITORY_MR_LIST,MATCH(Z182,TERRITORY_LIST_ID,0)))</f>
        <v/>
      </c>
      <c r="O182" s="2186" t="s">
        <v>67</v>
      </c>
      <c r="P182" s="2109"/>
      <c r="Q182" s="2109" t="s">
        <v>118</v>
      </c>
      <c r="R182" s="2503" t="s">
        <v>28</v>
      </c>
      <c r="S182" s="2407" t="s">
        <v>19</v>
      </c>
      <c r="T182" s="1803"/>
      <c r="U182" s="1803" t="s">
        <v>118</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172</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173</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118</v>
      </c>
      <c r="N187" s="2505" t="str">
        <f>IF(Z187="","",INDEX(TERRITORY_MR_LIST,MATCH(Z187,TERRITORY_LIST_ID,0)))</f>
        <v/>
      </c>
      <c r="O187" s="2186" t="s">
        <v>67</v>
      </c>
      <c r="P187" s="2109"/>
      <c r="Q187" s="2109" t="s">
        <v>118</v>
      </c>
      <c r="R187" s="2503" t="s">
        <v>28</v>
      </c>
      <c r="S187" s="2407" t="s">
        <v>19</v>
      </c>
      <c r="T187" s="1803"/>
      <c r="U187" s="1803" t="s">
        <v>118</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172</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118</v>
      </c>
      <c r="R191" s="2503" t="s">
        <v>28</v>
      </c>
      <c r="S191" s="2407" t="s">
        <v>19</v>
      </c>
      <c r="T191" s="1803"/>
      <c r="U191" s="1803" t="s">
        <v>118</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1993</v>
      </c>
    </row>
    <row customHeight="1" ht="17.25">
      <c r="G201" s="1840"/>
      <c r="H201" s="1840"/>
      <c r="I201" s="1840"/>
      <c r="M201" s="1836"/>
    </row>
    <row s="1851" customFormat="1" customHeight="1" ht="15">
      <c r="D202" s="2524"/>
      <c r="E202" s="2200"/>
      <c r="F202" s="2200"/>
      <c r="G202" s="2186"/>
      <c r="H202" s="1565"/>
      <c r="I202" s="2528">
        <v>1</v>
      </c>
      <c r="J202" s="2502"/>
      <c r="K202" s="1580"/>
      <c r="L202" s="2186" t="s">
        <v>67</v>
      </c>
      <c r="M202" s="2186" t="s">
        <v>67</v>
      </c>
      <c r="N202" s="1565"/>
      <c r="O202" s="2109" t="s">
        <v>118</v>
      </c>
      <c r="P202" s="2518"/>
      <c r="Q202" s="1581"/>
      <c r="R202" s="2186" t="s">
        <v>67</v>
      </c>
      <c r="S202" s="2186" t="s">
        <v>67</v>
      </c>
      <c r="T202" s="1856"/>
      <c r="U202" s="2109" t="s">
        <v>118</v>
      </c>
      <c r="V202" s="2525" t="str">
        <f>IF(AK202="","",INDEX(TERRITORY_MR_LIST,MATCH(AK202,TERRITORY_LIST_ID,0)))</f>
        <v/>
      </c>
      <c r="W202" s="1582"/>
      <c r="X202" s="2186" t="s">
        <v>67</v>
      </c>
      <c r="Y202" s="2186" t="s">
        <v>19</v>
      </c>
      <c r="Z202" s="1565"/>
      <c r="AA202" s="2109" t="s">
        <v>118</v>
      </c>
      <c r="AB202" s="2527"/>
      <c r="AC202" s="1583"/>
      <c r="AD202" s="2186" t="s">
        <v>67</v>
      </c>
      <c r="AE202" s="2186" t="s">
        <v>19</v>
      </c>
      <c r="AF202" s="1563"/>
      <c r="AG202" s="1812" t="s">
        <v>118</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1994</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1995</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112</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1996</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186</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90B635-9ABE-B57E-BCD3-0.1553124F}"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1997</v>
      </c>
      <c r="B1" s="847"/>
      <c r="C1" s="983" t="s">
        <v>1998</v>
      </c>
      <c r="D1" s="981" t="s">
        <v>858</v>
      </c>
      <c r="E1" s="981" t="s">
        <v>904</v>
      </c>
      <c r="F1" s="981" t="s">
        <v>957</v>
      </c>
      <c r="G1" s="981" t="s">
        <v>944</v>
      </c>
      <c r="H1" s="981" t="s">
        <v>1670</v>
      </c>
    </row>
    <row customHeight="1" ht="9">
      <c r="A2" s="984" t="s">
        <v>1999</v>
      </c>
      <c r="B2" s="984"/>
      <c r="C2" s="985" t="str">
        <f>INDEX(TEMPLATE_NUMBER_FORM_LIST,MATCH(TEMPLATE_SPHERE,TEMPLATE_SPHERE_LIST,0))</f>
        <v>16</v>
      </c>
      <c r="D2" s="984" t="s">
        <v>1519</v>
      </c>
      <c r="E2" s="984" t="s">
        <v>157</v>
      </c>
      <c r="F2" s="986" t="s">
        <v>157</v>
      </c>
      <c r="G2" s="984" t="s">
        <v>157</v>
      </c>
      <c r="H2" s="987"/>
    </row>
    <row customHeight="1" ht="63">
      <c r="A3" s="847"/>
      <c r="B3" s="847" t="s">
        <v>118</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2000</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2001</v>
      </c>
      <c r="B4" s="847" t="s">
        <v>103</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2002</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2003</v>
      </c>
    </row>
    <row customHeight="1" ht="117">
      <c r="A5" s="847" t="s">
        <v>2004</v>
      </c>
      <c r="B5" s="847" t="s">
        <v>91</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2005</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2006</v>
      </c>
    </row>
    <row customHeight="1" ht="90">
      <c r="A6" s="847" t="s">
        <v>2007</v>
      </c>
      <c r="B6" s="847" t="s">
        <v>92</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2008</v>
      </c>
      <c r="B7" s="847" t="s">
        <v>119</v>
      </c>
      <c r="C7" s="985" t="str">
        <f>IF(TEMPLATE_SPHERE="HEAT",D7,E7)</f>
        <v>Форма 11. Информация о расходах на капитальный и текущий ремонт основных средств</v>
      </c>
      <c r="D7" s="847" t="s">
        <v>2009</v>
      </c>
      <c r="E7" s="847" t="s">
        <v>2010</v>
      </c>
      <c r="F7" s="987"/>
      <c r="G7" s="987"/>
      <c r="H7" s="987"/>
    </row>
    <row customHeight="1" ht="108">
      <c r="A8" s="847" t="s">
        <v>2011</v>
      </c>
      <c r="B8" s="847" t="s">
        <v>93</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1210</v>
      </c>
      <c r="E8" s="847" t="s">
        <v>2012</v>
      </c>
      <c r="F8" s="987"/>
      <c r="G8" s="987"/>
      <c r="H8" s="987"/>
    </row>
    <row customHeight="1" ht="99">
      <c r="A9" s="847" t="s">
        <v>2013</v>
      </c>
      <c r="B9" s="847"/>
      <c r="C9" s="847" t="s">
        <v>2014</v>
      </c>
      <c r="D9" s="847"/>
      <c r="E9" s="847"/>
      <c r="F9" s="987"/>
      <c r="G9" s="987"/>
      <c r="H9" s="987"/>
    </row>
    <row customHeight="1" ht="126">
      <c r="A10" s="847" t="s">
        <v>2015</v>
      </c>
      <c r="B10" s="847"/>
      <c r="C10" s="847" t="s">
        <v>2016</v>
      </c>
      <c r="D10" s="847"/>
      <c r="E10" s="847"/>
      <c r="F10" s="987"/>
      <c r="G10" s="987"/>
      <c r="H10" s="987"/>
    </row>
    <row customHeight="1" ht="108">
      <c r="A11" s="847" t="s">
        <v>2017</v>
      </c>
      <c r="B11" s="847"/>
      <c r="C11" s="847" t="s">
        <v>2018</v>
      </c>
      <c r="D11" s="847"/>
      <c r="E11" s="847"/>
      <c r="F11" s="987"/>
      <c r="G11" s="987"/>
      <c r="H11" s="987"/>
    </row>
    <row customHeight="1" ht="54">
      <c r="A12" s="847" t="s">
        <v>2019</v>
      </c>
      <c r="B12" s="847"/>
      <c r="C12" s="847" t="s">
        <v>2020</v>
      </c>
      <c r="D12" s="847"/>
      <c r="E12" s="847"/>
      <c r="F12" s="987"/>
      <c r="G12" s="987"/>
      <c r="H12" s="987"/>
    </row>
    <row customHeight="1" ht="45">
      <c r="A13" s="847" t="s">
        <v>2021</v>
      </c>
      <c r="B13" s="847"/>
      <c r="C13" s="847" t="s">
        <v>2022</v>
      </c>
      <c r="D13" s="847"/>
      <c r="E13" s="847"/>
      <c r="F13" s="987"/>
      <c r="G13" s="987"/>
      <c r="H13" s="987"/>
    </row>
    <row customHeight="1" ht="117">
      <c r="A14" s="847" t="s">
        <v>2023</v>
      </c>
      <c r="B14" s="847"/>
      <c r="C14" s="847" t="s">
        <v>2024</v>
      </c>
      <c r="D14" s="847"/>
      <c r="E14" s="847"/>
      <c r="F14" s="987"/>
      <c r="G14" s="987"/>
      <c r="H14" s="987"/>
    </row>
    <row customHeight="1" ht="117">
      <c r="A15" s="847" t="s">
        <v>2025</v>
      </c>
      <c r="B15" s="847"/>
      <c r="C15" s="847" t="s">
        <v>2026</v>
      </c>
      <c r="D15" s="847"/>
      <c r="E15" s="847"/>
      <c r="F15" s="987"/>
      <c r="G15" s="987"/>
      <c r="H15" s="987"/>
    </row>
    <row customHeight="1" ht="63">
      <c r="A16" s="847" t="s">
        <v>2027</v>
      </c>
      <c r="B16" s="847"/>
      <c r="C16" s="847" t="s">
        <v>2028</v>
      </c>
      <c r="D16" s="847"/>
      <c r="E16" s="847"/>
      <c r="F16" s="987"/>
      <c r="G16" s="987"/>
      <c r="H16" s="987"/>
    </row>
    <row customHeight="1" ht="54">
      <c r="A17" s="847" t="s">
        <v>2029</v>
      </c>
      <c r="B17" s="847"/>
      <c r="C17" s="985" t="s">
        <v>2030</v>
      </c>
      <c r="D17" s="847"/>
      <c r="E17" s="847"/>
      <c r="F17" s="987"/>
      <c r="G17" s="987"/>
      <c r="H17" s="987"/>
    </row>
    <row customHeight="1" ht="27">
      <c r="A18" s="847" t="s">
        <v>2031</v>
      </c>
      <c r="B18" s="847"/>
      <c r="C18" s="985" t="s">
        <v>2032</v>
      </c>
      <c r="D18" s="847"/>
      <c r="E18" s="847"/>
      <c r="F18" s="987"/>
      <c r="G18" s="987"/>
      <c r="H18" s="987"/>
    </row>
    <row customHeight="1" ht="54">
      <c r="A19" s="847" t="s">
        <v>2033</v>
      </c>
      <c r="B19" s="847"/>
      <c r="C19" s="985" t="s">
        <v>2034</v>
      </c>
      <c r="D19" s="847"/>
      <c r="E19" s="847"/>
      <c r="F19" s="987"/>
      <c r="G19" s="987"/>
      <c r="H19" s="987"/>
    </row>
    <row customHeight="1" ht="36">
      <c r="A20" s="847" t="s">
        <v>2035</v>
      </c>
      <c r="B20" s="847"/>
      <c r="C20" s="985" t="s">
        <v>2036</v>
      </c>
      <c r="D20" s="847"/>
      <c r="E20" s="847"/>
      <c r="F20" s="987"/>
      <c r="G20" s="987"/>
      <c r="H20" s="987"/>
    </row>
    <row customHeight="1" ht="36">
      <c r="A21" s="847" t="s">
        <v>2037</v>
      </c>
      <c r="B21" s="847"/>
      <c r="C21" s="985" t="s">
        <v>2038</v>
      </c>
      <c r="D21" s="847"/>
      <c r="E21" s="847"/>
      <c r="F21" s="987"/>
      <c r="G21" s="987"/>
      <c r="H21" s="987"/>
    </row>
    <row customHeight="1" ht="27">
      <c r="A22" s="847" t="s">
        <v>2039</v>
      </c>
      <c r="B22" s="847"/>
      <c r="C22" s="985" t="s">
        <v>2040</v>
      </c>
      <c r="D22" s="847"/>
      <c r="E22" s="847"/>
      <c r="F22" s="987"/>
      <c r="G22" s="987"/>
      <c r="H22" s="987"/>
    </row>
    <row customHeight="1" ht="36">
      <c r="A23" s="847" t="s">
        <v>2041</v>
      </c>
      <c r="B23" s="847"/>
      <c r="C23" s="985" t="s">
        <v>2042</v>
      </c>
      <c r="D23" s="847"/>
      <c r="E23" s="847"/>
      <c r="F23" s="987"/>
      <c r="G23" s="987"/>
      <c r="H23" s="987"/>
    </row>
    <row customHeight="1" ht="28.5">
      <c r="A24" s="847" t="s">
        <v>2043</v>
      </c>
      <c r="B24" s="847"/>
      <c r="C24" s="985" t="s">
        <v>2044</v>
      </c>
      <c r="D24" s="847"/>
      <c r="E24" s="847"/>
      <c r="F24" s="987"/>
      <c r="G24" s="987"/>
      <c r="H24" s="987"/>
    </row>
    <row customHeight="1" ht="36">
      <c r="A25" s="847" t="s">
        <v>2045</v>
      </c>
      <c r="B25" s="847"/>
      <c r="C25" s="985" t="s">
        <v>2046</v>
      </c>
      <c r="D25" s="847"/>
      <c r="E25" s="847"/>
      <c r="F25" s="987"/>
      <c r="G25" s="987"/>
      <c r="H25" s="987"/>
    </row>
    <row customHeight="1" ht="27">
      <c r="A26" s="847" t="s">
        <v>2047</v>
      </c>
      <c r="B26" s="847"/>
      <c r="C26" s="985" t="s">
        <v>2048</v>
      </c>
      <c r="D26" s="847"/>
      <c r="E26" s="847"/>
      <c r="F26" s="987"/>
      <c r="G26" s="987"/>
      <c r="H26" s="987"/>
    </row>
    <row customHeight="1" ht="36">
      <c r="A27" s="847" t="s">
        <v>2049</v>
      </c>
      <c r="B27" s="847"/>
      <c r="C27" s="985" t="s">
        <v>2050</v>
      </c>
      <c r="D27" s="847"/>
      <c r="E27" s="847"/>
      <c r="F27" s="987"/>
      <c r="G27" s="987"/>
      <c r="H27" s="987"/>
    </row>
    <row customHeight="1" ht="28.5">
      <c r="A28" s="847" t="s">
        <v>2051</v>
      </c>
      <c r="B28" s="847"/>
      <c r="C28" s="985" t="s">
        <v>2052</v>
      </c>
      <c r="D28" s="847"/>
      <c r="E28" s="847"/>
      <c r="F28" s="987"/>
      <c r="G28" s="987"/>
      <c r="H28" s="987"/>
    </row>
    <row customHeight="1" ht="126">
      <c r="A29" s="847" t="s">
        <v>2053</v>
      </c>
      <c r="B29" s="847" t="s">
        <v>1621</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2054</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2055</v>
      </c>
    </row>
    <row customHeight="1" ht="36">
      <c r="A30" s="847" t="s">
        <v>2056</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2057</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2058</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2059</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2060</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2061</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2062</v>
      </c>
    </row>
    <row customHeight="1" ht="9">
      <c r="A33" s="847"/>
      <c r="B33" s="847"/>
      <c r="C33" s="985"/>
      <c r="D33" s="847"/>
      <c r="E33" s="847"/>
      <c r="F33" s="987"/>
      <c r="G33" s="987"/>
      <c r="H33" s="987"/>
    </row>
    <row customHeight="1" ht="9">
      <c r="A34" s="847"/>
      <c r="B34" s="847" t="s">
        <v>1557</v>
      </c>
      <c r="C34" s="985">
        <f>INDEX(TEMPLATE_NAME_FORM_LIST,B34,MATCH(TEMPLATE_SPHERE,TEMPLATE_SPHERE_LIST,0))</f>
        <v>0</v>
      </c>
      <c r="D34" s="847"/>
      <c r="E34" s="847"/>
      <c r="F34" s="987"/>
      <c r="G34" s="987"/>
      <c r="H34" s="987"/>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7E61AC1-4AE6-C81C-07DB-0.60FF3C36}"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2063</v>
      </c>
      <c r="D1" s="899"/>
      <c r="E1" s="899"/>
      <c r="F1" s="899"/>
      <c r="G1" s="899"/>
      <c r="H1" s="899" t="s">
        <v>2064</v>
      </c>
      <c r="I1" s="899"/>
      <c r="J1" s="899"/>
      <c r="K1" s="899"/>
      <c r="L1" s="899"/>
      <c r="M1" s="899" t="s">
        <v>2065</v>
      </c>
      <c r="N1" s="899" t="s">
        <v>2066</v>
      </c>
      <c r="O1" s="2593" t="s">
        <v>2067</v>
      </c>
      <c r="P1" s="2593"/>
      <c r="Q1" s="2593"/>
      <c r="R1" s="2593"/>
      <c r="S1" s="2593"/>
      <c r="T1" s="2593" t="s">
        <v>2065</v>
      </c>
      <c r="U1" s="2593"/>
      <c r="V1" s="2593"/>
      <c r="W1" s="2593"/>
      <c r="X1" s="2593"/>
      <c r="Y1" s="1000"/>
      <c r="Z1" s="2593" t="s">
        <v>2068</v>
      </c>
      <c r="AA1" s="2593"/>
      <c r="AB1" s="2593"/>
      <c r="AC1" s="2593"/>
      <c r="AD1" s="2593"/>
    </row>
    <row customHeight="1" ht="18">
      <c r="A2" s="847"/>
      <c r="B2" s="847"/>
      <c r="C2" s="842" t="s">
        <v>858</v>
      </c>
      <c r="D2" s="842" t="s">
        <v>904</v>
      </c>
      <c r="E2" s="842" t="s">
        <v>957</v>
      </c>
      <c r="F2" s="842" t="s">
        <v>944</v>
      </c>
      <c r="G2" s="842" t="s">
        <v>1670</v>
      </c>
      <c r="H2" s="844"/>
      <c r="I2" s="844"/>
      <c r="J2" s="844"/>
      <c r="K2" s="844"/>
      <c r="L2" s="844"/>
      <c r="M2" s="844"/>
      <c r="N2" s="844"/>
      <c r="O2" s="842" t="s">
        <v>858</v>
      </c>
      <c r="P2" s="842" t="s">
        <v>904</v>
      </c>
      <c r="Q2" s="842" t="s">
        <v>944</v>
      </c>
      <c r="R2" s="842" t="s">
        <v>957</v>
      </c>
      <c r="S2" s="842" t="s">
        <v>1670</v>
      </c>
      <c r="T2" s="842" t="s">
        <v>858</v>
      </c>
      <c r="U2" s="842" t="s">
        <v>904</v>
      </c>
      <c r="V2" s="842" t="s">
        <v>944</v>
      </c>
      <c r="W2" s="842" t="s">
        <v>957</v>
      </c>
      <c r="X2" s="842" t="s">
        <v>1670</v>
      </c>
      <c r="Y2" s="842"/>
      <c r="Z2" s="842" t="s">
        <v>858</v>
      </c>
      <c r="AA2" s="851" t="s">
        <v>904</v>
      </c>
      <c r="AB2" s="842" t="s">
        <v>944</v>
      </c>
      <c r="AC2" s="842" t="s">
        <v>957</v>
      </c>
      <c r="AD2" s="842" t="s">
        <v>1670</v>
      </c>
    </row>
    <row customHeight="1" ht="162">
      <c r="A3" s="846" t="s">
        <v>26</v>
      </c>
      <c r="B3" s="846"/>
      <c r="C3" s="2597" t="s">
        <v>2069</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2070</v>
      </c>
      <c r="AA3" s="844" t="s">
        <v>2071</v>
      </c>
      <c r="AB3" s="847" t="s">
        <v>2072</v>
      </c>
      <c r="AC3" s="847" t="s">
        <v>2073</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1608</v>
      </c>
      <c r="D11" s="2600" t="s">
        <v>1604</v>
      </c>
      <c r="E11" s="2600" t="s">
        <v>1703</v>
      </c>
      <c r="F11" s="2600" t="s">
        <v>2074</v>
      </c>
      <c r="G11" s="2600"/>
      <c r="H11" s="899" t="s">
        <v>2075</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2076</v>
      </c>
      <c r="U11" s="844" t="s">
        <v>2077</v>
      </c>
      <c r="V11" s="844"/>
      <c r="W11" s="844"/>
      <c r="X11" s="844"/>
      <c r="Y11" s="1001"/>
      <c r="Z11" s="847" t="s">
        <v>2078</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2079</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2080</v>
      </c>
      <c r="U12" s="844" t="s">
        <v>2081</v>
      </c>
      <c r="V12" s="844"/>
      <c r="W12" s="844"/>
      <c r="X12" s="844"/>
      <c r="Y12" s="1001"/>
      <c r="Z12" s="847" t="s">
        <v>2082</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2083</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2084</v>
      </c>
      <c r="U13" s="845" t="s">
        <v>2085</v>
      </c>
      <c r="V13" s="845"/>
      <c r="W13" s="845"/>
      <c r="X13" s="844"/>
      <c r="Y13" s="1001"/>
      <c r="Z13" s="847" t="s">
        <v>2086</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2087</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2088</v>
      </c>
      <c r="AA14" s="850" t="s">
        <v>2088</v>
      </c>
      <c r="AB14" s="847"/>
      <c r="AC14" s="847"/>
      <c r="AD14" s="847"/>
    </row>
    <row customHeight="1" ht="108">
      <c r="A15" s="2594"/>
      <c r="B15" s="900">
        <v>5</v>
      </c>
      <c r="C15" s="2601"/>
      <c r="D15" s="2601"/>
      <c r="E15" s="2601"/>
      <c r="F15" s="2601"/>
      <c r="G15" s="2601"/>
      <c r="H15" s="2595" t="s">
        <v>2089</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2090</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2091</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2091</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1706</v>
      </c>
      <c r="B18" s="900">
        <v>1</v>
      </c>
      <c r="C18" s="844" t="s">
        <v>2075</v>
      </c>
      <c r="D18" s="968" t="s">
        <v>2075</v>
      </c>
      <c r="E18" s="844" t="s">
        <v>2075</v>
      </c>
      <c r="F18" s="844" t="s">
        <v>2075</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2092</v>
      </c>
      <c r="U18" s="847" t="s">
        <v>2093</v>
      </c>
      <c r="V18" s="847" t="s">
        <v>2094</v>
      </c>
      <c r="W18" s="847" t="s">
        <v>2095</v>
      </c>
      <c r="X18" s="844"/>
      <c r="Y18" s="1001"/>
      <c r="Z18" s="847" t="s">
        <v>2096</v>
      </c>
      <c r="AA18" s="850" t="s">
        <v>2097</v>
      </c>
      <c r="AB18" s="850" t="s">
        <v>2097</v>
      </c>
      <c r="AC18" s="850" t="s">
        <v>2097</v>
      </c>
      <c r="AD18" s="847"/>
    </row>
    <row customHeight="1" ht="36">
      <c r="A19" s="846"/>
      <c r="B19" s="900">
        <v>2</v>
      </c>
      <c r="C19" s="844" t="s">
        <v>2079</v>
      </c>
      <c r="D19" s="968" t="s">
        <v>2079</v>
      </c>
      <c r="E19" s="844" t="s">
        <v>2079</v>
      </c>
      <c r="F19" s="844" t="s">
        <v>2079</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2098</v>
      </c>
      <c r="U19" s="847" t="s">
        <v>2099</v>
      </c>
      <c r="V19" s="847" t="s">
        <v>2100</v>
      </c>
      <c r="W19" s="847" t="s">
        <v>2101</v>
      </c>
      <c r="X19" s="844"/>
      <c r="Y19" s="1001"/>
      <c r="Z19" s="847" t="s">
        <v>2102</v>
      </c>
      <c r="AA19" s="850" t="s">
        <v>2102</v>
      </c>
      <c r="AB19" s="850" t="s">
        <v>2102</v>
      </c>
      <c r="AC19" s="850" t="s">
        <v>2102</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759</v>
      </c>
      <c r="P20" s="958" t="s">
        <v>759</v>
      </c>
      <c r="Q20" s="958" t="s">
        <v>759</v>
      </c>
      <c r="R20" s="958" t="s">
        <v>759</v>
      </c>
      <c r="S20" s="958"/>
      <c r="T20" s="965" t="s">
        <v>2103</v>
      </c>
      <c r="U20" s="847" t="s">
        <v>2104</v>
      </c>
      <c r="V20" s="847" t="s">
        <v>2105</v>
      </c>
      <c r="W20" s="847" t="s">
        <v>2106</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359</v>
      </c>
      <c r="P21" s="958"/>
      <c r="Q21" s="958"/>
      <c r="R21" s="958"/>
      <c r="S21" s="958"/>
      <c r="T21" s="965" t="s">
        <v>2107</v>
      </c>
      <c r="U21" s="847"/>
      <c r="V21" s="847"/>
      <c r="W21" s="847"/>
      <c r="X21" s="844"/>
      <c r="Y21" s="1001"/>
      <c r="Z21" s="847" t="s">
        <v>2108</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359</v>
      </c>
      <c r="R22" s="958"/>
      <c r="S22" s="958"/>
      <c r="T22" s="965"/>
      <c r="U22" s="847"/>
      <c r="V22" s="847" t="s">
        <v>2109</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362</v>
      </c>
      <c r="R23" s="958"/>
      <c r="S23" s="958"/>
      <c r="T23" s="965"/>
      <c r="U23" s="847"/>
      <c r="V23" s="847" t="s">
        <v>2110</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779</v>
      </c>
      <c r="R24" s="958"/>
      <c r="S24" s="958"/>
      <c r="T24" s="965"/>
      <c r="U24" s="847"/>
      <c r="V24" s="847" t="s">
        <v>2111</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362</v>
      </c>
      <c r="P25" s="958" t="s">
        <v>359</v>
      </c>
      <c r="Q25" s="958" t="s">
        <v>786</v>
      </c>
      <c r="R25" s="958" t="s">
        <v>359</v>
      </c>
      <c r="S25" s="958"/>
      <c r="T25" s="965" t="s">
        <v>2112</v>
      </c>
      <c r="U25" s="847" t="s">
        <v>2112</v>
      </c>
      <c r="V25" s="847" t="s">
        <v>2112</v>
      </c>
      <c r="W25" s="847" t="s">
        <v>2112</v>
      </c>
      <c r="X25" s="844"/>
      <c r="Y25" s="1001"/>
      <c r="Z25" s="847"/>
      <c r="AA25" s="850"/>
      <c r="AB25" s="847"/>
      <c r="AC25" s="847"/>
      <c r="AD25" s="847"/>
    </row>
    <row customHeight="1" ht="18">
      <c r="A26" s="846"/>
      <c r="B26" s="900">
        <v>9</v>
      </c>
      <c r="C26" s="844" t="s">
        <v>703</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775</v>
      </c>
      <c r="P26" s="958" t="s">
        <v>769</v>
      </c>
      <c r="Q26" s="958" t="s">
        <v>2113</v>
      </c>
      <c r="R26" s="958" t="s">
        <v>769</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2114</v>
      </c>
      <c r="V26" s="965" t="s">
        <v>2114</v>
      </c>
      <c r="W26" s="965" t="s">
        <v>2114</v>
      </c>
      <c r="X26" s="844"/>
      <c r="Y26" s="1001"/>
      <c r="Z26" s="847"/>
      <c r="AA26" s="850"/>
      <c r="AB26" s="847"/>
      <c r="AC26" s="847"/>
      <c r="AD26" s="847"/>
    </row>
    <row customHeight="1" ht="18">
      <c r="A27" s="846"/>
      <c r="B27" s="900">
        <v>10</v>
      </c>
      <c r="C27" s="844" t="s">
        <v>707</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777</v>
      </c>
      <c r="P27" s="958" t="s">
        <v>771</v>
      </c>
      <c r="Q27" s="958" t="s">
        <v>2115</v>
      </c>
      <c r="R27" s="958" t="s">
        <v>771</v>
      </c>
      <c r="S27" s="958"/>
      <c r="T27" s="965" t="s">
        <v>2116</v>
      </c>
      <c r="U27" s="965" t="s">
        <v>2116</v>
      </c>
      <c r="V27" s="965" t="s">
        <v>2116</v>
      </c>
      <c r="W27" s="965" t="s">
        <v>2116</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779</v>
      </c>
      <c r="P28" s="958"/>
      <c r="Q28" s="958"/>
      <c r="R28" s="958"/>
      <c r="S28" s="958"/>
      <c r="T28" s="965" t="s">
        <v>2117</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786</v>
      </c>
      <c r="P29" s="958" t="s">
        <v>362</v>
      </c>
      <c r="Q29" s="958"/>
      <c r="R29" s="958" t="s">
        <v>362</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2118</v>
      </c>
      <c r="V29" s="847"/>
      <c r="W29" s="847" t="s">
        <v>2118</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788</v>
      </c>
      <c r="P30" s="958" t="s">
        <v>779</v>
      </c>
      <c r="Q30" s="958" t="s">
        <v>788</v>
      </c>
      <c r="R30" s="958" t="s">
        <v>779</v>
      </c>
      <c r="S30" s="958"/>
      <c r="T30" s="965" t="s">
        <v>2119</v>
      </c>
      <c r="U30" s="847" t="s">
        <v>2119</v>
      </c>
      <c r="V30" s="847" t="s">
        <v>2119</v>
      </c>
      <c r="W30" s="847" t="s">
        <v>2119</v>
      </c>
      <c r="X30" s="844"/>
      <c r="Y30" s="1001"/>
      <c r="Z30" s="847"/>
      <c r="AA30" s="850" t="s">
        <v>2120</v>
      </c>
      <c r="AB30" s="850" t="s">
        <v>2120</v>
      </c>
      <c r="AC30" s="850" t="s">
        <v>2120</v>
      </c>
      <c r="AD30" s="847"/>
    </row>
    <row customHeight="1" ht="18">
      <c r="A31" s="846"/>
      <c r="B31" s="900">
        <v>14</v>
      </c>
      <c r="C31" s="844" t="s">
        <v>2121</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2122</v>
      </c>
      <c r="P31" s="958" t="s">
        <v>782</v>
      </c>
      <c r="Q31" s="958" t="s">
        <v>2122</v>
      </c>
      <c r="R31" s="958" t="s">
        <v>782</v>
      </c>
      <c r="S31" s="958"/>
      <c r="T31" s="966" t="s">
        <v>2123</v>
      </c>
      <c r="U31" s="847" t="s">
        <v>2123</v>
      </c>
      <c r="V31" s="847" t="s">
        <v>2123</v>
      </c>
      <c r="W31" s="847" t="s">
        <v>2123</v>
      </c>
      <c r="X31" s="844"/>
      <c r="Y31" s="1001"/>
      <c r="Z31" s="847"/>
      <c r="AA31" s="850"/>
      <c r="AB31" s="850"/>
      <c r="AC31" s="850"/>
      <c r="AD31" s="847"/>
    </row>
    <row customHeight="1" ht="36">
      <c r="A32" s="846"/>
      <c r="B32" s="900">
        <v>15</v>
      </c>
      <c r="C32" s="844" t="s">
        <v>2124</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2125</v>
      </c>
      <c r="P32" s="958" t="s">
        <v>784</v>
      </c>
      <c r="Q32" s="958" t="s">
        <v>2125</v>
      </c>
      <c r="R32" s="958" t="s">
        <v>784</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2126</v>
      </c>
      <c r="V32" s="847" t="s">
        <v>2126</v>
      </c>
      <c r="W32" s="847" t="s">
        <v>2126</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790</v>
      </c>
      <c r="P33" s="958" t="s">
        <v>786</v>
      </c>
      <c r="Q33" s="958" t="s">
        <v>790</v>
      </c>
      <c r="R33" s="958" t="s">
        <v>786</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2127</v>
      </c>
      <c r="V33" s="847" t="s">
        <v>2127</v>
      </c>
      <c r="W33" s="847" t="s">
        <v>2128</v>
      </c>
      <c r="X33" s="844"/>
      <c r="Y33" s="1001"/>
      <c r="Z33" s="847"/>
      <c r="AA33" s="850" t="s">
        <v>2129</v>
      </c>
      <c r="AB33" s="850" t="s">
        <v>2129</v>
      </c>
      <c r="AC33" s="850" t="s">
        <v>2129</v>
      </c>
      <c r="AD33" s="847"/>
    </row>
    <row customHeight="1" ht="27">
      <c r="A34" s="846"/>
      <c r="B34" s="900">
        <v>17</v>
      </c>
      <c r="C34" s="844" t="s">
        <v>2130</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2131</v>
      </c>
      <c r="P34" s="958" t="s">
        <v>2113</v>
      </c>
      <c r="Q34" s="958" t="s">
        <v>2131</v>
      </c>
      <c r="R34" s="958" t="s">
        <v>2113</v>
      </c>
      <c r="S34" s="958"/>
      <c r="T34" s="967" t="s">
        <v>2132</v>
      </c>
      <c r="U34" s="847" t="s">
        <v>2132</v>
      </c>
      <c r="V34" s="847" t="s">
        <v>2132</v>
      </c>
      <c r="W34" s="847" t="s">
        <v>2133</v>
      </c>
      <c r="X34" s="844"/>
      <c r="Y34" s="1001"/>
      <c r="Z34" s="847"/>
      <c r="AA34" s="850"/>
      <c r="AB34" s="847"/>
      <c r="AC34" s="847"/>
      <c r="AD34" s="847"/>
    </row>
    <row customHeight="1" ht="45">
      <c r="A35" s="846"/>
      <c r="B35" s="900">
        <v>18</v>
      </c>
      <c r="C35" s="844" t="s">
        <v>2134</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2135</v>
      </c>
      <c r="P35" s="958" t="s">
        <v>2115</v>
      </c>
      <c r="Q35" s="958" t="s">
        <v>2135</v>
      </c>
      <c r="R35" s="958" t="s">
        <v>2115</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2136</v>
      </c>
      <c r="V35" s="847" t="s">
        <v>2136</v>
      </c>
      <c r="W35" s="847" t="s">
        <v>2136</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792</v>
      </c>
      <c r="P36" s="958" t="s">
        <v>788</v>
      </c>
      <c r="Q36" s="958" t="s">
        <v>792</v>
      </c>
      <c r="R36" s="958" t="s">
        <v>788</v>
      </c>
      <c r="S36" s="958"/>
      <c r="T36" s="965" t="s">
        <v>2137</v>
      </c>
      <c r="U36" s="847" t="s">
        <v>2137</v>
      </c>
      <c r="V36" s="847" t="s">
        <v>2137</v>
      </c>
      <c r="W36" s="847" t="s">
        <v>2137</v>
      </c>
      <c r="X36" s="844"/>
      <c r="Y36" s="1001"/>
      <c r="Z36" s="847"/>
      <c r="AA36" s="850"/>
      <c r="AB36" s="847"/>
      <c r="AC36" s="847"/>
      <c r="AD36" s="847"/>
    </row>
    <row customHeight="1" ht="18">
      <c r="A37" s="846"/>
      <c r="B37" s="900">
        <v>20</v>
      </c>
      <c r="C37" s="844" t="s">
        <v>2138</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2139</v>
      </c>
      <c r="P37" s="958" t="s">
        <v>2122</v>
      </c>
      <c r="Q37" s="958" t="s">
        <v>2139</v>
      </c>
      <c r="R37" s="958" t="s">
        <v>2122</v>
      </c>
      <c r="S37" s="958"/>
      <c r="T37" s="965" t="s">
        <v>2140</v>
      </c>
      <c r="U37" s="847" t="s">
        <v>2140</v>
      </c>
      <c r="V37" s="847" t="s">
        <v>2140</v>
      </c>
      <c r="W37" s="847" t="s">
        <v>2140</v>
      </c>
      <c r="X37" s="844"/>
      <c r="Y37" s="1001"/>
      <c r="Z37" s="847"/>
      <c r="AA37" s="850"/>
      <c r="AB37" s="847"/>
      <c r="AC37" s="847"/>
      <c r="AD37" s="847"/>
    </row>
    <row customHeight="1" ht="18">
      <c r="A38" s="846"/>
      <c r="B38" s="900">
        <v>21</v>
      </c>
      <c r="C38" s="844" t="s">
        <v>2141</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2142</v>
      </c>
      <c r="P38" s="958" t="s">
        <v>2125</v>
      </c>
      <c r="Q38" s="958" t="s">
        <v>2142</v>
      </c>
      <c r="R38" s="958" t="s">
        <v>2125</v>
      </c>
      <c r="S38" s="958"/>
      <c r="T38" s="965" t="s">
        <v>2143</v>
      </c>
      <c r="U38" s="847" t="s">
        <v>2143</v>
      </c>
      <c r="V38" s="847" t="s">
        <v>2143</v>
      </c>
      <c r="W38" s="847" t="s">
        <v>2143</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796</v>
      </c>
      <c r="P39" s="958" t="s">
        <v>790</v>
      </c>
      <c r="Q39" s="958" t="s">
        <v>796</v>
      </c>
      <c r="R39" s="958" t="s">
        <v>790</v>
      </c>
      <c r="S39" s="958"/>
      <c r="T39" s="965" t="s">
        <v>2144</v>
      </c>
      <c r="U39" s="847" t="s">
        <v>2145</v>
      </c>
      <c r="V39" s="847" t="s">
        <v>2146</v>
      </c>
      <c r="W39" s="847" t="s">
        <v>2147</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2148</v>
      </c>
      <c r="P40" s="958" t="s">
        <v>792</v>
      </c>
      <c r="Q40" s="958" t="s">
        <v>2148</v>
      </c>
      <c r="R40" s="958" t="s">
        <v>792</v>
      </c>
      <c r="S40" s="958"/>
      <c r="T40" s="844" t="s">
        <v>2149</v>
      </c>
      <c r="U40" s="844" t="s">
        <v>2149</v>
      </c>
      <c r="V40" s="844" t="s">
        <v>2149</v>
      </c>
      <c r="W40" s="844" t="s">
        <v>2149</v>
      </c>
      <c r="X40" s="844"/>
      <c r="Y40" s="1001"/>
      <c r="Z40" s="847" t="s">
        <v>2150</v>
      </c>
      <c r="AA40" s="850" t="s">
        <v>2150</v>
      </c>
      <c r="AB40" s="850" t="s">
        <v>2150</v>
      </c>
      <c r="AC40" s="850" t="s">
        <v>2150</v>
      </c>
      <c r="AD40" s="847"/>
    </row>
    <row customHeight="1" ht="27">
      <c r="A41" s="846"/>
      <c r="B41" s="900">
        <v>24</v>
      </c>
      <c r="C41" s="844" t="s">
        <v>2151</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2152</v>
      </c>
      <c r="P41" s="958" t="s">
        <v>2139</v>
      </c>
      <c r="Q41" s="958" t="s">
        <v>2152</v>
      </c>
      <c r="R41" s="958" t="s">
        <v>2139</v>
      </c>
      <c r="S41" s="958"/>
      <c r="T41" s="844" t="s">
        <v>2153</v>
      </c>
      <c r="U41" s="844" t="s">
        <v>2153</v>
      </c>
      <c r="V41" s="844" t="s">
        <v>2153</v>
      </c>
      <c r="W41" s="844" t="s">
        <v>2153</v>
      </c>
      <c r="X41" s="844"/>
      <c r="Y41" s="1001"/>
      <c r="Z41" s="847" t="s">
        <v>2154</v>
      </c>
      <c r="AA41" s="847" t="s">
        <v>2154</v>
      </c>
      <c r="AB41" s="847" t="s">
        <v>2154</v>
      </c>
      <c r="AC41" s="847" t="s">
        <v>2154</v>
      </c>
      <c r="AD41" s="847"/>
    </row>
    <row customHeight="1" ht="27">
      <c r="A42" s="846"/>
      <c r="B42" s="900">
        <v>25</v>
      </c>
      <c r="C42" s="844" t="s">
        <v>2155</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2156</v>
      </c>
      <c r="P42" s="958" t="s">
        <v>2142</v>
      </c>
      <c r="Q42" s="958" t="s">
        <v>2156</v>
      </c>
      <c r="R42" s="958" t="s">
        <v>2142</v>
      </c>
      <c r="S42" s="958"/>
      <c r="T42" s="844" t="s">
        <v>2157</v>
      </c>
      <c r="U42" s="844" t="s">
        <v>2157</v>
      </c>
      <c r="V42" s="844" t="s">
        <v>2157</v>
      </c>
      <c r="W42" s="844" t="s">
        <v>2157</v>
      </c>
      <c r="X42" s="844"/>
      <c r="Y42" s="1001"/>
      <c r="Z42" s="847" t="s">
        <v>2158</v>
      </c>
      <c r="AA42" s="847" t="s">
        <v>2158</v>
      </c>
      <c r="AB42" s="847" t="s">
        <v>2158</v>
      </c>
      <c r="AC42" s="847" t="s">
        <v>2158</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2159</v>
      </c>
      <c r="P43" s="958" t="s">
        <v>796</v>
      </c>
      <c r="Q43" s="958" t="s">
        <v>2159</v>
      </c>
      <c r="R43" s="958" t="s">
        <v>796</v>
      </c>
      <c r="S43" s="958"/>
      <c r="T43" s="844" t="s">
        <v>2160</v>
      </c>
      <c r="U43" s="844" t="s">
        <v>2160</v>
      </c>
      <c r="V43" s="844" t="s">
        <v>2160</v>
      </c>
      <c r="W43" s="844" t="s">
        <v>2160</v>
      </c>
      <c r="X43" s="844"/>
      <c r="Y43" s="1001"/>
      <c r="Z43" s="847" t="s">
        <v>2161</v>
      </c>
      <c r="AA43" s="847" t="s">
        <v>2161</v>
      </c>
      <c r="AB43" s="847" t="s">
        <v>2161</v>
      </c>
      <c r="AC43" s="847" t="s">
        <v>2161</v>
      </c>
      <c r="AD43" s="847"/>
    </row>
    <row customHeight="1" ht="27">
      <c r="A44" s="846"/>
      <c r="B44" s="900">
        <v>27</v>
      </c>
      <c r="C44" s="844" t="s">
        <v>2162</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2163</v>
      </c>
      <c r="P44" s="958" t="s">
        <v>2164</v>
      </c>
      <c r="Q44" s="958" t="s">
        <v>2163</v>
      </c>
      <c r="R44" s="958" t="s">
        <v>2164</v>
      </c>
      <c r="S44" s="958"/>
      <c r="T44" s="844" t="s">
        <v>2153</v>
      </c>
      <c r="U44" s="844" t="s">
        <v>2153</v>
      </c>
      <c r="V44" s="844" t="s">
        <v>2153</v>
      </c>
      <c r="W44" s="844" t="s">
        <v>2153</v>
      </c>
      <c r="X44" s="844"/>
      <c r="Y44" s="1001"/>
      <c r="Z44" s="847" t="s">
        <v>2165</v>
      </c>
      <c r="AA44" s="847" t="s">
        <v>2165</v>
      </c>
      <c r="AB44" s="847" t="s">
        <v>2165</v>
      </c>
      <c r="AC44" s="847" t="s">
        <v>2165</v>
      </c>
      <c r="AD44" s="847"/>
    </row>
    <row customHeight="1" ht="27">
      <c r="A45" s="846"/>
      <c r="B45" s="900">
        <v>28</v>
      </c>
      <c r="C45" s="844" t="s">
        <v>2166</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2167</v>
      </c>
      <c r="P45" s="958" t="s">
        <v>2168</v>
      </c>
      <c r="Q45" s="958" t="s">
        <v>2167</v>
      </c>
      <c r="R45" s="958" t="s">
        <v>2168</v>
      </c>
      <c r="S45" s="958"/>
      <c r="T45" s="844" t="s">
        <v>2157</v>
      </c>
      <c r="U45" s="844" t="s">
        <v>2157</v>
      </c>
      <c r="V45" s="844" t="s">
        <v>2157</v>
      </c>
      <c r="W45" s="844" t="s">
        <v>2157</v>
      </c>
      <c r="X45" s="844"/>
      <c r="Y45" s="1001"/>
      <c r="Z45" s="847" t="s">
        <v>2169</v>
      </c>
      <c r="AA45" s="847" t="s">
        <v>2169</v>
      </c>
      <c r="AB45" s="847" t="s">
        <v>2169</v>
      </c>
      <c r="AC45" s="847" t="s">
        <v>2169</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2170</v>
      </c>
      <c r="P46" s="958" t="s">
        <v>2148</v>
      </c>
      <c r="Q46" s="958" t="s">
        <v>2170</v>
      </c>
      <c r="R46" s="958" t="s">
        <v>2148</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2171</v>
      </c>
      <c r="V46" s="844" t="s">
        <v>2171</v>
      </c>
      <c r="W46" s="844" t="s">
        <v>2171</v>
      </c>
      <c r="X46" s="844"/>
      <c r="Y46" s="1001"/>
      <c r="Z46" s="847" t="s">
        <v>2172</v>
      </c>
      <c r="AA46" s="847" t="s">
        <v>2173</v>
      </c>
      <c r="AB46" s="847" t="s">
        <v>2173</v>
      </c>
      <c r="AC46" s="847" t="s">
        <v>2173</v>
      </c>
      <c r="AD46" s="847"/>
    </row>
    <row customHeight="1" ht="54">
      <c r="A47" s="846"/>
      <c r="B47" s="900">
        <v>30</v>
      </c>
      <c r="C47" s="844" t="s">
        <v>2174</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2175</v>
      </c>
      <c r="P47" s="958" t="s">
        <v>2152</v>
      </c>
      <c r="Q47" s="958" t="s">
        <v>2175</v>
      </c>
      <c r="R47" s="958" t="s">
        <v>2152</v>
      </c>
      <c r="S47" s="958"/>
      <c r="T47" s="844" t="s">
        <v>2176</v>
      </c>
      <c r="U47" s="844" t="s">
        <v>2176</v>
      </c>
      <c r="V47" s="844" t="s">
        <v>2176</v>
      </c>
      <c r="W47" s="844" t="s">
        <v>2176</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2159</v>
      </c>
      <c r="Q48" s="958" t="s">
        <v>2177</v>
      </c>
      <c r="R48" s="958" t="s">
        <v>2159</v>
      </c>
      <c r="S48" s="958"/>
      <c r="T48" s="844"/>
      <c r="U48" s="844" t="s">
        <v>2178</v>
      </c>
      <c r="V48" s="844" t="s">
        <v>2179</v>
      </c>
      <c r="W48" s="844" t="s">
        <v>2179</v>
      </c>
      <c r="X48" s="844"/>
      <c r="Y48" s="1001"/>
      <c r="Z48" s="847"/>
      <c r="AA48" s="850" t="s">
        <v>2173</v>
      </c>
      <c r="AB48" s="850" t="s">
        <v>2173</v>
      </c>
      <c r="AC48" s="850" t="s">
        <v>2173</v>
      </c>
      <c r="AD48" s="847"/>
    </row>
    <row customHeight="1" ht="54">
      <c r="A49" s="846"/>
      <c r="B49" s="900">
        <v>32</v>
      </c>
      <c r="C49" s="844" t="s">
        <v>2180</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2163</v>
      </c>
      <c r="Q49" s="958" t="s">
        <v>2181</v>
      </c>
      <c r="R49" s="958" t="s">
        <v>2163</v>
      </c>
      <c r="S49" s="958"/>
      <c r="T49" s="844"/>
      <c r="U49" s="844" t="s">
        <v>2176</v>
      </c>
      <c r="V49" s="844" t="s">
        <v>2176</v>
      </c>
      <c r="W49" s="844" t="s">
        <v>2176</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2177</v>
      </c>
      <c r="P50" s="958" t="s">
        <v>2170</v>
      </c>
      <c r="Q50" s="958" t="s">
        <v>2182</v>
      </c>
      <c r="R50" s="958" t="s">
        <v>2170</v>
      </c>
      <c r="S50" s="958"/>
      <c r="T50" s="844" t="s">
        <v>2183</v>
      </c>
      <c r="U50" s="844" t="s">
        <v>2184</v>
      </c>
      <c r="V50" s="844" t="s">
        <v>2185</v>
      </c>
      <c r="W50" s="844" t="s">
        <v>2186</v>
      </c>
      <c r="X50" s="844"/>
      <c r="Y50" s="1001"/>
      <c r="Z50" s="847" t="s">
        <v>2187</v>
      </c>
      <c r="AA50" s="850" t="s">
        <v>2188</v>
      </c>
      <c r="AB50" s="850" t="s">
        <v>2188</v>
      </c>
      <c r="AC50" s="850" t="s">
        <v>2188</v>
      </c>
      <c r="AD50" s="847"/>
    </row>
    <row customHeight="1" ht="27">
      <c r="A51" s="846"/>
      <c r="B51" s="900">
        <v>34</v>
      </c>
      <c r="C51" s="844" t="s">
        <v>2189</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91</v>
      </c>
      <c r="P51" s="958"/>
      <c r="Q51" s="958"/>
      <c r="R51" s="958"/>
      <c r="S51" s="958"/>
      <c r="T51" s="844" t="s">
        <v>2190</v>
      </c>
      <c r="U51" s="844"/>
      <c r="V51" s="844"/>
      <c r="W51" s="844"/>
      <c r="X51" s="844"/>
      <c r="Y51" s="1001"/>
      <c r="Z51" s="847"/>
      <c r="AA51" s="850"/>
      <c r="AB51" s="850"/>
      <c r="AC51" s="850"/>
      <c r="AD51" s="847"/>
    </row>
    <row customHeight="1" ht="36">
      <c r="A52" s="846"/>
      <c r="B52" s="900">
        <v>35</v>
      </c>
      <c r="C52" s="844" t="s">
        <v>2083</v>
      </c>
      <c r="D52" s="968" t="s">
        <v>2083</v>
      </c>
      <c r="E52" s="844" t="s">
        <v>2083</v>
      </c>
      <c r="F52" s="844" t="s">
        <v>2083</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92</v>
      </c>
      <c r="P52" s="958" t="s">
        <v>91</v>
      </c>
      <c r="Q52" s="958" t="s">
        <v>91</v>
      </c>
      <c r="R52" s="958" t="s">
        <v>91</v>
      </c>
      <c r="S52" s="958"/>
      <c r="T52" s="844" t="s">
        <v>2191</v>
      </c>
      <c r="U52" s="844" t="s">
        <v>2192</v>
      </c>
      <c r="V52" s="844" t="s">
        <v>2193</v>
      </c>
      <c r="W52" s="844" t="s">
        <v>2194</v>
      </c>
      <c r="X52" s="844"/>
      <c r="Y52" s="1001"/>
      <c r="Z52" s="847" t="s">
        <v>800</v>
      </c>
      <c r="AA52" s="850" t="s">
        <v>800</v>
      </c>
      <c r="AB52" s="850" t="s">
        <v>800</v>
      </c>
      <c r="AC52" s="850" t="s">
        <v>800</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804</v>
      </c>
      <c r="P53" s="958" t="s">
        <v>376</v>
      </c>
      <c r="Q53" s="958" t="s">
        <v>376</v>
      </c>
      <c r="R53" s="958" t="s">
        <v>376</v>
      </c>
      <c r="S53" s="958"/>
      <c r="T53" s="844" t="s">
        <v>2195</v>
      </c>
      <c r="U53" s="844" t="s">
        <v>2195</v>
      </c>
      <c r="V53" s="844" t="s">
        <v>2195</v>
      </c>
      <c r="W53" s="844" t="s">
        <v>2195</v>
      </c>
      <c r="X53" s="844"/>
      <c r="Y53" s="1001"/>
      <c r="Z53" s="847"/>
      <c r="AA53" s="850"/>
      <c r="AB53" s="847"/>
      <c r="AC53" s="847"/>
      <c r="AD53" s="847"/>
    </row>
    <row customHeight="1" ht="18">
      <c r="A54" s="846"/>
      <c r="B54" s="900">
        <v>37</v>
      </c>
      <c r="C54" s="844" t="s">
        <v>2089</v>
      </c>
      <c r="D54" s="968" t="s">
        <v>2089</v>
      </c>
      <c r="E54" s="844" t="s">
        <v>2089</v>
      </c>
      <c r="F54" s="844" t="s">
        <v>2089</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119</v>
      </c>
      <c r="P54" s="958" t="s">
        <v>92</v>
      </c>
      <c r="Q54" s="958" t="s">
        <v>92</v>
      </c>
      <c r="R54" s="958" t="s">
        <v>92</v>
      </c>
      <c r="S54" s="958"/>
      <c r="T54" s="844" t="s">
        <v>802</v>
      </c>
      <c r="U54" s="844" t="s">
        <v>802</v>
      </c>
      <c r="V54" s="844" t="s">
        <v>802</v>
      </c>
      <c r="W54" s="844" t="s">
        <v>802</v>
      </c>
      <c r="X54" s="844"/>
      <c r="Y54" s="1001"/>
      <c r="Z54" s="847" t="s">
        <v>803</v>
      </c>
      <c r="AA54" s="847" t="s">
        <v>803</v>
      </c>
      <c r="AB54" s="847" t="s">
        <v>803</v>
      </c>
      <c r="AC54" s="847" t="s">
        <v>803</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365</v>
      </c>
      <c r="P55" s="958" t="s">
        <v>804</v>
      </c>
      <c r="Q55" s="958" t="s">
        <v>804</v>
      </c>
      <c r="R55" s="958" t="s">
        <v>804</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2196</v>
      </c>
      <c r="V55" s="844" t="s">
        <v>2196</v>
      </c>
      <c r="W55" s="844" t="s">
        <v>2196</v>
      </c>
      <c r="X55" s="844"/>
      <c r="Y55" s="1001"/>
      <c r="Z55" s="847" t="s">
        <v>2197</v>
      </c>
      <c r="AA55" s="847" t="s">
        <v>2197</v>
      </c>
      <c r="AB55" s="847" t="s">
        <v>2197</v>
      </c>
      <c r="AC55" s="847" t="s">
        <v>2197</v>
      </c>
      <c r="AD55" s="847"/>
    </row>
    <row customHeight="1" ht="27">
      <c r="A56" s="846"/>
      <c r="B56" s="900">
        <v>39</v>
      </c>
      <c r="C56" s="844" t="s">
        <v>1072</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1189</v>
      </c>
      <c r="P56" s="958" t="s">
        <v>807</v>
      </c>
      <c r="Q56" s="958" t="s">
        <v>807</v>
      </c>
      <c r="R56" s="958" t="s">
        <v>807</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2198</v>
      </c>
      <c r="V56" s="844" t="s">
        <v>2198</v>
      </c>
      <c r="W56" s="844" t="s">
        <v>2198</v>
      </c>
      <c r="X56" s="844"/>
      <c r="Y56" s="1001"/>
      <c r="Z56" s="847" t="s">
        <v>809</v>
      </c>
      <c r="AA56" s="847" t="s">
        <v>809</v>
      </c>
      <c r="AB56" s="847" t="s">
        <v>809</v>
      </c>
      <c r="AC56" s="847" t="s">
        <v>809</v>
      </c>
      <c r="AD56" s="847"/>
    </row>
    <row customHeight="1" ht="27">
      <c r="A57" s="846"/>
      <c r="B57" s="900">
        <v>40</v>
      </c>
      <c r="C57" s="844" t="s">
        <v>1074</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2199</v>
      </c>
      <c r="P57" s="958" t="s">
        <v>810</v>
      </c>
      <c r="Q57" s="958" t="s">
        <v>810</v>
      </c>
      <c r="R57" s="958" t="s">
        <v>810</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2200</v>
      </c>
      <c r="V57" s="844" t="s">
        <v>2200</v>
      </c>
      <c r="W57" s="844" t="s">
        <v>2200</v>
      </c>
      <c r="X57" s="844"/>
      <c r="Y57" s="1001"/>
      <c r="Z57" s="847" t="s">
        <v>812</v>
      </c>
      <c r="AA57" s="847" t="s">
        <v>812</v>
      </c>
      <c r="AB57" s="847" t="s">
        <v>812</v>
      </c>
      <c r="AC57" s="847" t="s">
        <v>812</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932</v>
      </c>
      <c r="P58" s="958" t="s">
        <v>846</v>
      </c>
      <c r="Q58" s="958" t="s">
        <v>846</v>
      </c>
      <c r="R58" s="958" t="s">
        <v>846</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2201</v>
      </c>
      <c r="V58" s="844" t="s">
        <v>2201</v>
      </c>
      <c r="W58" s="844" t="s">
        <v>2201</v>
      </c>
      <c r="X58" s="844"/>
      <c r="Y58" s="1001"/>
      <c r="Z58" s="847"/>
      <c r="AA58" s="850"/>
      <c r="AB58" s="847"/>
      <c r="AC58" s="847"/>
      <c r="AD58" s="847"/>
    </row>
    <row customHeight="1" ht="36">
      <c r="A59" s="846"/>
      <c r="B59" s="900">
        <v>42</v>
      </c>
      <c r="C59" s="844">
        <v>3</v>
      </c>
      <c r="D59" s="968" t="s">
        <v>2189</v>
      </c>
      <c r="E59" s="844" t="s">
        <v>2189</v>
      </c>
      <c r="F59" s="844" t="s">
        <v>2189</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119</v>
      </c>
      <c r="Q59" s="958" t="s">
        <v>119</v>
      </c>
      <c r="R59" s="958" t="s">
        <v>119</v>
      </c>
      <c r="S59" s="958"/>
      <c r="T59" s="844"/>
      <c r="U59" s="844" t="s">
        <v>2202</v>
      </c>
      <c r="V59" s="844" t="s">
        <v>2203</v>
      </c>
      <c r="W59" s="844" t="s">
        <v>2204</v>
      </c>
      <c r="X59" s="844"/>
      <c r="Y59" s="1001"/>
      <c r="Z59" s="847"/>
      <c r="AA59" s="850"/>
      <c r="AB59" s="847"/>
      <c r="AC59" s="847"/>
      <c r="AD59" s="847"/>
    </row>
    <row customHeight="1" ht="81">
      <c r="A60" s="846"/>
      <c r="B60" s="900">
        <v>43</v>
      </c>
      <c r="C60" s="844" t="s">
        <v>2205</v>
      </c>
      <c r="D60" s="968" t="s">
        <v>2205</v>
      </c>
      <c r="E60" s="844" t="s">
        <v>2205</v>
      </c>
      <c r="F60" s="844" t="s">
        <v>2205</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93</v>
      </c>
      <c r="P60" s="958" t="s">
        <v>93</v>
      </c>
      <c r="Q60" s="958" t="s">
        <v>93</v>
      </c>
      <c r="R60" s="958" t="s">
        <v>93</v>
      </c>
      <c r="S60" s="958"/>
      <c r="T60" s="844" t="s">
        <v>680</v>
      </c>
      <c r="U60" s="844" t="s">
        <v>680</v>
      </c>
      <c r="V60" s="844" t="s">
        <v>680</v>
      </c>
      <c r="W60" s="844" t="s">
        <v>680</v>
      </c>
      <c r="X60" s="844"/>
      <c r="Y60" s="1001"/>
      <c r="Z60" s="847" t="s">
        <v>2206</v>
      </c>
      <c r="AA60" s="850" t="s">
        <v>2207</v>
      </c>
      <c r="AB60" s="847" t="s">
        <v>2208</v>
      </c>
      <c r="AC60" s="847" t="s">
        <v>2207</v>
      </c>
      <c r="AD60" s="847"/>
    </row>
    <row customHeight="1" ht="9">
      <c r="A61" s="846"/>
      <c r="B61" s="900">
        <v>44</v>
      </c>
      <c r="C61" s="844"/>
      <c r="D61" s="968" t="s">
        <v>2209</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94</v>
      </c>
      <c r="Q61" s="958"/>
      <c r="R61" s="958"/>
      <c r="S61" s="958"/>
      <c r="T61" s="844"/>
      <c r="U61" s="844" t="s">
        <v>2210</v>
      </c>
      <c r="V61" s="844"/>
      <c r="W61" s="844"/>
      <c r="X61" s="844"/>
      <c r="Y61" s="1001"/>
      <c r="Z61" s="847"/>
      <c r="AA61" s="850"/>
      <c r="AB61" s="847"/>
      <c r="AC61" s="847"/>
      <c r="AD61" s="847"/>
    </row>
    <row customHeight="1" ht="9">
      <c r="A62" s="846"/>
      <c r="B62" s="900">
        <v>45</v>
      </c>
      <c r="C62" s="844"/>
      <c r="D62" s="968" t="s">
        <v>2211</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120</v>
      </c>
      <c r="Q62" s="958"/>
      <c r="R62" s="958"/>
      <c r="S62" s="958"/>
      <c r="T62" s="844"/>
      <c r="U62" s="844" t="s">
        <v>2212</v>
      </c>
      <c r="V62" s="844"/>
      <c r="W62" s="844"/>
      <c r="X62" s="844"/>
      <c r="Y62" s="1001"/>
      <c r="Z62" s="847"/>
      <c r="AA62" s="850"/>
      <c r="AB62" s="847"/>
      <c r="AC62" s="847"/>
      <c r="AD62" s="847"/>
    </row>
    <row customHeight="1" ht="18">
      <c r="A63" s="846"/>
      <c r="B63" s="900">
        <v>46</v>
      </c>
      <c r="C63" s="844"/>
      <c r="D63" s="968" t="s">
        <v>2213</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156</v>
      </c>
      <c r="Q63" s="958"/>
      <c r="R63" s="958"/>
      <c r="S63" s="958"/>
      <c r="T63" s="844"/>
      <c r="U63" s="844" t="s">
        <v>2214</v>
      </c>
      <c r="V63" s="844"/>
      <c r="W63" s="844"/>
      <c r="X63" s="844"/>
      <c r="Y63" s="1001"/>
      <c r="Z63" s="847"/>
      <c r="AA63" s="850"/>
      <c r="AB63" s="847"/>
      <c r="AC63" s="847"/>
      <c r="AD63" s="847"/>
    </row>
    <row customHeight="1" ht="18">
      <c r="A64" s="846"/>
      <c r="B64" s="900">
        <v>47</v>
      </c>
      <c r="C64" s="844"/>
      <c r="D64" s="968" t="s">
        <v>2215</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157</v>
      </c>
      <c r="Q64" s="958"/>
      <c r="R64" s="958"/>
      <c r="S64" s="958"/>
      <c r="T64" s="844"/>
      <c r="U64" s="844" t="s">
        <v>2216</v>
      </c>
      <c r="V64" s="844"/>
      <c r="W64" s="844"/>
      <c r="X64" s="844"/>
      <c r="Y64" s="1001"/>
      <c r="Z64" s="847"/>
      <c r="AA64" s="850" t="s">
        <v>2217</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2130</v>
      </c>
      <c r="Q65" s="958"/>
      <c r="R65" s="958"/>
      <c r="S65" s="958"/>
      <c r="T65" s="844"/>
      <c r="U65" s="844" t="s">
        <v>2218</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2134</v>
      </c>
      <c r="Q66" s="958"/>
      <c r="R66" s="958"/>
      <c r="S66" s="958"/>
      <c r="T66" s="844"/>
      <c r="U66" s="844" t="s">
        <v>2219</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2220</v>
      </c>
      <c r="Q67" s="958"/>
      <c r="R67" s="958"/>
      <c r="S67" s="958"/>
      <c r="T67" s="844"/>
      <c r="U67" s="844" t="s">
        <v>2221</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2222</v>
      </c>
      <c r="Q68" s="958"/>
      <c r="R68" s="958"/>
      <c r="S68" s="958"/>
      <c r="T68" s="844"/>
      <c r="U68" s="844" t="s">
        <v>2223</v>
      </c>
      <c r="V68" s="844"/>
      <c r="W68" s="844"/>
      <c r="X68" s="844"/>
      <c r="Y68" s="1001"/>
      <c r="Z68" s="847"/>
      <c r="AA68" s="850"/>
      <c r="AB68" s="847"/>
      <c r="AC68" s="847"/>
      <c r="AD68" s="847"/>
    </row>
    <row customHeight="1" ht="9">
      <c r="A69" s="846"/>
      <c r="B69" s="900">
        <v>52</v>
      </c>
      <c r="C69" s="844"/>
      <c r="D69" s="968" t="s">
        <v>2224</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158</v>
      </c>
      <c r="Q69" s="958"/>
      <c r="R69" s="958"/>
      <c r="S69" s="958"/>
      <c r="T69" s="844"/>
      <c r="U69" s="844" t="s">
        <v>2225</v>
      </c>
      <c r="V69" s="844"/>
      <c r="W69" s="844"/>
      <c r="X69" s="844"/>
      <c r="Y69" s="1001"/>
      <c r="Z69" s="847"/>
      <c r="AA69" s="850"/>
      <c r="AB69" s="847"/>
      <c r="AC69" s="847"/>
      <c r="AD69" s="847"/>
    </row>
    <row customHeight="1" ht="27">
      <c r="A70" s="846"/>
      <c r="B70" s="900">
        <v>53</v>
      </c>
      <c r="C70" s="844"/>
      <c r="D70" s="968"/>
      <c r="E70" s="844" t="s">
        <v>2209</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94</v>
      </c>
      <c r="R70" s="958"/>
      <c r="S70" s="958"/>
      <c r="T70" s="844"/>
      <c r="U70" s="844"/>
      <c r="V70" s="844" t="s">
        <v>2226</v>
      </c>
      <c r="W70" s="844"/>
      <c r="X70" s="844"/>
      <c r="Y70" s="1001"/>
      <c r="Z70" s="847"/>
      <c r="AA70" s="850"/>
      <c r="AB70" s="847"/>
      <c r="AC70" s="847"/>
      <c r="AD70" s="847"/>
    </row>
    <row customHeight="1" ht="36">
      <c r="A71" s="846"/>
      <c r="B71" s="900">
        <v>54</v>
      </c>
      <c r="C71" s="844"/>
      <c r="D71" s="968"/>
      <c r="E71" s="844" t="s">
        <v>2211</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120</v>
      </c>
      <c r="R71" s="958"/>
      <c r="S71" s="958"/>
      <c r="T71" s="844"/>
      <c r="U71" s="844"/>
      <c r="V71" s="844" t="s">
        <v>2227</v>
      </c>
      <c r="W71" s="844"/>
      <c r="X71" s="844"/>
      <c r="Y71" s="1001"/>
      <c r="Z71" s="847"/>
      <c r="AA71" s="850"/>
      <c r="AB71" s="847"/>
      <c r="AC71" s="847"/>
      <c r="AD71" s="847"/>
    </row>
    <row customHeight="1" ht="27">
      <c r="A72" s="846"/>
      <c r="B72" s="900">
        <v>55</v>
      </c>
      <c r="C72" s="844"/>
      <c r="D72" s="968"/>
      <c r="E72" s="844" t="s">
        <v>2213</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156</v>
      </c>
      <c r="R72" s="958"/>
      <c r="S72" s="958"/>
      <c r="T72" s="844"/>
      <c r="U72" s="844"/>
      <c r="V72" s="844" t="s">
        <v>2228</v>
      </c>
      <c r="W72" s="844"/>
      <c r="X72" s="844"/>
      <c r="Y72" s="1001"/>
      <c r="Z72" s="847"/>
      <c r="AA72" s="850"/>
      <c r="AB72" s="847"/>
      <c r="AC72" s="847"/>
      <c r="AD72" s="847"/>
    </row>
    <row customHeight="1" ht="36">
      <c r="A73" s="846"/>
      <c r="B73" s="900">
        <v>56</v>
      </c>
      <c r="C73" s="844"/>
      <c r="D73" s="968"/>
      <c r="E73" s="844" t="s">
        <v>2215</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157</v>
      </c>
      <c r="R73" s="958"/>
      <c r="S73" s="958"/>
      <c r="T73" s="844"/>
      <c r="U73" s="844"/>
      <c r="V73" s="844" t="s">
        <v>2229</v>
      </c>
      <c r="W73" s="844"/>
      <c r="X73" s="844"/>
      <c r="Y73" s="1001"/>
      <c r="Z73" s="847"/>
      <c r="AA73" s="850"/>
      <c r="AB73" s="847"/>
      <c r="AC73" s="847"/>
      <c r="AD73" s="847"/>
    </row>
    <row customHeight="1" ht="18">
      <c r="A74" s="846"/>
      <c r="B74" s="900">
        <v>57</v>
      </c>
      <c r="C74" s="844"/>
      <c r="D74" s="968"/>
      <c r="E74" s="844" t="s">
        <v>2224</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158</v>
      </c>
      <c r="R74" s="958"/>
      <c r="S74" s="958"/>
      <c r="T74" s="844"/>
      <c r="U74" s="844"/>
      <c r="V74" s="844" t="s">
        <v>2230</v>
      </c>
      <c r="W74" s="844"/>
      <c r="X74" s="844"/>
      <c r="Y74" s="1001"/>
      <c r="Z74" s="847"/>
      <c r="AA74" s="850"/>
      <c r="AB74" s="847"/>
      <c r="AC74" s="847"/>
      <c r="AD74" s="847"/>
    </row>
    <row customHeight="1" ht="18">
      <c r="A75" s="846"/>
      <c r="B75" s="900">
        <v>58</v>
      </c>
      <c r="C75" s="844"/>
      <c r="D75" s="968"/>
      <c r="E75" s="844"/>
      <c r="F75" s="844" t="s">
        <v>2209</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94</v>
      </c>
      <c r="S75" s="958"/>
      <c r="T75" s="844"/>
      <c r="U75" s="844"/>
      <c r="V75" s="844"/>
      <c r="W75" s="844" t="s">
        <v>2231</v>
      </c>
      <c r="X75" s="844"/>
      <c r="Y75" s="1001"/>
      <c r="Z75" s="847"/>
      <c r="AA75" s="850"/>
      <c r="AB75" s="847"/>
      <c r="AC75" s="847"/>
      <c r="AD75" s="847"/>
    </row>
    <row customHeight="1" ht="36">
      <c r="A76" s="846"/>
      <c r="B76" s="900">
        <v>59</v>
      </c>
      <c r="C76" s="844"/>
      <c r="D76" s="968"/>
      <c r="E76" s="844"/>
      <c r="F76" s="844" t="s">
        <v>2211</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120</v>
      </c>
      <c r="S76" s="958"/>
      <c r="T76" s="844"/>
      <c r="U76" s="844"/>
      <c r="V76" s="844"/>
      <c r="W76" s="844" t="s">
        <v>2232</v>
      </c>
      <c r="X76" s="844"/>
      <c r="Y76" s="1001"/>
      <c r="Z76" s="847"/>
      <c r="AA76" s="850"/>
      <c r="AB76" s="847"/>
      <c r="AC76" s="847"/>
      <c r="AD76" s="847"/>
    </row>
    <row customHeight="1" ht="18">
      <c r="A77" s="846"/>
      <c r="B77" s="900">
        <v>60</v>
      </c>
      <c r="C77" s="844"/>
      <c r="D77" s="968"/>
      <c r="E77" s="844"/>
      <c r="F77" s="844" t="s">
        <v>2213</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156</v>
      </c>
      <c r="S77" s="958"/>
      <c r="T77" s="844"/>
      <c r="U77" s="844"/>
      <c r="V77" s="844"/>
      <c r="W77" s="844" t="s">
        <v>2233</v>
      </c>
      <c r="X77" s="844"/>
      <c r="Y77" s="1001"/>
      <c r="Z77" s="847"/>
      <c r="AA77" s="850"/>
      <c r="AB77" s="847"/>
      <c r="AC77" s="847"/>
      <c r="AD77" s="847"/>
    </row>
    <row customHeight="1" ht="72">
      <c r="A78" s="846"/>
      <c r="B78" s="900">
        <v>61</v>
      </c>
      <c r="C78" s="844" t="s">
        <v>2209</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94</v>
      </c>
      <c r="P78" s="958"/>
      <c r="Q78" s="958"/>
      <c r="R78" s="958"/>
      <c r="S78" s="958"/>
      <c r="T78" s="844" t="s">
        <v>685</v>
      </c>
      <c r="U78" s="844"/>
      <c r="V78" s="844"/>
      <c r="W78" s="844"/>
      <c r="X78" s="844"/>
      <c r="Y78" s="1001"/>
      <c r="Z78" s="847" t="s">
        <v>2234</v>
      </c>
      <c r="AA78" s="850"/>
      <c r="AB78" s="847"/>
      <c r="AC78" s="847"/>
      <c r="AD78" s="847"/>
    </row>
    <row customHeight="1" ht="36">
      <c r="A79" s="846"/>
      <c r="B79" s="900">
        <v>62</v>
      </c>
      <c r="C79" s="844" t="s">
        <v>2211</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120</v>
      </c>
      <c r="P79" s="958"/>
      <c r="Q79" s="958"/>
      <c r="R79" s="958"/>
      <c r="S79" s="958"/>
      <c r="T79" s="844" t="s">
        <v>2235</v>
      </c>
      <c r="U79" s="844"/>
      <c r="V79" s="844"/>
      <c r="W79" s="844"/>
      <c r="X79" s="844"/>
      <c r="Y79" s="1001"/>
      <c r="Z79" s="847" t="s">
        <v>2236</v>
      </c>
      <c r="AA79" s="850"/>
      <c r="AB79" s="847"/>
      <c r="AC79" s="847"/>
      <c r="AD79" s="847"/>
    </row>
    <row customHeight="1" ht="45">
      <c r="A80" s="846"/>
      <c r="B80" s="900">
        <v>63</v>
      </c>
      <c r="C80" s="844" t="s">
        <v>2213</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156</v>
      </c>
      <c r="P80" s="958"/>
      <c r="Q80" s="958"/>
      <c r="R80" s="958"/>
      <c r="S80" s="958"/>
      <c r="T80" s="844" t="s">
        <v>2237</v>
      </c>
      <c r="U80" s="844"/>
      <c r="V80" s="844"/>
      <c r="W80" s="844"/>
      <c r="X80" s="844"/>
      <c r="Y80" s="1001"/>
      <c r="Z80" s="847" t="s">
        <v>2238</v>
      </c>
      <c r="AA80" s="850"/>
      <c r="AB80" s="847"/>
      <c r="AC80" s="847"/>
      <c r="AD80" s="847"/>
    </row>
    <row customHeight="1" ht="36">
      <c r="A81" s="846"/>
      <c r="B81" s="900">
        <v>64</v>
      </c>
      <c r="C81" s="844" t="s">
        <v>2215</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2121</v>
      </c>
      <c r="P81" s="958"/>
      <c r="Q81" s="958"/>
      <c r="R81" s="958"/>
      <c r="S81" s="958"/>
      <c r="T81" s="844" t="s">
        <v>2239</v>
      </c>
      <c r="U81" s="844"/>
      <c r="V81" s="844"/>
      <c r="W81" s="844"/>
      <c r="X81" s="844"/>
      <c r="Y81" s="1001"/>
      <c r="Z81" s="847" t="s">
        <v>2240</v>
      </c>
      <c r="AA81" s="850"/>
      <c r="AB81" s="847"/>
      <c r="AC81" s="847"/>
      <c r="AD81" s="847"/>
    </row>
    <row customHeight="1" ht="90">
      <c r="A82" s="846"/>
      <c r="B82" s="900">
        <v>65</v>
      </c>
      <c r="C82" s="844" t="s">
        <v>2224</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157</v>
      </c>
      <c r="P82" s="958"/>
      <c r="Q82" s="958"/>
      <c r="R82" s="958"/>
      <c r="S82" s="958"/>
      <c r="T82" s="844" t="s">
        <v>2241</v>
      </c>
      <c r="U82" s="844"/>
      <c r="V82" s="844"/>
      <c r="W82" s="844"/>
      <c r="X82" s="844"/>
      <c r="Y82" s="1001"/>
      <c r="Z82" s="847" t="s">
        <v>2242</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2130</v>
      </c>
      <c r="P83" s="958"/>
      <c r="Q83" s="958"/>
      <c r="R83" s="958"/>
      <c r="S83" s="958"/>
      <c r="T83" s="844" t="s">
        <v>2243</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2244</v>
      </c>
      <c r="P84" s="958"/>
      <c r="Q84" s="958"/>
      <c r="R84" s="958"/>
      <c r="S84" s="958"/>
      <c r="T84" s="844" t="s">
        <v>2245</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2134</v>
      </c>
      <c r="P85" s="958"/>
      <c r="Q85" s="958"/>
      <c r="R85" s="958"/>
      <c r="S85" s="958"/>
      <c r="T85" s="844" t="s">
        <v>2246</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2247</v>
      </c>
      <c r="P86" s="958"/>
      <c r="Q86" s="958"/>
      <c r="R86" s="958"/>
      <c r="S86" s="958"/>
      <c r="T86" s="844" t="s">
        <v>2248</v>
      </c>
      <c r="U86" s="844"/>
      <c r="V86" s="844"/>
      <c r="W86" s="844"/>
      <c r="X86" s="844"/>
      <c r="Y86" s="1001"/>
      <c r="Z86" s="847"/>
      <c r="AA86" s="850"/>
      <c r="AB86" s="847"/>
      <c r="AC86" s="847"/>
      <c r="AD86" s="847"/>
    </row>
    <row customHeight="1" ht="36">
      <c r="A87" s="846"/>
      <c r="B87" s="900">
        <v>70</v>
      </c>
      <c r="C87" s="844" t="s">
        <v>2249</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158</v>
      </c>
      <c r="P87" s="958"/>
      <c r="Q87" s="958"/>
      <c r="R87" s="958"/>
      <c r="S87" s="958"/>
      <c r="T87" s="844" t="s">
        <v>2250</v>
      </c>
      <c r="U87" s="844"/>
      <c r="V87" s="844"/>
      <c r="W87" s="844"/>
      <c r="X87" s="844"/>
      <c r="Y87" s="1001"/>
      <c r="Z87" s="847"/>
      <c r="AA87" s="850"/>
      <c r="AB87" s="847"/>
      <c r="AC87" s="847"/>
      <c r="AD87" s="847"/>
    </row>
    <row customHeight="1" ht="18">
      <c r="A88" s="846"/>
      <c r="B88" s="900">
        <v>71</v>
      </c>
      <c r="C88" s="844" t="s">
        <v>2251</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159</v>
      </c>
      <c r="P88" s="958"/>
      <c r="Q88" s="958"/>
      <c r="R88" s="958"/>
      <c r="S88" s="958"/>
      <c r="T88" s="844" t="s">
        <v>717</v>
      </c>
      <c r="U88" s="844"/>
      <c r="V88" s="844"/>
      <c r="W88" s="844"/>
      <c r="X88" s="844"/>
      <c r="Y88" s="1001"/>
      <c r="Z88" s="847"/>
      <c r="AA88" s="850"/>
      <c r="AB88" s="847"/>
      <c r="AC88" s="847"/>
      <c r="AD88" s="847"/>
    </row>
    <row customHeight="1" ht="18">
      <c r="A89" s="846"/>
      <c r="B89" s="900">
        <v>72</v>
      </c>
      <c r="C89" s="844" t="s">
        <v>2252</v>
      </c>
      <c r="D89" s="968" t="s">
        <v>2249</v>
      </c>
      <c r="E89" s="844" t="s">
        <v>2249</v>
      </c>
      <c r="F89" s="844" t="s">
        <v>2215</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160</v>
      </c>
      <c r="P89" s="958" t="s">
        <v>159</v>
      </c>
      <c r="Q89" s="958" t="s">
        <v>159</v>
      </c>
      <c r="R89" s="958" t="s">
        <v>157</v>
      </c>
      <c r="S89" s="958"/>
      <c r="T89" s="844" t="s">
        <v>725</v>
      </c>
      <c r="U89" s="844" t="s">
        <v>725</v>
      </c>
      <c r="V89" s="844" t="s">
        <v>725</v>
      </c>
      <c r="W89" s="844" t="s">
        <v>725</v>
      </c>
      <c r="X89" s="844"/>
      <c r="Y89" s="1001"/>
      <c r="Z89" s="847"/>
      <c r="AA89" s="850"/>
      <c r="AB89" s="847"/>
      <c r="AC89" s="847"/>
      <c r="AD89" s="847"/>
    </row>
    <row customHeight="1" ht="27">
      <c r="A90" s="846"/>
      <c r="B90" s="900">
        <v>73</v>
      </c>
      <c r="C90" s="844" t="s">
        <v>2253</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161</v>
      </c>
      <c r="P90" s="958"/>
      <c r="Q90" s="958"/>
      <c r="R90" s="958"/>
      <c r="S90" s="958"/>
      <c r="T90" s="844" t="s">
        <v>727</v>
      </c>
      <c r="U90" s="844"/>
      <c r="V90" s="844"/>
      <c r="W90" s="844"/>
      <c r="X90" s="844"/>
      <c r="Y90" s="1001"/>
      <c r="Z90" s="847"/>
      <c r="AA90" s="850"/>
      <c r="AB90" s="847"/>
      <c r="AC90" s="847"/>
      <c r="AD90" s="847"/>
    </row>
    <row customHeight="1" ht="18">
      <c r="A91" s="846"/>
      <c r="B91" s="900">
        <v>74</v>
      </c>
      <c r="C91" s="844"/>
      <c r="D91" s="968" t="s">
        <v>2251</v>
      </c>
      <c r="E91" s="844" t="s">
        <v>2251</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160</v>
      </c>
      <c r="Q91" s="958" t="s">
        <v>160</v>
      </c>
      <c r="R91" s="958"/>
      <c r="S91" s="958"/>
      <c r="T91" s="844"/>
      <c r="U91" s="844" t="s">
        <v>2254</v>
      </c>
      <c r="V91" s="844" t="s">
        <v>2254</v>
      </c>
      <c r="W91" s="844"/>
      <c r="X91" s="844"/>
      <c r="Y91" s="1001"/>
      <c r="Z91" s="847"/>
      <c r="AA91" s="850"/>
      <c r="AB91" s="847"/>
      <c r="AC91" s="847"/>
      <c r="AD91" s="847"/>
    </row>
    <row customHeight="1" ht="27">
      <c r="A92" s="846"/>
      <c r="B92" s="900">
        <v>75</v>
      </c>
      <c r="C92" s="844"/>
      <c r="D92" s="968" t="s">
        <v>2252</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161</v>
      </c>
      <c r="Q92" s="958"/>
      <c r="R92" s="958"/>
      <c r="S92" s="958"/>
      <c r="T92" s="844"/>
      <c r="U92" s="844" t="s">
        <v>2255</v>
      </c>
      <c r="V92" s="844"/>
      <c r="W92" s="844"/>
      <c r="X92" s="844"/>
      <c r="Y92" s="1001"/>
      <c r="Z92" s="847"/>
      <c r="AA92" s="850" t="s">
        <v>2256</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2162</v>
      </c>
      <c r="Q93" s="958"/>
      <c r="R93" s="958"/>
      <c r="S93" s="958"/>
      <c r="T93" s="844"/>
      <c r="U93" s="844" t="s">
        <v>2257</v>
      </c>
      <c r="V93" s="844"/>
      <c r="W93" s="844"/>
      <c r="X93" s="844"/>
      <c r="Y93" s="1001"/>
      <c r="Z93" s="847"/>
      <c r="AA93" s="850" t="s">
        <v>2258</v>
      </c>
      <c r="AB93" s="847"/>
      <c r="AC93" s="847"/>
      <c r="AD93" s="847"/>
    </row>
    <row customHeight="1" ht="45">
      <c r="A94" s="846"/>
      <c r="B94" s="900">
        <v>77</v>
      </c>
      <c r="C94" s="844"/>
      <c r="D94" s="968" t="s">
        <v>2253</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1513</v>
      </c>
      <c r="Q94" s="958"/>
      <c r="R94" s="958"/>
      <c r="S94" s="958"/>
      <c r="T94" s="844"/>
      <c r="U94" s="844" t="s">
        <v>2259</v>
      </c>
      <c r="V94" s="844"/>
      <c r="W94" s="844"/>
      <c r="X94" s="844"/>
      <c r="Y94" s="1001"/>
      <c r="Z94" s="847"/>
      <c r="AA94" s="850" t="s">
        <v>2260</v>
      </c>
      <c r="AB94" s="847"/>
      <c r="AC94" s="847"/>
      <c r="AD94" s="847"/>
    </row>
    <row customHeight="1" ht="99">
      <c r="A95" s="846"/>
      <c r="B95" s="900">
        <v>78</v>
      </c>
      <c r="C95" s="844" t="s">
        <v>2261</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1513</v>
      </c>
      <c r="P95" s="958"/>
      <c r="Q95" s="958"/>
      <c r="R95" s="958"/>
      <c r="S95" s="958"/>
      <c r="T95" s="844" t="s">
        <v>2262</v>
      </c>
      <c r="U95" s="844"/>
      <c r="V95" s="844"/>
      <c r="W95" s="844"/>
      <c r="X95" s="844"/>
      <c r="Y95" s="1001"/>
      <c r="Z95" s="847"/>
      <c r="AA95" s="850"/>
      <c r="AB95" s="847"/>
      <c r="AC95" s="847"/>
      <c r="AD95" s="847"/>
    </row>
    <row customHeight="1" ht="99">
      <c r="A96" s="846"/>
      <c r="B96" s="900">
        <v>79</v>
      </c>
      <c r="C96" s="844" t="s">
        <v>1198</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1519</v>
      </c>
      <c r="P96" s="958"/>
      <c r="Q96" s="958"/>
      <c r="R96" s="958"/>
      <c r="S96" s="958"/>
      <c r="T96" s="844" t="s">
        <v>2263</v>
      </c>
      <c r="U96" s="844"/>
      <c r="V96" s="844"/>
      <c r="W96" s="844"/>
      <c r="X96" s="844"/>
      <c r="Y96" s="1001"/>
      <c r="Z96" s="847" t="s">
        <v>2264</v>
      </c>
      <c r="AA96" s="850"/>
      <c r="AB96" s="847"/>
      <c r="AC96" s="847"/>
      <c r="AD96" s="847"/>
    </row>
    <row customHeight="1" ht="63">
      <c r="A97" s="846"/>
      <c r="B97" s="900">
        <v>80</v>
      </c>
      <c r="C97" s="844" t="s">
        <v>2265</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1531</v>
      </c>
      <c r="P97" s="958"/>
      <c r="Q97" s="958"/>
      <c r="R97" s="958"/>
      <c r="S97" s="958"/>
      <c r="T97" s="844" t="s">
        <v>2266</v>
      </c>
      <c r="U97" s="844"/>
      <c r="V97" s="844"/>
      <c r="W97" s="844"/>
      <c r="X97" s="844"/>
      <c r="Y97" s="1001"/>
      <c r="Z97" s="847" t="s">
        <v>2267</v>
      </c>
      <c r="AA97" s="850"/>
      <c r="AB97" s="847"/>
      <c r="AC97" s="847"/>
      <c r="AD97" s="847"/>
    </row>
    <row customHeight="1" ht="63">
      <c r="A98" s="846"/>
      <c r="B98" s="900">
        <v>81</v>
      </c>
      <c r="C98" s="844" t="s">
        <v>2268</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1545</v>
      </c>
      <c r="P98" s="958"/>
      <c r="Q98" s="958"/>
      <c r="R98" s="958"/>
      <c r="S98" s="958"/>
      <c r="T98" s="844" t="s">
        <v>2269</v>
      </c>
      <c r="U98" s="844"/>
      <c r="V98" s="844"/>
      <c r="W98" s="844"/>
      <c r="X98" s="844"/>
      <c r="Y98" s="1001"/>
      <c r="Z98" s="847" t="s">
        <v>2267</v>
      </c>
      <c r="AA98" s="850"/>
      <c r="AB98" s="847"/>
      <c r="AC98" s="847"/>
      <c r="AD98" s="847"/>
    </row>
    <row customHeight="1" ht="90">
      <c r="A99" s="846"/>
      <c r="B99" s="900">
        <v>82</v>
      </c>
      <c r="C99" s="844" t="s">
        <v>2270</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1557</v>
      </c>
      <c r="P99" s="958"/>
      <c r="Q99" s="958"/>
      <c r="R99" s="958"/>
      <c r="S99" s="958"/>
      <c r="T99" s="844" t="s">
        <v>2271</v>
      </c>
      <c r="U99" s="844"/>
      <c r="V99" s="844"/>
      <c r="W99" s="844"/>
      <c r="X99" s="844"/>
      <c r="Y99" s="1001"/>
      <c r="Z99" s="847" t="s">
        <v>682</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2272</v>
      </c>
      <c r="P100" s="958"/>
      <c r="Q100" s="958"/>
      <c r="R100" s="958"/>
      <c r="S100" s="958"/>
      <c r="T100" s="844" t="s">
        <v>2273</v>
      </c>
      <c r="U100" s="844"/>
      <c r="V100" s="844"/>
      <c r="W100" s="844"/>
      <c r="X100" s="844"/>
      <c r="Y100" s="1001"/>
      <c r="Z100" s="847" t="s">
        <v>682</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2274</v>
      </c>
      <c r="P101" s="958"/>
      <c r="Q101" s="958"/>
      <c r="R101" s="958"/>
      <c r="S101" s="958"/>
      <c r="T101" s="844" t="s">
        <v>2275</v>
      </c>
      <c r="U101" s="844"/>
      <c r="V101" s="844"/>
      <c r="W101" s="844"/>
      <c r="X101" s="844"/>
      <c r="Y101" s="1001"/>
      <c r="Z101" s="847" t="s">
        <v>682</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1711</v>
      </c>
      <c r="B148" s="846"/>
      <c r="C148" s="844" t="s">
        <v>2276</v>
      </c>
      <c r="D148" s="844" t="s">
        <v>1613</v>
      </c>
      <c r="E148" s="844" t="s">
        <v>1713</v>
      </c>
      <c r="F148" s="844" t="s">
        <v>2277</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2278</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2279</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1715</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1718</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1722</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D8F2E4-A69C-6D82-00B7-0.A97C1E8C}"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2280</v>
      </c>
      <c r="M5" s="2604"/>
      <c r="N5" s="2604"/>
      <c r="O5" s="2604"/>
      <c r="P5" s="2604"/>
      <c r="Q5" s="2604"/>
      <c r="R5" s="2604"/>
      <c r="S5" s="2604"/>
      <c r="T5" s="2604"/>
      <c r="U5" s="2604"/>
      <c r="V5" s="1244"/>
      <c r="AD5" s="1156">
        <v>64</v>
      </c>
    </row>
    <row customHeight="1" ht="14.699999999999998">
      <c r="J6" s="377"/>
      <c r="K6" s="377"/>
      <c r="L6" s="2605" t="str">
        <f>IF(org=0,"Не определено",org)</f>
        <v>АО "ДГК"</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472</v>
      </c>
      <c r="N9" s="305"/>
      <c r="O9" s="2252" t="str">
        <f>IF(TITLE_DATE_CHANGE_PERIOD="",IF(TITLE_DATE_PR="","",TITLE_DATE_PR),TITLE_DATE_CHANGE_PERIOD)</f>
        <v>46388</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473</v>
      </c>
      <c r="N10" s="305"/>
      <c r="O10" s="2252" t="str">
        <f>IF(TITLE_NUMBER_PR_CHANGE="",IF(TITLE_NUMBER_PR="","",TITLE_NUMBER_PR),TITLE_NUMBER_PR_CHANGE)</f>
        <v>Исх-ДГК/7081</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476</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352</v>
      </c>
      <c r="M14" s="2128"/>
      <c r="N14" s="2128"/>
      <c r="O14" s="2128"/>
      <c r="P14" s="2128"/>
      <c r="Q14" s="2128"/>
      <c r="R14" s="2128"/>
      <c r="S14" s="2128"/>
      <c r="T14" s="2128"/>
      <c r="U14" s="2128"/>
      <c r="V14" s="2128"/>
      <c r="W14" s="2128"/>
      <c r="X14" s="2128" t="s">
        <v>353</v>
      </c>
      <c r="AD14" s="1156">
        <v>14</v>
      </c>
    </row>
    <row customHeight="1" ht="14.699999999999998">
      <c r="J15" s="377"/>
      <c r="K15" s="377"/>
      <c r="L15" s="2274" t="s">
        <v>89</v>
      </c>
      <c r="M15" s="2210" t="s">
        <v>477</v>
      </c>
      <c r="N15" s="302"/>
      <c r="O15" s="2275" t="s">
        <v>2281</v>
      </c>
      <c r="P15" s="2276"/>
      <c r="Q15" s="2276"/>
      <c r="R15" s="2276"/>
      <c r="S15" s="2276"/>
      <c r="T15" s="2276"/>
      <c r="U15" s="2277"/>
      <c r="V15" s="2278" t="s">
        <v>479</v>
      </c>
      <c r="W15" s="2281" t="s">
        <v>1195</v>
      </c>
      <c r="X15" s="2128"/>
      <c r="AD15" s="1156">
        <v>14</v>
      </c>
    </row>
    <row customHeight="1" ht="35.699999999999996">
      <c r="J16" s="377"/>
      <c r="K16" s="377"/>
      <c r="L16" s="2274"/>
      <c r="M16" s="2210"/>
      <c r="N16" s="1032"/>
      <c r="O16" s="2261" t="s">
        <v>482</v>
      </c>
      <c r="P16" s="2261" t="s">
        <v>483</v>
      </c>
      <c r="Q16" s="2263" t="s">
        <v>484</v>
      </c>
      <c r="R16" s="2264"/>
      <c r="S16" s="2263" t="s">
        <v>500</v>
      </c>
      <c r="T16" s="2270"/>
      <c r="U16" s="2264"/>
      <c r="V16" s="2279"/>
      <c r="W16" s="2282"/>
      <c r="X16" s="2128"/>
      <c r="AD16" s="1156">
        <v>34</v>
      </c>
    </row>
    <row customHeight="1" ht="35.699999999999996">
      <c r="A17" s="1371" t="s">
        <v>142</v>
      </c>
      <c r="B17" s="1371" t="s">
        <v>143</v>
      </c>
      <c r="C17" s="1371" t="s">
        <v>144</v>
      </c>
      <c r="D17" s="1371" t="s">
        <v>145</v>
      </c>
      <c r="E17" s="1371"/>
      <c r="J17" s="377"/>
      <c r="K17" s="377"/>
      <c r="L17" s="2274"/>
      <c r="M17" s="2210"/>
      <c r="N17" s="303"/>
      <c r="O17" s="2262"/>
      <c r="P17" s="2262"/>
      <c r="Q17" s="1223" t="s">
        <v>493</v>
      </c>
      <c r="R17" s="1223" t="s">
        <v>494</v>
      </c>
      <c r="S17" s="1293" t="s">
        <v>495</v>
      </c>
      <c r="T17" s="2271" t="s">
        <v>496</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118</v>
      </c>
      <c r="M18" s="1256" t="s">
        <v>103</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222</v>
      </c>
      <c r="B19" s="1364" t="s">
        <v>223</v>
      </c>
      <c r="C19" s="1364" t="s">
        <v>224</v>
      </c>
      <c r="D19" s="1364" t="s">
        <v>225</v>
      </c>
      <c r="E19" s="1364"/>
      <c r="F19" s="1366"/>
      <c r="G19" s="1366"/>
      <c r="H19" s="1366"/>
      <c r="I19" s="362"/>
      <c r="J19" s="361"/>
      <c r="K19" s="356"/>
      <c r="L19" s="1294">
        <f>INDEX(PT_DIFFERENTIATION_NUM_NTAR,MATCH(A19,PT_DIFFERENTIATION_NTAR_ID,0))</f>
        <v>0</v>
      </c>
      <c r="M19" s="299" t="s">
        <v>131</v>
      </c>
      <c r="N19" s="301"/>
      <c r="O19" s="2607" t="str">
        <f>INDEX(PT_DIFFERENTIATION_NTAR,MATCH(A19,PT_DIFFERENTIATION_NTAR_ID,0))</f>
        <v/>
      </c>
      <c r="P19" s="2607"/>
      <c r="Q19" s="2607"/>
      <c r="R19" s="2607"/>
      <c r="S19" s="2607"/>
      <c r="T19" s="2607"/>
      <c r="U19" s="2607"/>
      <c r="V19" s="2607"/>
      <c r="W19" s="2607"/>
      <c r="X19" s="1259" t="s">
        <v>448</v>
      </c>
      <c r="Z19" s="501"/>
      <c r="AA19" s="501" t="str">
        <f>IF(M19="","",M19)</f>
        <v>Наименование тарифа</v>
      </c>
      <c r="AB19" s="501"/>
      <c r="AC19" s="501"/>
      <c r="AD19" s="1156">
        <v>20</v>
      </c>
    </row>
    <row customHeight="1" ht="21">
      <c r="A20" s="1364" t="s">
        <v>222</v>
      </c>
      <c r="B20" s="1364" t="s">
        <v>223</v>
      </c>
      <c r="C20" s="1364" t="s">
        <v>224</v>
      </c>
      <c r="D20" s="1364" t="s">
        <v>225</v>
      </c>
      <c r="E20" s="1364"/>
      <c r="F20" s="1366"/>
      <c r="G20" s="1366"/>
      <c r="H20" s="1366"/>
      <c r="I20" s="1291"/>
      <c r="J20" s="353"/>
      <c r="K20" s="354"/>
      <c r="L20" s="1294" t="str">
        <f>INDEX(PT_DIFFERENTIATION_NUM_TER,MATCH(B19,PT_DIFFERENTIATION_TER_ID,0))</f>
        <v>.</v>
      </c>
      <c r="M20" s="309" t="s">
        <v>449</v>
      </c>
      <c r="N20" s="301"/>
      <c r="O20" s="2607" t="str">
        <f>INDEX(PT_DIFFERENTIATION_TER,MATCH(B19,PT_DIFFERENTIATION_TER_ID,0))</f>
        <v/>
      </c>
      <c r="P20" s="2607"/>
      <c r="Q20" s="2607"/>
      <c r="R20" s="2607"/>
      <c r="S20" s="2607"/>
      <c r="T20" s="2607"/>
      <c r="U20" s="2607"/>
      <c r="V20" s="2607"/>
      <c r="W20" s="2607"/>
      <c r="X20" s="1259" t="s">
        <v>450</v>
      </c>
      <c r="Z20" s="501"/>
      <c r="AA20" s="501" t="str">
        <f>IF(M20="","",M20)</f>
        <v>Территория действия тарифа</v>
      </c>
      <c r="AB20" s="501"/>
      <c r="AC20" s="501"/>
      <c r="AD20" s="1156">
        <v>20</v>
      </c>
    </row>
    <row customHeight="1" ht="24">
      <c r="A21" s="1364" t="s">
        <v>222</v>
      </c>
      <c r="B21" s="1364" t="s">
        <v>223</v>
      </c>
      <c r="C21" s="1364" t="s">
        <v>224</v>
      </c>
      <c r="D21" s="1364" t="s">
        <v>225</v>
      </c>
      <c r="E21" s="1364"/>
      <c r="F21" s="1366"/>
      <c r="G21" s="1366"/>
      <c r="H21" s="1366"/>
      <c r="I21" s="355"/>
      <c r="J21" s="353"/>
      <c r="K21" s="354"/>
      <c r="L21" s="1294" t="str">
        <f>INDEX(PT_DIFFERENTIATION_NUM_CS,MATCH(C19,PT_DIFFERENTIATION_CS_ID,0))</f>
        <v>..</v>
      </c>
      <c r="M21" s="310" t="s">
        <v>451</v>
      </c>
      <c r="N21" s="301"/>
      <c r="O21" s="2607" t="str">
        <f>INDEX(PT_DIFFERENTIATION_CS,MATCH(C19,PT_DIFFERENTIATION_CS_ID,0))</f>
        <v/>
      </c>
      <c r="P21" s="2607"/>
      <c r="Q21" s="2607"/>
      <c r="R21" s="2607"/>
      <c r="S21" s="2607"/>
      <c r="T21" s="2607"/>
      <c r="U21" s="2607"/>
      <c r="V21" s="2607"/>
      <c r="W21" s="2607"/>
      <c r="X21" s="1259" t="s">
        <v>452</v>
      </c>
      <c r="Z21" s="501"/>
      <c r="AA21" s="501" t="str">
        <f>IF(M21="","",M21)</f>
        <v>Наименование системы теплоснабжения </v>
      </c>
      <c r="AB21" s="501"/>
      <c r="AC21" s="501"/>
      <c r="AD21" s="1156">
        <v>23</v>
      </c>
    </row>
    <row customHeight="1" ht="21">
      <c r="A22" s="1364" t="s">
        <v>222</v>
      </c>
      <c r="B22" s="1364" t="s">
        <v>223</v>
      </c>
      <c r="C22" s="1364" t="s">
        <v>224</v>
      </c>
      <c r="D22" s="1364" t="s">
        <v>225</v>
      </c>
      <c r="E22" s="1364"/>
      <c r="F22" s="1366"/>
      <c r="G22" s="1366"/>
      <c r="H22" s="1366"/>
      <c r="I22" s="355"/>
      <c r="J22" s="353"/>
      <c r="K22" s="354"/>
      <c r="L22" s="1294" t="str">
        <f>INDEX(PT_DIFFERENTIATION_NUM_IST_TE,MATCH(D19,PT_DIFFERENTIATION_IST_TE_ID,0))</f>
        <v>...</v>
      </c>
      <c r="M22" s="311" t="s">
        <v>453</v>
      </c>
      <c r="N22" s="301"/>
      <c r="O22" s="2607" t="str">
        <f>INDEX(PT_DIFFERENTIATION_IST_TE,MATCH(D19,PT_DIFFERENTIATION_IST_TE_ID,0))</f>
        <v/>
      </c>
      <c r="P22" s="2607"/>
      <c r="Q22" s="2607"/>
      <c r="R22" s="2607"/>
      <c r="S22" s="2607"/>
      <c r="T22" s="2607"/>
      <c r="U22" s="2607"/>
      <c r="V22" s="2607"/>
      <c r="W22" s="2607"/>
      <c r="X22" s="1259" t="s">
        <v>454</v>
      </c>
      <c r="Z22" s="501"/>
      <c r="AA22" s="501" t="str">
        <f>IF(M22="","",M22)</f>
        <v>Источник тепловой энергии  </v>
      </c>
      <c r="AB22" s="501"/>
      <c r="AC22" s="501"/>
      <c r="AD22" s="1156">
        <v>20</v>
      </c>
    </row>
    <row customHeight="1" ht="96.75">
      <c r="A23" s="1364" t="s">
        <v>222</v>
      </c>
      <c r="B23" s="1364" t="s">
        <v>223</v>
      </c>
      <c r="C23" s="1364" t="s">
        <v>224</v>
      </c>
      <c r="D23" s="1364" t="s">
        <v>225</v>
      </c>
      <c r="E23" s="1364"/>
      <c r="F23" s="2608" t="str">
        <f>L22&amp;".1"</f>
        <v>....1</v>
      </c>
      <c r="I23" s="2258">
        <v>1</v>
      </c>
      <c r="J23" s="1292"/>
      <c r="K23" s="357"/>
      <c r="L23" s="1294" t="str">
        <f>$F$23</f>
        <v>....1</v>
      </c>
      <c r="M23" s="286" t="s">
        <v>456</v>
      </c>
      <c r="N23" s="301"/>
      <c r="O23" s="2306"/>
      <c r="P23" s="2306"/>
      <c r="Q23" s="2306"/>
      <c r="R23" s="2306"/>
      <c r="S23" s="2306"/>
      <c r="T23" s="2306"/>
      <c r="U23" s="2306"/>
      <c r="V23" s="2306"/>
      <c r="W23" s="2306"/>
      <c r="X23" s="1259" t="s">
        <v>457</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222</v>
      </c>
      <c r="B24" s="1364" t="s">
        <v>223</v>
      </c>
      <c r="C24" s="1364" t="s">
        <v>224</v>
      </c>
      <c r="D24" s="1364" t="s">
        <v>225</v>
      </c>
      <c r="E24" s="1364"/>
      <c r="F24" s="2608"/>
      <c r="G24" s="2218" t="str">
        <f>F23&amp;".1"</f>
        <v>....1.1</v>
      </c>
      <c r="I24" s="2258"/>
      <c r="J24" s="2258">
        <v>1</v>
      </c>
      <c r="K24" s="358"/>
      <c r="L24" s="1294" t="str">
        <f>$G$24</f>
        <v>....1.1</v>
      </c>
      <c r="M24" s="287" t="s">
        <v>459</v>
      </c>
      <c r="N24" s="301"/>
      <c r="O24" s="2246"/>
      <c r="P24" s="2247"/>
      <c r="Q24" s="2247"/>
      <c r="R24" s="2247"/>
      <c r="S24" s="2247"/>
      <c r="T24" s="2247"/>
      <c r="U24" s="2247"/>
      <c r="V24" s="2247"/>
      <c r="W24" s="2248"/>
      <c r="X24" s="1259" t="s">
        <v>460</v>
      </c>
      <c r="Z24" s="501"/>
      <c r="AA24" s="501" t="str">
        <f>IF(M24="","",M24)</f>
        <v>Группа потребителей</v>
      </c>
      <c r="AB24" s="501"/>
      <c r="AC24" s="501"/>
      <c r="AD24" s="1156">
        <v>82</v>
      </c>
    </row>
    <row customHeight="1" ht="11.549999999999999">
      <c r="A25" s="1364" t="s">
        <v>222</v>
      </c>
      <c r="B25" s="1364" t="s">
        <v>223</v>
      </c>
      <c r="C25" s="1364" t="s">
        <v>224</v>
      </c>
      <c r="D25" s="1364" t="s">
        <v>225</v>
      </c>
      <c r="E25" s="1364"/>
      <c r="F25" s="2608"/>
      <c r="G25" s="2218"/>
      <c r="H25" s="2218" t="str">
        <f>G24&amp;".1"</f>
        <v>....1.1.1</v>
      </c>
      <c r="I25" s="2258"/>
      <c r="J25" s="2258"/>
      <c r="K25" s="358">
        <v>1</v>
      </c>
      <c r="L25" s="1294" t="str">
        <f>$H$25</f>
        <v>....1.1.1</v>
      </c>
      <c r="M25" s="1348"/>
      <c r="N25" s="301"/>
      <c r="O25" s="752"/>
      <c r="P25" s="326"/>
      <c r="Q25" s="752"/>
      <c r="R25" s="1258"/>
      <c r="S25" s="2603"/>
      <c r="T25" s="2108" t="s">
        <v>67</v>
      </c>
      <c r="U25" s="2603"/>
      <c r="V25" s="2108" t="s">
        <v>19</v>
      </c>
      <c r="W25" s="326"/>
      <c r="X25" s="2254" t="s">
        <v>462</v>
      </c>
      <c r="Y25" s="512">
        <f>STRCHECKDATE(O26:W26)</f>
      </c>
      <c r="Z25" s="501"/>
      <c r="AA25" s="501" t="str">
        <f>IF(M25="","",M25)</f>
        <v/>
      </c>
      <c r="AB25" s="501"/>
      <c r="AC25" s="501"/>
      <c r="AD25" s="1156">
        <v>11</v>
      </c>
    </row>
    <row customHeight="1" ht="11.549999999999999">
      <c r="A26" s="1364" t="s">
        <v>222</v>
      </c>
      <c r="B26" s="1364" t="s">
        <v>223</v>
      </c>
      <c r="C26" s="1364" t="s">
        <v>224</v>
      </c>
      <c r="D26" s="1364" t="s">
        <v>225</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222</v>
      </c>
      <c r="B27" s="1364" t="s">
        <v>223</v>
      </c>
      <c r="C27" s="1364" t="s">
        <v>224</v>
      </c>
      <c r="D27" s="1364" t="s">
        <v>225</v>
      </c>
      <c r="E27" s="1364"/>
      <c r="F27" s="2608"/>
      <c r="G27" s="2218"/>
      <c r="I27" s="2258"/>
      <c r="J27" s="2258"/>
      <c r="K27" s="357"/>
      <c r="L27" s="1279"/>
      <c r="M27" s="289" t="s">
        <v>463</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222</v>
      </c>
      <c r="B28" s="1364" t="s">
        <v>223</v>
      </c>
      <c r="C28" s="1364" t="s">
        <v>224</v>
      </c>
      <c r="D28" s="1364" t="s">
        <v>225</v>
      </c>
      <c r="E28" s="1364"/>
      <c r="F28" s="2608"/>
      <c r="I28" s="2258"/>
      <c r="J28" s="1292"/>
      <c r="K28" s="357"/>
      <c r="L28" s="1279"/>
      <c r="M28" s="288" t="s">
        <v>464</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222</v>
      </c>
      <c r="B29" s="1364" t="s">
        <v>223</v>
      </c>
      <c r="C29" s="1364" t="s">
        <v>224</v>
      </c>
      <c r="D29" s="1364" t="s">
        <v>225</v>
      </c>
      <c r="E29" s="1364"/>
      <c r="F29" s="1366"/>
      <c r="G29" s="1366"/>
      <c r="H29" s="538"/>
      <c r="I29" s="361"/>
      <c r="J29" s="376"/>
      <c r="K29" s="356"/>
      <c r="L29" s="1279"/>
      <c r="M29" s="366" t="s">
        <v>465</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222</v>
      </c>
      <c r="B30" s="1364" t="s">
        <v>223</v>
      </c>
      <c r="C30" s="1364" t="s">
        <v>224</v>
      </c>
      <c r="D30" s="1364"/>
      <c r="E30" s="1364" t="s">
        <v>637</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222</v>
      </c>
      <c r="B31" s="1364" t="s">
        <v>223</v>
      </c>
      <c r="C31" s="1364"/>
      <c r="D31" s="1364"/>
      <c r="E31" s="1364" t="s">
        <v>2282</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2283</v>
      </c>
      <c r="B32" s="1364"/>
      <c r="C32" s="1364"/>
      <c r="D32" s="1364"/>
      <c r="E32" s="1364" t="s">
        <v>113</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186</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854</v>
      </c>
      <c r="M35" s="2286" t="s">
        <v>2284</v>
      </c>
      <c r="N35" s="2286"/>
      <c r="O35" s="2286"/>
      <c r="P35" s="2286"/>
      <c r="Q35" s="2286"/>
      <c r="R35" s="2286"/>
      <c r="S35" s="2286"/>
      <c r="T35" s="2286"/>
      <c r="U35" s="2286"/>
      <c r="V35" s="2286"/>
      <c r="W35" s="2286"/>
      <c r="X35" s="2286"/>
      <c r="AD35" s="1156">
        <v>27</v>
      </c>
    </row>
    <row customHeight="1" ht="109.19999999999999">
      <c r="H36" s="538"/>
      <c r="I36" s="1304"/>
      <c r="M36" s="2286" t="s">
        <v>2285</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83</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AF67DA-2468-1952-C7CB-0.B444B21A}"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877A4E-5006-C7EE-DBDE-0.0BBEC68A}"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D9801-6599-E9FB-A439-0.24648501}"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1E2E4E-FD15-200D-86A6-0.8171C4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36157F-DD7F-9083-204F-0.FC49CE0F}"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A46C96-A9B7-38A3-892B-0.349889BF}"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DA8BD-9846-7318-8B19-0.AB8CF3E1}"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725949-E2D1-202A-9B8A-0.F6105721}"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5F4B4D-F40F-CDA5-7BA4-0.23836E4E}"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2286</v>
      </c>
      <c r="B1" s="2617" t="s">
        <v>2287</v>
      </c>
      <c r="C1" s="2618" t="s">
        <v>2288</v>
      </c>
      <c r="D1" s="2619"/>
      <c r="E1" s="837" t="s">
        <v>2289</v>
      </c>
    </row>
    <row customHeight="1" ht="11.25">
      <c r="A2" s="2620"/>
      <c r="B2" s="766" t="s">
        <v>26</v>
      </c>
      <c r="C2" s="754"/>
      <c r="D2" s="765"/>
      <c r="E2" s="837"/>
    </row>
    <row customHeight="1" ht="11.25">
      <c r="A3" s="2621"/>
      <c r="B3" s="2622" t="s">
        <v>33</v>
      </c>
      <c r="C3" s="754"/>
      <c r="D3" s="765"/>
      <c r="E3" s="837"/>
    </row>
    <row customHeight="1" ht="11.25">
      <c r="A4" s="2623"/>
      <c r="B4" s="767" t="s">
        <v>1711</v>
      </c>
      <c r="C4" s="754"/>
      <c r="D4" s="765"/>
      <c r="E4" s="837"/>
    </row>
    <row customHeight="1" ht="11.25">
      <c r="A5" s="2624"/>
      <c r="B5" s="767" t="s">
        <v>1706</v>
      </c>
      <c r="C5" s="2625" t="s">
        <v>2053</v>
      </c>
      <c r="D5" s="2626" t="s">
        <v>2290</v>
      </c>
      <c r="E5" s="837"/>
    </row>
    <row s="1851" customFormat="1" customHeight="1" ht="11.25">
      <c r="A6" s="2627"/>
      <c r="B6" s="767" t="s">
        <v>1715</v>
      </c>
      <c r="C6" s="754"/>
      <c r="D6" s="765"/>
      <c r="E6" s="837"/>
    </row>
    <row customHeight="1" ht="11.25">
      <c r="A7" s="2628"/>
      <c r="B7" s="767" t="s">
        <v>1722</v>
      </c>
      <c r="C7" s="754"/>
      <c r="D7" s="765"/>
      <c r="E7" s="837"/>
    </row>
    <row customHeight="1" ht="11.25">
      <c r="A8" s="757"/>
      <c r="B8" s="767" t="s">
        <v>1718</v>
      </c>
      <c r="C8" s="754"/>
      <c r="D8" s="765"/>
      <c r="E8" s="837"/>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A97606-2EF4-B375-1F0F-0.D56EA552}"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A961C3-F621-684A-9113-0.41BF507D}"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5F444C-98B2-6BFB-4229-0.A1C16A21}" mc:Ignorable="x14ac xr xr2 xr3">
  <sheetPr>
    <tabColor rgb="FFFFCC99"/>
  </sheetPr>
  <dimension ref="A1:I501"/>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2291</v>
      </c>
      <c r="B1" s="69" t="s">
        <v>2292</v>
      </c>
      <c r="C1" s="69" t="s">
        <v>2293</v>
      </c>
      <c r="D1" s="69" t="s">
        <v>2294</v>
      </c>
      <c r="E1" s="69" t="s">
        <v>2295</v>
      </c>
      <c r="F1" s="69" t="s">
        <v>2296</v>
      </c>
      <c r="G1" s="69" t="s">
        <v>2297</v>
      </c>
      <c r="H1" s="69" t="s">
        <v>2298</v>
      </c>
      <c r="I1" s="69" t="s">
        <v>2299</v>
      </c>
    </row>
    <row customHeight="1" ht="11.25">
      <c r="A2" s="1851" t="s">
        <v>2300</v>
      </c>
      <c r="B2" s="1851" t="s">
        <v>16</v>
      </c>
      <c r="C2" s="1851" t="s">
        <v>28</v>
      </c>
      <c r="D2" s="1851" t="s">
        <v>2301</v>
      </c>
      <c r="E2" s="1851" t="s">
        <v>2302</v>
      </c>
      <c r="F2" s="1851" t="s">
        <v>2303</v>
      </c>
      <c r="G2" s="1851" t="s">
        <v>28</v>
      </c>
      <c r="H2" s="1851" t="s">
        <v>28</v>
      </c>
      <c r="I2" s="1851" t="s">
        <v>858</v>
      </c>
    </row>
    <row customHeight="1" ht="11.25">
      <c r="A3" s="1851" t="s">
        <v>2300</v>
      </c>
      <c r="B3" s="1851" t="s">
        <v>16</v>
      </c>
      <c r="C3" s="1851" t="s">
        <v>2304</v>
      </c>
      <c r="D3" s="1851" t="s">
        <v>2305</v>
      </c>
      <c r="E3" s="1851" t="s">
        <v>2306</v>
      </c>
      <c r="F3" s="1851" t="s">
        <v>2307</v>
      </c>
      <c r="G3" s="1851" t="s">
        <v>28</v>
      </c>
      <c r="H3" s="1851" t="s">
        <v>28</v>
      </c>
      <c r="I3" s="1851" t="s">
        <v>858</v>
      </c>
    </row>
    <row customHeight="1" ht="11.25">
      <c r="A4" s="1851" t="s">
        <v>2300</v>
      </c>
      <c r="B4" s="1851" t="s">
        <v>16</v>
      </c>
      <c r="C4" s="1851" t="s">
        <v>2308</v>
      </c>
      <c r="D4" s="1851" t="s">
        <v>2309</v>
      </c>
      <c r="E4" s="1851" t="s">
        <v>2310</v>
      </c>
      <c r="F4" s="1851" t="s">
        <v>2311</v>
      </c>
      <c r="G4" s="1851" t="s">
        <v>28</v>
      </c>
      <c r="H4" s="1851" t="s">
        <v>28</v>
      </c>
      <c r="I4" s="1851" t="s">
        <v>858</v>
      </c>
    </row>
    <row customHeight="1" ht="11.25">
      <c r="A5" s="1851" t="s">
        <v>2300</v>
      </c>
      <c r="B5" s="1851" t="s">
        <v>16</v>
      </c>
      <c r="C5" s="1851" t="s">
        <v>2312</v>
      </c>
      <c r="D5" s="1851" t="s">
        <v>2313</v>
      </c>
      <c r="E5" s="1851" t="s">
        <v>2314</v>
      </c>
      <c r="F5" s="1851" t="s">
        <v>2315</v>
      </c>
      <c r="G5" s="1851" t="s">
        <v>2316</v>
      </c>
      <c r="H5" s="1851" t="s">
        <v>28</v>
      </c>
      <c r="I5" s="1851" t="s">
        <v>858</v>
      </c>
    </row>
    <row customHeight="1" ht="11.25">
      <c r="A6" s="1851" t="s">
        <v>2300</v>
      </c>
      <c r="B6" s="1851" t="s">
        <v>16</v>
      </c>
      <c r="C6" s="1851" t="s">
        <v>2317</v>
      </c>
      <c r="D6" s="1851" t="s">
        <v>2318</v>
      </c>
      <c r="E6" s="1851" t="s">
        <v>2319</v>
      </c>
      <c r="F6" s="1851" t="s">
        <v>2320</v>
      </c>
      <c r="G6" s="1851" t="s">
        <v>2321</v>
      </c>
      <c r="H6" s="1851" t="s">
        <v>28</v>
      </c>
      <c r="I6" s="1851" t="s">
        <v>858</v>
      </c>
    </row>
    <row customHeight="1" ht="11.25">
      <c r="A7" s="1851" t="s">
        <v>2300</v>
      </c>
      <c r="B7" s="1851" t="s">
        <v>16</v>
      </c>
      <c r="C7" s="1851" t="s">
        <v>2322</v>
      </c>
      <c r="D7" s="1851" t="s">
        <v>2323</v>
      </c>
      <c r="E7" s="1851" t="s">
        <v>2324</v>
      </c>
      <c r="F7" s="1851" t="s">
        <v>2325</v>
      </c>
      <c r="G7" s="1851" t="s">
        <v>28</v>
      </c>
      <c r="H7" s="1851" t="s">
        <v>28</v>
      </c>
      <c r="I7" s="1851" t="s">
        <v>858</v>
      </c>
    </row>
    <row customHeight="1" ht="11.25">
      <c r="A8" s="1851" t="s">
        <v>2300</v>
      </c>
      <c r="B8" s="1851" t="s">
        <v>16</v>
      </c>
      <c r="C8" s="1851" t="s">
        <v>13</v>
      </c>
      <c r="D8" s="1851" t="s">
        <v>47</v>
      </c>
      <c r="E8" s="1851" t="s">
        <v>50</v>
      </c>
      <c r="F8" s="1851" t="s">
        <v>52</v>
      </c>
      <c r="G8" s="1851" t="s">
        <v>28</v>
      </c>
      <c r="H8" s="1851" t="s">
        <v>28</v>
      </c>
      <c r="I8" s="1851" t="s">
        <v>858</v>
      </c>
    </row>
    <row customHeight="1" ht="11.25">
      <c r="A9" s="1851" t="s">
        <v>2300</v>
      </c>
      <c r="B9" s="1851" t="s">
        <v>16</v>
      </c>
      <c r="C9" s="1851" t="s">
        <v>2326</v>
      </c>
      <c r="D9" s="1851" t="s">
        <v>47</v>
      </c>
      <c r="E9" s="1851" t="s">
        <v>50</v>
      </c>
      <c r="F9" s="1851" t="s">
        <v>2327</v>
      </c>
      <c r="G9" s="1851" t="s">
        <v>2328</v>
      </c>
      <c r="H9" s="1851" t="s">
        <v>28</v>
      </c>
      <c r="I9" s="1851" t="s">
        <v>858</v>
      </c>
    </row>
    <row customHeight="1" ht="11.25">
      <c r="A10" s="1851" t="s">
        <v>2300</v>
      </c>
      <c r="B10" s="1851" t="s">
        <v>16</v>
      </c>
      <c r="C10" s="1851" t="s">
        <v>2329</v>
      </c>
      <c r="D10" s="1851" t="s">
        <v>47</v>
      </c>
      <c r="E10" s="1851" t="s">
        <v>50</v>
      </c>
      <c r="F10" s="1851" t="s">
        <v>2330</v>
      </c>
      <c r="G10" s="1851" t="s">
        <v>2328</v>
      </c>
      <c r="H10" s="1851" t="s">
        <v>28</v>
      </c>
      <c r="I10" s="1851" t="s">
        <v>858</v>
      </c>
    </row>
    <row customHeight="1" ht="11.25">
      <c r="A11" s="1851" t="s">
        <v>2300</v>
      </c>
      <c r="B11" s="1851" t="s">
        <v>16</v>
      </c>
      <c r="C11" s="1851" t="s">
        <v>2331</v>
      </c>
      <c r="D11" s="1851" t="s">
        <v>2332</v>
      </c>
      <c r="E11" s="1851" t="s">
        <v>50</v>
      </c>
      <c r="F11" s="1851" t="s">
        <v>2333</v>
      </c>
      <c r="G11" s="1851" t="s">
        <v>28</v>
      </c>
      <c r="H11" s="1851" t="s">
        <v>28</v>
      </c>
      <c r="I11" s="1851" t="s">
        <v>858</v>
      </c>
    </row>
    <row customHeight="1" ht="11.25">
      <c r="A12" s="1851" t="s">
        <v>2300</v>
      </c>
      <c r="B12" s="1851" t="s">
        <v>16</v>
      </c>
      <c r="C12" s="1851" t="s">
        <v>2334</v>
      </c>
      <c r="D12" s="1851" t="s">
        <v>2335</v>
      </c>
      <c r="E12" s="1851" t="s">
        <v>50</v>
      </c>
      <c r="F12" s="1851" t="s">
        <v>2336</v>
      </c>
      <c r="G12" s="1851" t="s">
        <v>28</v>
      </c>
      <c r="H12" s="1851" t="s">
        <v>28</v>
      </c>
      <c r="I12" s="1851" t="s">
        <v>858</v>
      </c>
    </row>
    <row customHeight="1" ht="11.25">
      <c r="A13" s="1851" t="s">
        <v>2300</v>
      </c>
      <c r="B13" s="1851" t="s">
        <v>16</v>
      </c>
      <c r="C13" s="1851" t="s">
        <v>2337</v>
      </c>
      <c r="D13" s="1851" t="s">
        <v>2338</v>
      </c>
      <c r="E13" s="1851" t="s">
        <v>2339</v>
      </c>
      <c r="F13" s="1851" t="s">
        <v>2340</v>
      </c>
      <c r="G13" s="1851" t="s">
        <v>28</v>
      </c>
      <c r="H13" s="1851" t="s">
        <v>28</v>
      </c>
      <c r="I13" s="1851" t="s">
        <v>858</v>
      </c>
    </row>
    <row customHeight="1" ht="11.25">
      <c r="A14" s="1851" t="s">
        <v>2300</v>
      </c>
      <c r="B14" s="1851" t="s">
        <v>16</v>
      </c>
      <c r="C14" s="1851" t="s">
        <v>2341</v>
      </c>
      <c r="D14" s="1851" t="s">
        <v>2342</v>
      </c>
      <c r="E14" s="1851" t="s">
        <v>2343</v>
      </c>
      <c r="F14" s="1851" t="s">
        <v>2344</v>
      </c>
      <c r="G14" s="1851" t="s">
        <v>28</v>
      </c>
      <c r="H14" s="1851" t="s">
        <v>28</v>
      </c>
      <c r="I14" s="1851" t="s">
        <v>858</v>
      </c>
    </row>
    <row customHeight="1" ht="11.25">
      <c r="A15" s="1851" t="s">
        <v>2300</v>
      </c>
      <c r="B15" s="1851" t="s">
        <v>16</v>
      </c>
      <c r="C15" s="1851" t="s">
        <v>2345</v>
      </c>
      <c r="D15" s="1851" t="s">
        <v>2346</v>
      </c>
      <c r="E15" s="1851" t="s">
        <v>2347</v>
      </c>
      <c r="F15" s="1851" t="s">
        <v>2348</v>
      </c>
      <c r="G15" s="1851" t="s">
        <v>28</v>
      </c>
      <c r="H15" s="1851" t="s">
        <v>28</v>
      </c>
      <c r="I15" s="1851" t="s">
        <v>858</v>
      </c>
    </row>
    <row customHeight="1" ht="11.25">
      <c r="A16" s="1851" t="s">
        <v>2300</v>
      </c>
      <c r="B16" s="1851" t="s">
        <v>16</v>
      </c>
      <c r="C16" s="1851" t="s">
        <v>2349</v>
      </c>
      <c r="D16" s="1851" t="s">
        <v>2350</v>
      </c>
      <c r="E16" s="1851" t="s">
        <v>2351</v>
      </c>
      <c r="F16" s="1851" t="s">
        <v>2352</v>
      </c>
      <c r="G16" s="1851" t="s">
        <v>28</v>
      </c>
      <c r="H16" s="1851" t="s">
        <v>28</v>
      </c>
      <c r="I16" s="1851" t="s">
        <v>858</v>
      </c>
    </row>
    <row customHeight="1" ht="11.25">
      <c r="A17" s="1851" t="s">
        <v>2300</v>
      </c>
      <c r="B17" s="1851" t="s">
        <v>16</v>
      </c>
      <c r="C17" s="1851" t="s">
        <v>2353</v>
      </c>
      <c r="D17" s="1851" t="s">
        <v>2354</v>
      </c>
      <c r="E17" s="1851" t="s">
        <v>2355</v>
      </c>
      <c r="F17" s="1851" t="s">
        <v>2356</v>
      </c>
      <c r="G17" s="1851" t="s">
        <v>2357</v>
      </c>
      <c r="H17" s="1851" t="s">
        <v>28</v>
      </c>
      <c r="I17" s="1851" t="s">
        <v>858</v>
      </c>
    </row>
    <row customHeight="1" ht="11.25">
      <c r="A18" s="1851" t="s">
        <v>2300</v>
      </c>
      <c r="B18" s="1851" t="s">
        <v>16</v>
      </c>
      <c r="C18" s="1851" t="s">
        <v>2358</v>
      </c>
      <c r="D18" s="1851" t="s">
        <v>2359</v>
      </c>
      <c r="E18" s="1851" t="s">
        <v>2360</v>
      </c>
      <c r="F18" s="1851" t="s">
        <v>2311</v>
      </c>
      <c r="G18" s="1851" t="s">
        <v>28</v>
      </c>
      <c r="H18" s="1851" t="s">
        <v>28</v>
      </c>
      <c r="I18" s="1851" t="s">
        <v>858</v>
      </c>
    </row>
    <row customHeight="1" ht="11.25">
      <c r="A19" s="1851" t="s">
        <v>2300</v>
      </c>
      <c r="B19" s="1851" t="s">
        <v>16</v>
      </c>
      <c r="C19" s="1851" t="s">
        <v>2361</v>
      </c>
      <c r="D19" s="1851" t="s">
        <v>2362</v>
      </c>
      <c r="E19" s="1851" t="s">
        <v>2363</v>
      </c>
      <c r="F19" s="1851" t="s">
        <v>2364</v>
      </c>
      <c r="G19" s="1851" t="s">
        <v>28</v>
      </c>
      <c r="H19" s="1851" t="s">
        <v>28</v>
      </c>
      <c r="I19" s="1851" t="s">
        <v>858</v>
      </c>
    </row>
    <row customHeight="1" ht="11.25">
      <c r="A20" s="1851" t="s">
        <v>2300</v>
      </c>
      <c r="B20" s="1851" t="s">
        <v>16</v>
      </c>
      <c r="C20" s="1851" t="s">
        <v>2365</v>
      </c>
      <c r="D20" s="1851" t="s">
        <v>2366</v>
      </c>
      <c r="E20" s="1851" t="s">
        <v>2367</v>
      </c>
      <c r="F20" s="1851" t="s">
        <v>2368</v>
      </c>
      <c r="G20" s="1851" t="s">
        <v>2369</v>
      </c>
      <c r="H20" s="1851" t="s">
        <v>28</v>
      </c>
      <c r="I20" s="1851" t="s">
        <v>858</v>
      </c>
    </row>
    <row customHeight="1" ht="11.25">
      <c r="A21" s="1851" t="s">
        <v>2300</v>
      </c>
      <c r="B21" s="1851" t="s">
        <v>16</v>
      </c>
      <c r="C21" s="1851" t="s">
        <v>2370</v>
      </c>
      <c r="D21" s="1851" t="s">
        <v>2371</v>
      </c>
      <c r="E21" s="1851" t="s">
        <v>2372</v>
      </c>
      <c r="F21" s="1851" t="s">
        <v>2373</v>
      </c>
      <c r="G21" s="1851" t="s">
        <v>2374</v>
      </c>
      <c r="H21" s="1851" t="s">
        <v>28</v>
      </c>
      <c r="I21" s="1851" t="s">
        <v>858</v>
      </c>
    </row>
    <row customHeight="1" ht="11.25">
      <c r="A22" s="1851" t="s">
        <v>2300</v>
      </c>
      <c r="B22" s="1851" t="s">
        <v>16</v>
      </c>
      <c r="C22" s="1851" t="s">
        <v>2375</v>
      </c>
      <c r="D22" s="1851" t="s">
        <v>2376</v>
      </c>
      <c r="E22" s="1851" t="s">
        <v>2377</v>
      </c>
      <c r="F22" s="1851" t="s">
        <v>2340</v>
      </c>
      <c r="G22" s="1851" t="s">
        <v>28</v>
      </c>
      <c r="H22" s="1851" t="s">
        <v>28</v>
      </c>
      <c r="I22" s="1851" t="s">
        <v>858</v>
      </c>
    </row>
    <row customHeight="1" ht="11.25">
      <c r="A23" s="1851" t="s">
        <v>2300</v>
      </c>
      <c r="B23" s="1851" t="s">
        <v>16</v>
      </c>
      <c r="C23" s="1851" t="s">
        <v>2378</v>
      </c>
      <c r="D23" s="1851" t="s">
        <v>2379</v>
      </c>
      <c r="E23" s="1851" t="s">
        <v>2380</v>
      </c>
      <c r="F23" s="1851" t="s">
        <v>2381</v>
      </c>
      <c r="G23" s="1851" t="s">
        <v>28</v>
      </c>
      <c r="H23" s="1851" t="s">
        <v>28</v>
      </c>
      <c r="I23" s="1851" t="s">
        <v>858</v>
      </c>
    </row>
    <row customHeight="1" ht="11.25">
      <c r="A24" s="1851" t="s">
        <v>2300</v>
      </c>
      <c r="B24" s="1851" t="s">
        <v>16</v>
      </c>
      <c r="C24" s="1851" t="s">
        <v>2382</v>
      </c>
      <c r="D24" s="1851" t="s">
        <v>2383</v>
      </c>
      <c r="E24" s="1851" t="s">
        <v>2384</v>
      </c>
      <c r="F24" s="1851" t="s">
        <v>2352</v>
      </c>
      <c r="G24" s="1851" t="s">
        <v>2385</v>
      </c>
      <c r="H24" s="1851" t="s">
        <v>28</v>
      </c>
      <c r="I24" s="1851" t="s">
        <v>858</v>
      </c>
    </row>
    <row customHeight="1" ht="11.25">
      <c r="A25" s="1851" t="s">
        <v>2300</v>
      </c>
      <c r="B25" s="1851" t="s">
        <v>16</v>
      </c>
      <c r="C25" s="1851" t="s">
        <v>2386</v>
      </c>
      <c r="D25" s="1851" t="s">
        <v>2387</v>
      </c>
      <c r="E25" s="1851" t="s">
        <v>2388</v>
      </c>
      <c r="F25" s="1851" t="s">
        <v>2389</v>
      </c>
      <c r="G25" s="1851" t="s">
        <v>28</v>
      </c>
      <c r="H25" s="1851" t="s">
        <v>28</v>
      </c>
      <c r="I25" s="1851" t="s">
        <v>858</v>
      </c>
    </row>
    <row customHeight="1" ht="11.25">
      <c r="A26" s="1851" t="s">
        <v>2300</v>
      </c>
      <c r="B26" s="1851" t="s">
        <v>16</v>
      </c>
      <c r="C26" s="1851" t="s">
        <v>2390</v>
      </c>
      <c r="D26" s="1851" t="s">
        <v>2391</v>
      </c>
      <c r="E26" s="1851" t="s">
        <v>2392</v>
      </c>
      <c r="F26" s="1851" t="s">
        <v>2303</v>
      </c>
      <c r="G26" s="1851" t="s">
        <v>2393</v>
      </c>
      <c r="H26" s="1851" t="s">
        <v>28</v>
      </c>
      <c r="I26" s="1851" t="s">
        <v>858</v>
      </c>
    </row>
    <row customHeight="1" ht="11.25">
      <c r="A27" s="1851" t="s">
        <v>2300</v>
      </c>
      <c r="B27" s="1851" t="s">
        <v>16</v>
      </c>
      <c r="C27" s="1851" t="s">
        <v>2394</v>
      </c>
      <c r="D27" s="1851" t="s">
        <v>2395</v>
      </c>
      <c r="E27" s="1851" t="s">
        <v>2396</v>
      </c>
      <c r="F27" s="1851" t="s">
        <v>2397</v>
      </c>
      <c r="G27" s="1851" t="s">
        <v>28</v>
      </c>
      <c r="H27" s="1851" t="s">
        <v>28</v>
      </c>
      <c r="I27" s="1851" t="s">
        <v>858</v>
      </c>
    </row>
    <row customHeight="1" ht="11.25">
      <c r="A28" s="1851" t="s">
        <v>2300</v>
      </c>
      <c r="B28" s="1851" t="s">
        <v>16</v>
      </c>
      <c r="C28" s="1851" t="s">
        <v>2398</v>
      </c>
      <c r="D28" s="1851" t="s">
        <v>2399</v>
      </c>
      <c r="E28" s="1851" t="s">
        <v>2400</v>
      </c>
      <c r="F28" s="1851" t="s">
        <v>2352</v>
      </c>
      <c r="G28" s="1851" t="s">
        <v>28</v>
      </c>
      <c r="H28" s="1851" t="s">
        <v>28</v>
      </c>
      <c r="I28" s="1851" t="s">
        <v>858</v>
      </c>
    </row>
    <row customHeight="1" ht="11.25">
      <c r="A29" s="1851" t="s">
        <v>2300</v>
      </c>
      <c r="B29" s="1851" t="s">
        <v>16</v>
      </c>
      <c r="C29" s="1851" t="s">
        <v>2401</v>
      </c>
      <c r="D29" s="1851" t="s">
        <v>2402</v>
      </c>
      <c r="E29" s="1851" t="s">
        <v>2403</v>
      </c>
      <c r="F29" s="1851" t="s">
        <v>2303</v>
      </c>
      <c r="G29" s="1851" t="s">
        <v>28</v>
      </c>
      <c r="H29" s="1851" t="s">
        <v>28</v>
      </c>
      <c r="I29" s="1851" t="s">
        <v>858</v>
      </c>
    </row>
    <row customHeight="1" ht="11.25">
      <c r="A30" s="1851" t="s">
        <v>2300</v>
      </c>
      <c r="B30" s="1851" t="s">
        <v>16</v>
      </c>
      <c r="C30" s="1851" t="s">
        <v>2404</v>
      </c>
      <c r="D30" s="1851" t="s">
        <v>2405</v>
      </c>
      <c r="E30" s="1851" t="s">
        <v>2406</v>
      </c>
      <c r="F30" s="1851" t="s">
        <v>2407</v>
      </c>
      <c r="G30" s="1851" t="s">
        <v>28</v>
      </c>
      <c r="H30" s="1851" t="s">
        <v>28</v>
      </c>
      <c r="I30" s="1851" t="s">
        <v>858</v>
      </c>
    </row>
    <row customHeight="1" ht="11.25">
      <c r="A31" s="1851" t="s">
        <v>2300</v>
      </c>
      <c r="B31" s="1851" t="s">
        <v>16</v>
      </c>
      <c r="C31" s="1851" t="s">
        <v>2408</v>
      </c>
      <c r="D31" s="1851" t="s">
        <v>2409</v>
      </c>
      <c r="E31" s="1851" t="s">
        <v>2410</v>
      </c>
      <c r="F31" s="1851" t="s">
        <v>2411</v>
      </c>
      <c r="G31" s="1851" t="s">
        <v>28</v>
      </c>
      <c r="H31" s="1851" t="s">
        <v>28</v>
      </c>
      <c r="I31" s="1851" t="s">
        <v>858</v>
      </c>
    </row>
    <row customHeight="1" ht="11.25">
      <c r="A32" s="1851" t="s">
        <v>2300</v>
      </c>
      <c r="B32" s="1851" t="s">
        <v>16</v>
      </c>
      <c r="C32" s="1851" t="s">
        <v>2412</v>
      </c>
      <c r="D32" s="1851" t="s">
        <v>2413</v>
      </c>
      <c r="E32" s="1851" t="s">
        <v>2410</v>
      </c>
      <c r="F32" s="1851" t="s">
        <v>2414</v>
      </c>
      <c r="G32" s="1851" t="s">
        <v>28</v>
      </c>
      <c r="H32" s="1851" t="s">
        <v>28</v>
      </c>
      <c r="I32" s="1851" t="s">
        <v>858</v>
      </c>
    </row>
    <row customHeight="1" ht="11.25">
      <c r="A33" s="1851" t="s">
        <v>2300</v>
      </c>
      <c r="B33" s="1851" t="s">
        <v>16</v>
      </c>
      <c r="C33" s="1851" t="s">
        <v>2415</v>
      </c>
      <c r="D33" s="1851" t="s">
        <v>2416</v>
      </c>
      <c r="E33" s="1851" t="s">
        <v>2417</v>
      </c>
      <c r="F33" s="1851" t="s">
        <v>2418</v>
      </c>
      <c r="G33" s="1851" t="s">
        <v>28</v>
      </c>
      <c r="H33" s="1851" t="s">
        <v>2419</v>
      </c>
      <c r="I33" s="1851" t="s">
        <v>858</v>
      </c>
    </row>
    <row customHeight="1" ht="11.25">
      <c r="A34" s="1851" t="s">
        <v>2300</v>
      </c>
      <c r="B34" s="1851" t="s">
        <v>16</v>
      </c>
      <c r="C34" s="1851" t="s">
        <v>2420</v>
      </c>
      <c r="D34" s="1851" t="s">
        <v>2421</v>
      </c>
      <c r="E34" s="1851" t="s">
        <v>2422</v>
      </c>
      <c r="F34" s="1851" t="s">
        <v>2381</v>
      </c>
      <c r="G34" s="1851" t="s">
        <v>2423</v>
      </c>
      <c r="H34" s="1851" t="s">
        <v>28</v>
      </c>
      <c r="I34" s="1851" t="s">
        <v>858</v>
      </c>
    </row>
    <row customHeight="1" ht="11.25">
      <c r="A35" s="1851" t="s">
        <v>2300</v>
      </c>
      <c r="B35" s="1851" t="s">
        <v>16</v>
      </c>
      <c r="C35" s="1851" t="s">
        <v>2424</v>
      </c>
      <c r="D35" s="1851" t="s">
        <v>2425</v>
      </c>
      <c r="E35" s="1851" t="s">
        <v>2426</v>
      </c>
      <c r="F35" s="1851" t="s">
        <v>2364</v>
      </c>
      <c r="G35" s="1851" t="s">
        <v>28</v>
      </c>
      <c r="H35" s="1851" t="s">
        <v>28</v>
      </c>
      <c r="I35" s="1851" t="s">
        <v>858</v>
      </c>
    </row>
    <row customHeight="1" ht="11.25">
      <c r="A36" s="1851" t="s">
        <v>2300</v>
      </c>
      <c r="B36" s="1851" t="s">
        <v>16</v>
      </c>
      <c r="C36" s="1851" t="s">
        <v>2427</v>
      </c>
      <c r="D36" s="1851" t="s">
        <v>2428</v>
      </c>
      <c r="E36" s="1851" t="s">
        <v>2429</v>
      </c>
      <c r="F36" s="1851" t="s">
        <v>2352</v>
      </c>
      <c r="G36" s="1851" t="s">
        <v>28</v>
      </c>
      <c r="H36" s="1851" t="s">
        <v>2430</v>
      </c>
      <c r="I36" s="1851" t="s">
        <v>858</v>
      </c>
    </row>
    <row customHeight="1" ht="11.25">
      <c r="A37" s="1851" t="s">
        <v>2300</v>
      </c>
      <c r="B37" s="1851" t="s">
        <v>16</v>
      </c>
      <c r="C37" s="1851" t="s">
        <v>2431</v>
      </c>
      <c r="D37" s="1851" t="s">
        <v>2432</v>
      </c>
      <c r="E37" s="1851" t="s">
        <v>2433</v>
      </c>
      <c r="F37" s="1851" t="s">
        <v>626</v>
      </c>
      <c r="G37" s="1851" t="s">
        <v>2434</v>
      </c>
      <c r="H37" s="1851" t="s">
        <v>28</v>
      </c>
      <c r="I37" s="1851" t="s">
        <v>858</v>
      </c>
    </row>
    <row customHeight="1" ht="11.25">
      <c r="A38" s="1851" t="s">
        <v>2300</v>
      </c>
      <c r="B38" s="1851" t="s">
        <v>16</v>
      </c>
      <c r="C38" s="1851" t="s">
        <v>2435</v>
      </c>
      <c r="D38" s="1851" t="s">
        <v>2436</v>
      </c>
      <c r="E38" s="1851" t="s">
        <v>2437</v>
      </c>
      <c r="F38" s="1851" t="s">
        <v>2352</v>
      </c>
      <c r="G38" s="1851" t="s">
        <v>28</v>
      </c>
      <c r="H38" s="1851" t="s">
        <v>28</v>
      </c>
      <c r="I38" s="1851" t="s">
        <v>858</v>
      </c>
    </row>
    <row customHeight="1" ht="11.25">
      <c r="A39" s="1851" t="s">
        <v>2300</v>
      </c>
      <c r="B39" s="1851" t="s">
        <v>16</v>
      </c>
      <c r="C39" s="1851" t="s">
        <v>2438</v>
      </c>
      <c r="D39" s="1851" t="s">
        <v>2439</v>
      </c>
      <c r="E39" s="1851" t="s">
        <v>2440</v>
      </c>
      <c r="F39" s="1851" t="s">
        <v>2441</v>
      </c>
      <c r="G39" s="1851" t="s">
        <v>2442</v>
      </c>
      <c r="H39" s="1851" t="s">
        <v>28</v>
      </c>
      <c r="I39" s="1851" t="s">
        <v>858</v>
      </c>
    </row>
    <row customHeight="1" ht="11.25">
      <c r="A40" s="1851" t="s">
        <v>2300</v>
      </c>
      <c r="B40" s="1851" t="s">
        <v>16</v>
      </c>
      <c r="C40" s="1851" t="s">
        <v>2443</v>
      </c>
      <c r="D40" s="1851" t="s">
        <v>2444</v>
      </c>
      <c r="E40" s="1851" t="s">
        <v>2445</v>
      </c>
      <c r="F40" s="1851" t="s">
        <v>2418</v>
      </c>
      <c r="G40" s="1851" t="s">
        <v>28</v>
      </c>
      <c r="H40" s="1851" t="s">
        <v>28</v>
      </c>
      <c r="I40" s="1851" t="s">
        <v>858</v>
      </c>
    </row>
    <row customHeight="1" ht="11.25">
      <c r="A41" s="1851" t="s">
        <v>2300</v>
      </c>
      <c r="B41" s="1851" t="s">
        <v>16</v>
      </c>
      <c r="C41" s="1851" t="s">
        <v>2446</v>
      </c>
      <c r="D41" s="1851" t="s">
        <v>2447</v>
      </c>
      <c r="E41" s="1851" t="s">
        <v>2448</v>
      </c>
      <c r="F41" s="1851" t="s">
        <v>2449</v>
      </c>
      <c r="G41" s="1851" t="s">
        <v>28</v>
      </c>
      <c r="H41" s="1851" t="s">
        <v>28</v>
      </c>
      <c r="I41" s="1851" t="s">
        <v>858</v>
      </c>
    </row>
    <row customHeight="1" ht="11.25">
      <c r="A42" s="1851" t="s">
        <v>2300</v>
      </c>
      <c r="B42" s="1851" t="s">
        <v>16</v>
      </c>
      <c r="C42" s="1851" t="s">
        <v>2450</v>
      </c>
      <c r="D42" s="1851" t="s">
        <v>2451</v>
      </c>
      <c r="E42" s="1851" t="s">
        <v>2452</v>
      </c>
      <c r="F42" s="1851" t="s">
        <v>2418</v>
      </c>
      <c r="G42" s="1851" t="s">
        <v>28</v>
      </c>
      <c r="H42" s="1851" t="s">
        <v>28</v>
      </c>
      <c r="I42" s="1851" t="s">
        <v>858</v>
      </c>
    </row>
    <row customHeight="1" ht="11.25">
      <c r="A43" s="1851" t="s">
        <v>2300</v>
      </c>
      <c r="B43" s="1851" t="s">
        <v>16</v>
      </c>
      <c r="C43" s="1851" t="s">
        <v>2453</v>
      </c>
      <c r="D43" s="1851" t="s">
        <v>2454</v>
      </c>
      <c r="E43" s="1851" t="s">
        <v>2455</v>
      </c>
      <c r="F43" s="1851" t="s">
        <v>2352</v>
      </c>
      <c r="G43" s="1851" t="s">
        <v>28</v>
      </c>
      <c r="H43" s="1851" t="s">
        <v>28</v>
      </c>
      <c r="I43" s="1851" t="s">
        <v>858</v>
      </c>
    </row>
    <row customHeight="1" ht="11.25">
      <c r="A44" s="1851" t="s">
        <v>2300</v>
      </c>
      <c r="B44" s="1851" t="s">
        <v>16</v>
      </c>
      <c r="C44" s="1851" t="s">
        <v>2456</v>
      </c>
      <c r="D44" s="1851" t="s">
        <v>2457</v>
      </c>
      <c r="E44" s="1851" t="s">
        <v>2458</v>
      </c>
      <c r="F44" s="1851" t="s">
        <v>2459</v>
      </c>
      <c r="G44" s="1851" t="s">
        <v>28</v>
      </c>
      <c r="H44" s="1851" t="s">
        <v>28</v>
      </c>
      <c r="I44" s="1851" t="s">
        <v>858</v>
      </c>
    </row>
    <row customHeight="1" ht="11.25">
      <c r="A45" s="1851" t="s">
        <v>2300</v>
      </c>
      <c r="B45" s="1851" t="s">
        <v>16</v>
      </c>
      <c r="C45" s="1851" t="s">
        <v>2460</v>
      </c>
      <c r="D45" s="1851" t="s">
        <v>2461</v>
      </c>
      <c r="E45" s="1851" t="s">
        <v>2462</v>
      </c>
      <c r="F45" s="1851" t="s">
        <v>2459</v>
      </c>
      <c r="G45" s="1851" t="s">
        <v>28</v>
      </c>
      <c r="H45" s="1851" t="s">
        <v>28</v>
      </c>
      <c r="I45" s="1851" t="s">
        <v>858</v>
      </c>
    </row>
    <row customHeight="1" ht="11.25">
      <c r="A46" s="1851" t="s">
        <v>2300</v>
      </c>
      <c r="B46" s="1851" t="s">
        <v>16</v>
      </c>
      <c r="C46" s="1851" t="s">
        <v>2463</v>
      </c>
      <c r="D46" s="1851" t="s">
        <v>2464</v>
      </c>
      <c r="E46" s="1851" t="s">
        <v>2465</v>
      </c>
      <c r="F46" s="1851" t="s">
        <v>2311</v>
      </c>
      <c r="G46" s="1851" t="s">
        <v>2466</v>
      </c>
      <c r="H46" s="1851" t="s">
        <v>28</v>
      </c>
      <c r="I46" s="1851" t="s">
        <v>858</v>
      </c>
    </row>
    <row customHeight="1" ht="11.25">
      <c r="A47" s="1851" t="s">
        <v>2300</v>
      </c>
      <c r="B47" s="1851" t="s">
        <v>16</v>
      </c>
      <c r="C47" s="1851" t="s">
        <v>2467</v>
      </c>
      <c r="D47" s="1851" t="s">
        <v>2468</v>
      </c>
      <c r="E47" s="1851" t="s">
        <v>2469</v>
      </c>
      <c r="F47" s="1851" t="s">
        <v>2470</v>
      </c>
      <c r="G47" s="1851" t="s">
        <v>28</v>
      </c>
      <c r="H47" s="1851" t="s">
        <v>28</v>
      </c>
      <c r="I47" s="1851" t="s">
        <v>858</v>
      </c>
    </row>
    <row customHeight="1" ht="11.25">
      <c r="A48" s="1851" t="s">
        <v>2300</v>
      </c>
      <c r="B48" s="1851" t="s">
        <v>16</v>
      </c>
      <c r="C48" s="1851" t="s">
        <v>2471</v>
      </c>
      <c r="D48" s="1851" t="s">
        <v>2472</v>
      </c>
      <c r="E48" s="1851" t="s">
        <v>2473</v>
      </c>
      <c r="F48" s="1851" t="s">
        <v>2340</v>
      </c>
      <c r="G48" s="1851" t="s">
        <v>28</v>
      </c>
      <c r="H48" s="1851" t="s">
        <v>28</v>
      </c>
      <c r="I48" s="1851" t="s">
        <v>858</v>
      </c>
    </row>
    <row customHeight="1" ht="11.25">
      <c r="A49" s="1851" t="s">
        <v>2300</v>
      </c>
      <c r="B49" s="1851" t="s">
        <v>16</v>
      </c>
      <c r="C49" s="1851" t="s">
        <v>2474</v>
      </c>
      <c r="D49" s="1851" t="s">
        <v>2475</v>
      </c>
      <c r="E49" s="1851" t="s">
        <v>2476</v>
      </c>
      <c r="F49" s="1851" t="s">
        <v>2477</v>
      </c>
      <c r="G49" s="1851" t="s">
        <v>28</v>
      </c>
      <c r="H49" s="1851" t="s">
        <v>28</v>
      </c>
      <c r="I49" s="1851" t="s">
        <v>858</v>
      </c>
    </row>
    <row customHeight="1" ht="11.25">
      <c r="A50" s="1851" t="s">
        <v>2300</v>
      </c>
      <c r="B50" s="1851" t="s">
        <v>16</v>
      </c>
      <c r="C50" s="1851" t="s">
        <v>2478</v>
      </c>
      <c r="D50" s="1851" t="s">
        <v>2479</v>
      </c>
      <c r="E50" s="1851" t="s">
        <v>2480</v>
      </c>
      <c r="F50" s="1851" t="s">
        <v>2348</v>
      </c>
      <c r="G50" s="1851" t="s">
        <v>28</v>
      </c>
      <c r="H50" s="1851" t="s">
        <v>28</v>
      </c>
      <c r="I50" s="1851" t="s">
        <v>858</v>
      </c>
    </row>
    <row customHeight="1" ht="11.25">
      <c r="A51" s="1851" t="s">
        <v>2300</v>
      </c>
      <c r="B51" s="1851" t="s">
        <v>16</v>
      </c>
      <c r="C51" s="1851" t="s">
        <v>2481</v>
      </c>
      <c r="D51" s="1851" t="s">
        <v>2482</v>
      </c>
      <c r="E51" s="1851" t="s">
        <v>2483</v>
      </c>
      <c r="F51" s="1851" t="s">
        <v>2348</v>
      </c>
      <c r="G51" s="1851" t="s">
        <v>28</v>
      </c>
      <c r="H51" s="1851" t="s">
        <v>28</v>
      </c>
      <c r="I51" s="1851" t="s">
        <v>858</v>
      </c>
    </row>
    <row customHeight="1" ht="11.25">
      <c r="A52" s="1851" t="s">
        <v>2300</v>
      </c>
      <c r="B52" s="1851" t="s">
        <v>16</v>
      </c>
      <c r="C52" s="1851" t="s">
        <v>2484</v>
      </c>
      <c r="D52" s="1851" t="s">
        <v>2485</v>
      </c>
      <c r="E52" s="1851" t="s">
        <v>2486</v>
      </c>
      <c r="F52" s="1851" t="s">
        <v>2487</v>
      </c>
      <c r="G52" s="1851" t="s">
        <v>28</v>
      </c>
      <c r="H52" s="1851" t="s">
        <v>28</v>
      </c>
      <c r="I52" s="1851" t="s">
        <v>858</v>
      </c>
    </row>
    <row customHeight="1" ht="11.25">
      <c r="A53" s="1851" t="s">
        <v>2300</v>
      </c>
      <c r="B53" s="1851" t="s">
        <v>16</v>
      </c>
      <c r="C53" s="1851" t="s">
        <v>2488</v>
      </c>
      <c r="D53" s="1851" t="s">
        <v>2489</v>
      </c>
      <c r="E53" s="1851" t="s">
        <v>2490</v>
      </c>
      <c r="F53" s="1851" t="s">
        <v>2352</v>
      </c>
      <c r="G53" s="1851" t="s">
        <v>28</v>
      </c>
      <c r="H53" s="1851" t="s">
        <v>28</v>
      </c>
      <c r="I53" s="1851" t="s">
        <v>858</v>
      </c>
    </row>
    <row customHeight="1" ht="11.25">
      <c r="A54" s="1851" t="s">
        <v>2300</v>
      </c>
      <c r="B54" s="1851" t="s">
        <v>16</v>
      </c>
      <c r="C54" s="1851" t="s">
        <v>2491</v>
      </c>
      <c r="D54" s="1851" t="s">
        <v>2492</v>
      </c>
      <c r="E54" s="1851" t="s">
        <v>2493</v>
      </c>
      <c r="F54" s="1851" t="s">
        <v>2477</v>
      </c>
      <c r="G54" s="1851" t="s">
        <v>28</v>
      </c>
      <c r="H54" s="1851" t="s">
        <v>28</v>
      </c>
      <c r="I54" s="1851" t="s">
        <v>858</v>
      </c>
    </row>
    <row customHeight="1" ht="11.25">
      <c r="A55" s="1851" t="s">
        <v>2300</v>
      </c>
      <c r="B55" s="1851" t="s">
        <v>16</v>
      </c>
      <c r="C55" s="1851" t="s">
        <v>2494</v>
      </c>
      <c r="D55" s="1851" t="s">
        <v>2495</v>
      </c>
      <c r="E55" s="1851" t="s">
        <v>2496</v>
      </c>
      <c r="F55" s="1851" t="s">
        <v>2497</v>
      </c>
      <c r="G55" s="1851" t="s">
        <v>28</v>
      </c>
      <c r="H55" s="1851" t="s">
        <v>28</v>
      </c>
      <c r="I55" s="1851" t="s">
        <v>858</v>
      </c>
    </row>
    <row customHeight="1" ht="11.25">
      <c r="A56" s="1851" t="s">
        <v>2300</v>
      </c>
      <c r="B56" s="1851" t="s">
        <v>16</v>
      </c>
      <c r="C56" s="1851" t="s">
        <v>2498</v>
      </c>
      <c r="D56" s="1851" t="s">
        <v>2499</v>
      </c>
      <c r="E56" s="1851" t="s">
        <v>2500</v>
      </c>
      <c r="F56" s="1851" t="s">
        <v>2459</v>
      </c>
      <c r="G56" s="1851" t="s">
        <v>28</v>
      </c>
      <c r="H56" s="1851" t="s">
        <v>2321</v>
      </c>
      <c r="I56" s="1851" t="s">
        <v>858</v>
      </c>
    </row>
    <row customHeight="1" ht="11.25">
      <c r="A57" s="1851" t="s">
        <v>2300</v>
      </c>
      <c r="B57" s="1851" t="s">
        <v>16</v>
      </c>
      <c r="C57" s="1851" t="s">
        <v>2501</v>
      </c>
      <c r="D57" s="1851" t="s">
        <v>2502</v>
      </c>
      <c r="E57" s="1851" t="s">
        <v>2503</v>
      </c>
      <c r="F57" s="1851" t="s">
        <v>2504</v>
      </c>
      <c r="G57" s="1851" t="s">
        <v>28</v>
      </c>
      <c r="H57" s="1851" t="s">
        <v>28</v>
      </c>
      <c r="I57" s="1851" t="s">
        <v>858</v>
      </c>
    </row>
    <row customHeight="1" ht="11.25">
      <c r="A58" s="1851" t="s">
        <v>2300</v>
      </c>
      <c r="B58" s="1851" t="s">
        <v>16</v>
      </c>
      <c r="C58" s="1851" t="s">
        <v>2505</v>
      </c>
      <c r="D58" s="1851" t="s">
        <v>2506</v>
      </c>
      <c r="E58" s="1851" t="s">
        <v>2507</v>
      </c>
      <c r="F58" s="1851" t="s">
        <v>2364</v>
      </c>
      <c r="G58" s="1851" t="s">
        <v>28</v>
      </c>
      <c r="H58" s="1851" t="s">
        <v>28</v>
      </c>
      <c r="I58" s="1851" t="s">
        <v>858</v>
      </c>
    </row>
    <row customHeight="1" ht="11.25">
      <c r="A59" s="1851" t="s">
        <v>2300</v>
      </c>
      <c r="B59" s="1851" t="s">
        <v>16</v>
      </c>
      <c r="C59" s="1851" t="s">
        <v>2508</v>
      </c>
      <c r="D59" s="1851" t="s">
        <v>2509</v>
      </c>
      <c r="E59" s="1851" t="s">
        <v>2510</v>
      </c>
      <c r="F59" s="1851" t="s">
        <v>2511</v>
      </c>
      <c r="G59" s="1851" t="s">
        <v>28</v>
      </c>
      <c r="H59" s="1851" t="s">
        <v>28</v>
      </c>
      <c r="I59" s="1851" t="s">
        <v>858</v>
      </c>
    </row>
    <row customHeight="1" ht="11.25">
      <c r="A60" s="1851" t="s">
        <v>2300</v>
      </c>
      <c r="B60" s="1851" t="s">
        <v>16</v>
      </c>
      <c r="C60" s="1851" t="s">
        <v>2512</v>
      </c>
      <c r="D60" s="1851" t="s">
        <v>2513</v>
      </c>
      <c r="E60" s="1851" t="s">
        <v>50</v>
      </c>
      <c r="F60" s="1851" t="s">
        <v>2514</v>
      </c>
      <c r="G60" s="1851" t="s">
        <v>28</v>
      </c>
      <c r="H60" s="1851" t="s">
        <v>28</v>
      </c>
      <c r="I60" s="1851" t="s">
        <v>858</v>
      </c>
    </row>
    <row customHeight="1" ht="11.25">
      <c r="A61" s="1851" t="s">
        <v>2300</v>
      </c>
      <c r="B61" s="1851" t="s">
        <v>16</v>
      </c>
      <c r="C61" s="1851" t="s">
        <v>2515</v>
      </c>
      <c r="D61" s="1851" t="s">
        <v>2516</v>
      </c>
      <c r="E61" s="1851" t="s">
        <v>2517</v>
      </c>
      <c r="F61" s="1851" t="s">
        <v>2518</v>
      </c>
      <c r="G61" s="1851" t="s">
        <v>28</v>
      </c>
      <c r="H61" s="1851" t="s">
        <v>28</v>
      </c>
      <c r="I61" s="1851" t="s">
        <v>858</v>
      </c>
    </row>
    <row customHeight="1" ht="11.25">
      <c r="A62" s="1851" t="s">
        <v>2300</v>
      </c>
      <c r="B62" s="1851" t="s">
        <v>16</v>
      </c>
      <c r="C62" s="1851" t="s">
        <v>2519</v>
      </c>
      <c r="D62" s="1851" t="s">
        <v>2520</v>
      </c>
      <c r="E62" s="1851" t="s">
        <v>2521</v>
      </c>
      <c r="F62" s="1851" t="s">
        <v>2518</v>
      </c>
      <c r="G62" s="1851" t="s">
        <v>28</v>
      </c>
      <c r="H62" s="1851" t="s">
        <v>28</v>
      </c>
      <c r="I62" s="1851" t="s">
        <v>858</v>
      </c>
    </row>
    <row customHeight="1" ht="11.25">
      <c r="A63" s="1851" t="s">
        <v>2300</v>
      </c>
      <c r="B63" s="1851" t="s">
        <v>16</v>
      </c>
      <c r="C63" s="1851" t="s">
        <v>2522</v>
      </c>
      <c r="D63" s="1851" t="s">
        <v>2523</v>
      </c>
      <c r="E63" s="1851" t="s">
        <v>2524</v>
      </c>
      <c r="F63" s="1851" t="s">
        <v>2352</v>
      </c>
      <c r="G63" s="1851" t="s">
        <v>28</v>
      </c>
      <c r="H63" s="1851" t="s">
        <v>2525</v>
      </c>
      <c r="I63" s="1851" t="s">
        <v>858</v>
      </c>
    </row>
    <row customHeight="1" ht="11.25">
      <c r="A64" s="1851" t="s">
        <v>2300</v>
      </c>
      <c r="B64" s="1851" t="s">
        <v>16</v>
      </c>
      <c r="C64" s="1851" t="s">
        <v>2526</v>
      </c>
      <c r="D64" s="1851" t="s">
        <v>2527</v>
      </c>
      <c r="E64" s="1851" t="s">
        <v>2410</v>
      </c>
      <c r="F64" s="1851" t="s">
        <v>2528</v>
      </c>
      <c r="G64" s="1851" t="s">
        <v>28</v>
      </c>
      <c r="H64" s="1851" t="s">
        <v>28</v>
      </c>
      <c r="I64" s="1851" t="s">
        <v>858</v>
      </c>
    </row>
    <row customHeight="1" ht="11.25">
      <c r="A65" s="1851" t="s">
        <v>2300</v>
      </c>
      <c r="B65" s="1851" t="s">
        <v>16</v>
      </c>
      <c r="C65" s="1851" t="s">
        <v>2529</v>
      </c>
      <c r="D65" s="1851" t="s">
        <v>2530</v>
      </c>
      <c r="E65" s="1851" t="s">
        <v>2531</v>
      </c>
      <c r="F65" s="1851" t="s">
        <v>2348</v>
      </c>
      <c r="G65" s="1851" t="s">
        <v>28</v>
      </c>
      <c r="H65" s="1851" t="s">
        <v>28</v>
      </c>
      <c r="I65" s="1851" t="s">
        <v>858</v>
      </c>
    </row>
    <row customHeight="1" ht="11.25">
      <c r="A66" s="1851" t="s">
        <v>2300</v>
      </c>
      <c r="B66" s="1851" t="s">
        <v>16</v>
      </c>
      <c r="C66" s="1851" t="s">
        <v>2532</v>
      </c>
      <c r="D66" s="1851" t="s">
        <v>2533</v>
      </c>
      <c r="E66" s="1851" t="s">
        <v>2534</v>
      </c>
      <c r="F66" s="1851" t="s">
        <v>2364</v>
      </c>
      <c r="G66" s="1851" t="s">
        <v>28</v>
      </c>
      <c r="H66" s="1851" t="s">
        <v>28</v>
      </c>
      <c r="I66" s="1851" t="s">
        <v>858</v>
      </c>
    </row>
    <row customHeight="1" ht="11.25">
      <c r="A67" s="1851" t="s">
        <v>2300</v>
      </c>
      <c r="B67" s="1851" t="s">
        <v>16</v>
      </c>
      <c r="C67" s="1851" t="s">
        <v>2535</v>
      </c>
      <c r="D67" s="1851" t="s">
        <v>2536</v>
      </c>
      <c r="E67" s="1851" t="s">
        <v>2537</v>
      </c>
      <c r="F67" s="1851" t="s">
        <v>2364</v>
      </c>
      <c r="G67" s="1851" t="s">
        <v>28</v>
      </c>
      <c r="H67" s="1851" t="s">
        <v>28</v>
      </c>
      <c r="I67" s="1851" t="s">
        <v>858</v>
      </c>
    </row>
    <row customHeight="1" ht="11.25">
      <c r="A68" s="1851" t="s">
        <v>2300</v>
      </c>
      <c r="B68" s="1851" t="s">
        <v>16</v>
      </c>
      <c r="C68" s="1851" t="s">
        <v>2538</v>
      </c>
      <c r="D68" s="1851" t="s">
        <v>2539</v>
      </c>
      <c r="E68" s="1851" t="s">
        <v>2540</v>
      </c>
      <c r="F68" s="1851" t="s">
        <v>2307</v>
      </c>
      <c r="G68" s="1851" t="s">
        <v>28</v>
      </c>
      <c r="H68" s="1851" t="s">
        <v>28</v>
      </c>
      <c r="I68" s="1851" t="s">
        <v>858</v>
      </c>
    </row>
    <row customHeight="1" ht="11.25">
      <c r="A69" s="1851" t="s">
        <v>2300</v>
      </c>
      <c r="B69" s="1851" t="s">
        <v>16</v>
      </c>
      <c r="C69" s="1851" t="s">
        <v>2541</v>
      </c>
      <c r="D69" s="1851" t="s">
        <v>2542</v>
      </c>
      <c r="E69" s="1851" t="s">
        <v>2543</v>
      </c>
      <c r="F69" s="1851" t="s">
        <v>2459</v>
      </c>
      <c r="G69" s="1851" t="s">
        <v>28</v>
      </c>
      <c r="H69" s="1851" t="s">
        <v>28</v>
      </c>
      <c r="I69" s="1851" t="s">
        <v>858</v>
      </c>
    </row>
    <row customHeight="1" ht="11.25">
      <c r="A70" s="1851" t="s">
        <v>2300</v>
      </c>
      <c r="B70" s="1851" t="s">
        <v>16</v>
      </c>
      <c r="C70" s="1851" t="s">
        <v>2544</v>
      </c>
      <c r="D70" s="1851" t="s">
        <v>2545</v>
      </c>
      <c r="E70" s="1851" t="s">
        <v>2546</v>
      </c>
      <c r="F70" s="1851" t="s">
        <v>2547</v>
      </c>
      <c r="G70" s="1851" t="s">
        <v>2548</v>
      </c>
      <c r="H70" s="1851" t="s">
        <v>2549</v>
      </c>
      <c r="I70" s="1851" t="s">
        <v>858</v>
      </c>
    </row>
    <row customHeight="1" ht="11.25">
      <c r="A71" s="1851" t="s">
        <v>2300</v>
      </c>
      <c r="B71" s="1851" t="s">
        <v>16</v>
      </c>
      <c r="C71" s="1851" t="s">
        <v>2550</v>
      </c>
      <c r="D71" s="1851" t="s">
        <v>2551</v>
      </c>
      <c r="E71" s="1851" t="s">
        <v>2552</v>
      </c>
      <c r="F71" s="1851" t="s">
        <v>2307</v>
      </c>
      <c r="G71" s="1851" t="s">
        <v>2553</v>
      </c>
      <c r="H71" s="1851" t="s">
        <v>28</v>
      </c>
      <c r="I71" s="1851" t="s">
        <v>858</v>
      </c>
    </row>
    <row customHeight="1" ht="11.25">
      <c r="A72" s="1851" t="s">
        <v>2300</v>
      </c>
      <c r="B72" s="1851" t="s">
        <v>16</v>
      </c>
      <c r="C72" s="1851" t="s">
        <v>2554</v>
      </c>
      <c r="D72" s="1851" t="s">
        <v>2555</v>
      </c>
      <c r="E72" s="1851" t="s">
        <v>2556</v>
      </c>
      <c r="F72" s="1851" t="s">
        <v>2307</v>
      </c>
      <c r="G72" s="1851" t="s">
        <v>2557</v>
      </c>
      <c r="H72" s="1851" t="s">
        <v>28</v>
      </c>
      <c r="I72" s="1851" t="s">
        <v>858</v>
      </c>
    </row>
    <row customHeight="1" ht="11.25">
      <c r="A73" s="1851" t="s">
        <v>2300</v>
      </c>
      <c r="B73" s="1851" t="s">
        <v>16</v>
      </c>
      <c r="C73" s="1851" t="s">
        <v>2558</v>
      </c>
      <c r="D73" s="1851" t="s">
        <v>2559</v>
      </c>
      <c r="E73" s="1851" t="s">
        <v>2560</v>
      </c>
      <c r="F73" s="1851" t="s">
        <v>2561</v>
      </c>
      <c r="G73" s="1851" t="s">
        <v>28</v>
      </c>
      <c r="H73" s="1851" t="s">
        <v>28</v>
      </c>
      <c r="I73" s="1851" t="s">
        <v>858</v>
      </c>
    </row>
    <row customHeight="1" ht="11.25">
      <c r="A74" s="1851" t="s">
        <v>2300</v>
      </c>
      <c r="B74" s="1851" t="s">
        <v>16</v>
      </c>
      <c r="C74" s="1851" t="s">
        <v>2562</v>
      </c>
      <c r="D74" s="1851" t="s">
        <v>2563</v>
      </c>
      <c r="E74" s="1851" t="s">
        <v>2564</v>
      </c>
      <c r="F74" s="1851" t="s">
        <v>2547</v>
      </c>
      <c r="G74" s="1851" t="s">
        <v>28</v>
      </c>
      <c r="H74" s="1851" t="s">
        <v>28</v>
      </c>
      <c r="I74" s="1851" t="s">
        <v>858</v>
      </c>
    </row>
    <row customHeight="1" ht="11.25">
      <c r="A75" s="1851" t="s">
        <v>2300</v>
      </c>
      <c r="B75" s="1851" t="s">
        <v>16</v>
      </c>
      <c r="C75" s="1851" t="s">
        <v>2565</v>
      </c>
      <c r="D75" s="1851" t="s">
        <v>2566</v>
      </c>
      <c r="E75" s="1851" t="s">
        <v>2567</v>
      </c>
      <c r="F75" s="1851" t="s">
        <v>2364</v>
      </c>
      <c r="G75" s="1851" t="s">
        <v>28</v>
      </c>
      <c r="H75" s="1851" t="s">
        <v>28</v>
      </c>
      <c r="I75" s="1851" t="s">
        <v>858</v>
      </c>
    </row>
    <row customHeight="1" ht="11.25">
      <c r="A76" s="1851" t="s">
        <v>2300</v>
      </c>
      <c r="B76" s="1851" t="s">
        <v>16</v>
      </c>
      <c r="C76" s="1851" t="s">
        <v>2568</v>
      </c>
      <c r="D76" s="1851" t="s">
        <v>2569</v>
      </c>
      <c r="E76" s="1851" t="s">
        <v>2570</v>
      </c>
      <c r="F76" s="1851" t="s">
        <v>2547</v>
      </c>
      <c r="G76" s="1851" t="s">
        <v>28</v>
      </c>
      <c r="H76" s="1851" t="s">
        <v>28</v>
      </c>
      <c r="I76" s="1851" t="s">
        <v>858</v>
      </c>
    </row>
    <row customHeight="1" ht="11.25">
      <c r="A77" s="1851" t="s">
        <v>2300</v>
      </c>
      <c r="B77" s="1851" t="s">
        <v>16</v>
      </c>
      <c r="C77" s="1851" t="s">
        <v>2571</v>
      </c>
      <c r="D77" s="1851" t="s">
        <v>2572</v>
      </c>
      <c r="E77" s="1851" t="s">
        <v>2573</v>
      </c>
      <c r="F77" s="1851" t="s">
        <v>2449</v>
      </c>
      <c r="G77" s="1851" t="s">
        <v>2574</v>
      </c>
      <c r="H77" s="1851" t="s">
        <v>28</v>
      </c>
      <c r="I77" s="1851" t="s">
        <v>858</v>
      </c>
    </row>
    <row customHeight="1" ht="11.25">
      <c r="A78" s="1851" t="s">
        <v>2300</v>
      </c>
      <c r="B78" s="1851" t="s">
        <v>16</v>
      </c>
      <c r="C78" s="1851" t="s">
        <v>2575</v>
      </c>
      <c r="D78" s="1851" t="s">
        <v>2576</v>
      </c>
      <c r="E78" s="1851" t="s">
        <v>2577</v>
      </c>
      <c r="F78" s="1851" t="s">
        <v>2578</v>
      </c>
      <c r="G78" s="1851" t="s">
        <v>2579</v>
      </c>
      <c r="H78" s="1851" t="s">
        <v>28</v>
      </c>
      <c r="I78" s="1851" t="s">
        <v>858</v>
      </c>
    </row>
    <row customHeight="1" ht="11.25">
      <c r="A79" s="1851" t="s">
        <v>2300</v>
      </c>
      <c r="B79" s="1851" t="s">
        <v>16</v>
      </c>
      <c r="C79" s="1851" t="s">
        <v>2580</v>
      </c>
      <c r="D79" s="1851" t="s">
        <v>2581</v>
      </c>
      <c r="E79" s="1851" t="s">
        <v>2582</v>
      </c>
      <c r="F79" s="1851" t="s">
        <v>2547</v>
      </c>
      <c r="G79" s="1851" t="s">
        <v>28</v>
      </c>
      <c r="H79" s="1851" t="s">
        <v>28</v>
      </c>
      <c r="I79" s="1851" t="s">
        <v>858</v>
      </c>
    </row>
    <row customHeight="1" ht="11.25">
      <c r="A80" s="1851" t="s">
        <v>2300</v>
      </c>
      <c r="B80" s="1851" t="s">
        <v>16</v>
      </c>
      <c r="C80" s="1851" t="s">
        <v>2583</v>
      </c>
      <c r="D80" s="1851" t="s">
        <v>2584</v>
      </c>
      <c r="E80" s="1851" t="s">
        <v>2585</v>
      </c>
      <c r="F80" s="1851" t="s">
        <v>2547</v>
      </c>
      <c r="G80" s="1851" t="s">
        <v>28</v>
      </c>
      <c r="H80" s="1851" t="s">
        <v>28</v>
      </c>
      <c r="I80" s="1851" t="s">
        <v>858</v>
      </c>
    </row>
    <row customHeight="1" ht="11.25">
      <c r="A81" s="1851" t="s">
        <v>2300</v>
      </c>
      <c r="B81" s="1851" t="s">
        <v>16</v>
      </c>
      <c r="C81" s="1851" t="s">
        <v>2586</v>
      </c>
      <c r="D81" s="1851" t="s">
        <v>2587</v>
      </c>
      <c r="E81" s="1851" t="s">
        <v>2588</v>
      </c>
      <c r="F81" s="1851" t="s">
        <v>2320</v>
      </c>
      <c r="G81" s="1851" t="s">
        <v>28</v>
      </c>
      <c r="H81" s="1851" t="s">
        <v>28</v>
      </c>
      <c r="I81" s="1851" t="s">
        <v>858</v>
      </c>
    </row>
    <row customHeight="1" ht="11.25">
      <c r="A82" s="1851" t="s">
        <v>2300</v>
      </c>
      <c r="B82" s="1851" t="s">
        <v>16</v>
      </c>
      <c r="C82" s="1851" t="s">
        <v>2589</v>
      </c>
      <c r="D82" s="1851" t="s">
        <v>2590</v>
      </c>
      <c r="E82" s="1851" t="s">
        <v>2591</v>
      </c>
      <c r="F82" s="1851" t="s">
        <v>2303</v>
      </c>
      <c r="G82" s="1851" t="s">
        <v>2592</v>
      </c>
      <c r="H82" s="1851" t="s">
        <v>28</v>
      </c>
      <c r="I82" s="1851" t="s">
        <v>858</v>
      </c>
    </row>
    <row customHeight="1" ht="11.25">
      <c r="A83" s="1851" t="s">
        <v>2300</v>
      </c>
      <c r="B83" s="1851" t="s">
        <v>16</v>
      </c>
      <c r="C83" s="1851" t="s">
        <v>2593</v>
      </c>
      <c r="D83" s="1851" t="s">
        <v>2594</v>
      </c>
      <c r="E83" s="1851" t="s">
        <v>2595</v>
      </c>
      <c r="F83" s="1851" t="s">
        <v>2303</v>
      </c>
      <c r="G83" s="1851" t="s">
        <v>28</v>
      </c>
      <c r="H83" s="1851" t="s">
        <v>28</v>
      </c>
      <c r="I83" s="1851" t="s">
        <v>858</v>
      </c>
    </row>
    <row customHeight="1" ht="11.25">
      <c r="A84" s="1851" t="s">
        <v>2300</v>
      </c>
      <c r="B84" s="1851" t="s">
        <v>16</v>
      </c>
      <c r="C84" s="1851" t="s">
        <v>2596</v>
      </c>
      <c r="D84" s="1851" t="s">
        <v>2597</v>
      </c>
      <c r="E84" s="1851" t="s">
        <v>2598</v>
      </c>
      <c r="F84" s="1851" t="s">
        <v>2352</v>
      </c>
      <c r="G84" s="1851" t="s">
        <v>28</v>
      </c>
      <c r="H84" s="1851" t="s">
        <v>28</v>
      </c>
      <c r="I84" s="1851" t="s">
        <v>858</v>
      </c>
    </row>
    <row customHeight="1" ht="11.25">
      <c r="A85" s="1851" t="s">
        <v>2300</v>
      </c>
      <c r="B85" s="1851" t="s">
        <v>16</v>
      </c>
      <c r="C85" s="1851" t="s">
        <v>2599</v>
      </c>
      <c r="D85" s="1851" t="s">
        <v>2600</v>
      </c>
      <c r="E85" s="1851" t="s">
        <v>2601</v>
      </c>
      <c r="F85" s="1851" t="s">
        <v>2307</v>
      </c>
      <c r="G85" s="1851" t="s">
        <v>28</v>
      </c>
      <c r="H85" s="1851" t="s">
        <v>28</v>
      </c>
      <c r="I85" s="1851" t="s">
        <v>858</v>
      </c>
    </row>
    <row customHeight="1" ht="11.25">
      <c r="A86" s="1851" t="s">
        <v>2300</v>
      </c>
      <c r="B86" s="1851" t="s">
        <v>16</v>
      </c>
      <c r="C86" s="1851" t="s">
        <v>2602</v>
      </c>
      <c r="D86" s="1851" t="s">
        <v>2603</v>
      </c>
      <c r="E86" s="1851" t="s">
        <v>2604</v>
      </c>
      <c r="F86" s="1851" t="s">
        <v>2605</v>
      </c>
      <c r="G86" s="1851" t="s">
        <v>2606</v>
      </c>
      <c r="H86" s="1851" t="s">
        <v>28</v>
      </c>
      <c r="I86" s="1851" t="s">
        <v>858</v>
      </c>
    </row>
    <row customHeight="1" ht="11.25">
      <c r="A87" s="1851" t="s">
        <v>2300</v>
      </c>
      <c r="B87" s="1851" t="s">
        <v>16</v>
      </c>
      <c r="C87" s="1851" t="s">
        <v>2607</v>
      </c>
      <c r="D87" s="1851" t="s">
        <v>2608</v>
      </c>
      <c r="E87" s="1851" t="s">
        <v>2609</v>
      </c>
      <c r="F87" s="1851" t="s">
        <v>2340</v>
      </c>
      <c r="G87" s="1851" t="s">
        <v>2610</v>
      </c>
      <c r="H87" s="1851" t="s">
        <v>28</v>
      </c>
      <c r="I87" s="1851" t="s">
        <v>858</v>
      </c>
    </row>
    <row customHeight="1" ht="11.25">
      <c r="A88" s="1851" t="s">
        <v>2300</v>
      </c>
      <c r="B88" s="1851" t="s">
        <v>16</v>
      </c>
      <c r="C88" s="1851" t="s">
        <v>2611</v>
      </c>
      <c r="D88" s="1851" t="s">
        <v>2612</v>
      </c>
      <c r="E88" s="1851" t="s">
        <v>2613</v>
      </c>
      <c r="F88" s="1851" t="s">
        <v>2320</v>
      </c>
      <c r="G88" s="1851" t="s">
        <v>28</v>
      </c>
      <c r="H88" s="1851" t="s">
        <v>28</v>
      </c>
      <c r="I88" s="1851" t="s">
        <v>858</v>
      </c>
    </row>
    <row customHeight="1" ht="11.25">
      <c r="A89" s="1851" t="s">
        <v>2300</v>
      </c>
      <c r="B89" s="1851" t="s">
        <v>16</v>
      </c>
      <c r="C89" s="1851" t="s">
        <v>2614</v>
      </c>
      <c r="D89" s="1851" t="s">
        <v>2615</v>
      </c>
      <c r="E89" s="1851" t="s">
        <v>2616</v>
      </c>
      <c r="F89" s="1851" t="s">
        <v>2518</v>
      </c>
      <c r="G89" s="1851" t="s">
        <v>2617</v>
      </c>
      <c r="H89" s="1851" t="s">
        <v>28</v>
      </c>
      <c r="I89" s="1851" t="s">
        <v>858</v>
      </c>
    </row>
    <row customHeight="1" ht="11.25">
      <c r="A90" s="1851" t="s">
        <v>2300</v>
      </c>
      <c r="B90" s="1851" t="s">
        <v>16</v>
      </c>
      <c r="C90" s="1851" t="s">
        <v>2618</v>
      </c>
      <c r="D90" s="1851" t="s">
        <v>2619</v>
      </c>
      <c r="E90" s="1851" t="s">
        <v>2620</v>
      </c>
      <c r="F90" s="1851" t="s">
        <v>2373</v>
      </c>
      <c r="G90" s="1851" t="s">
        <v>28</v>
      </c>
      <c r="H90" s="1851" t="s">
        <v>28</v>
      </c>
      <c r="I90" s="1851" t="s">
        <v>858</v>
      </c>
    </row>
    <row customHeight="1" ht="11.25">
      <c r="A91" s="1851" t="s">
        <v>2300</v>
      </c>
      <c r="B91" s="1851" t="s">
        <v>16</v>
      </c>
      <c r="C91" s="1851" t="s">
        <v>2621</v>
      </c>
      <c r="D91" s="1851" t="s">
        <v>2622</v>
      </c>
      <c r="E91" s="1851" t="s">
        <v>2623</v>
      </c>
      <c r="F91" s="1851" t="s">
        <v>2352</v>
      </c>
      <c r="G91" s="1851" t="s">
        <v>28</v>
      </c>
      <c r="H91" s="1851" t="s">
        <v>28</v>
      </c>
      <c r="I91" s="1851" t="s">
        <v>858</v>
      </c>
    </row>
    <row customHeight="1" ht="11.25">
      <c r="A92" s="1851" t="s">
        <v>2300</v>
      </c>
      <c r="B92" s="1851" t="s">
        <v>16</v>
      </c>
      <c r="C92" s="1851" t="s">
        <v>2624</v>
      </c>
      <c r="D92" s="1851" t="s">
        <v>2625</v>
      </c>
      <c r="E92" s="1851" t="s">
        <v>2626</v>
      </c>
      <c r="F92" s="1851" t="s">
        <v>2497</v>
      </c>
      <c r="G92" s="1851" t="s">
        <v>28</v>
      </c>
      <c r="H92" s="1851" t="s">
        <v>28</v>
      </c>
      <c r="I92" s="1851" t="s">
        <v>858</v>
      </c>
    </row>
    <row customHeight="1" ht="11.25">
      <c r="A93" s="1851" t="s">
        <v>2300</v>
      </c>
      <c r="B93" s="1851" t="s">
        <v>16</v>
      </c>
      <c r="C93" s="1851" t="s">
        <v>2627</v>
      </c>
      <c r="D93" s="1851" t="s">
        <v>2628</v>
      </c>
      <c r="E93" s="1851" t="s">
        <v>2629</v>
      </c>
      <c r="F93" s="1851" t="s">
        <v>2307</v>
      </c>
      <c r="G93" s="1851" t="s">
        <v>28</v>
      </c>
      <c r="H93" s="1851" t="s">
        <v>28</v>
      </c>
      <c r="I93" s="1851" t="s">
        <v>858</v>
      </c>
    </row>
    <row customHeight="1" ht="11.25">
      <c r="A94" s="1851" t="s">
        <v>2300</v>
      </c>
      <c r="B94" s="1851" t="s">
        <v>16</v>
      </c>
      <c r="C94" s="1851" t="s">
        <v>2630</v>
      </c>
      <c r="D94" s="1851" t="s">
        <v>2631</v>
      </c>
      <c r="E94" s="1851" t="s">
        <v>2632</v>
      </c>
      <c r="F94" s="1851" t="s">
        <v>2307</v>
      </c>
      <c r="G94" s="1851" t="s">
        <v>28</v>
      </c>
      <c r="H94" s="1851" t="s">
        <v>28</v>
      </c>
      <c r="I94" s="1851" t="s">
        <v>858</v>
      </c>
    </row>
    <row customHeight="1" ht="11.25">
      <c r="A95" s="1851" t="s">
        <v>2300</v>
      </c>
      <c r="B95" s="1851" t="s">
        <v>16</v>
      </c>
      <c r="C95" s="1851" t="s">
        <v>2633</v>
      </c>
      <c r="D95" s="1851" t="s">
        <v>2634</v>
      </c>
      <c r="E95" s="1851" t="s">
        <v>2635</v>
      </c>
      <c r="F95" s="1851" t="s">
        <v>2497</v>
      </c>
      <c r="G95" s="1851" t="s">
        <v>2374</v>
      </c>
      <c r="H95" s="1851" t="s">
        <v>28</v>
      </c>
      <c r="I95" s="1851" t="s">
        <v>858</v>
      </c>
    </row>
    <row customHeight="1" ht="11.25">
      <c r="A96" s="1851" t="s">
        <v>2300</v>
      </c>
      <c r="B96" s="1851" t="s">
        <v>16</v>
      </c>
      <c r="C96" s="1851" t="s">
        <v>2636</v>
      </c>
      <c r="D96" s="1851" t="s">
        <v>2637</v>
      </c>
      <c r="E96" s="1851" t="s">
        <v>2638</v>
      </c>
      <c r="F96" s="1851" t="s">
        <v>2315</v>
      </c>
      <c r="G96" s="1851" t="s">
        <v>28</v>
      </c>
      <c r="H96" s="1851" t="s">
        <v>28</v>
      </c>
      <c r="I96" s="1851" t="s">
        <v>858</v>
      </c>
    </row>
    <row customHeight="1" ht="11.25">
      <c r="A97" s="1851" t="s">
        <v>2300</v>
      </c>
      <c r="B97" s="1851" t="s">
        <v>16</v>
      </c>
      <c r="C97" s="1851" t="s">
        <v>2639</v>
      </c>
      <c r="D97" s="1851" t="s">
        <v>2640</v>
      </c>
      <c r="E97" s="1851" t="s">
        <v>2641</v>
      </c>
      <c r="F97" s="1851" t="s">
        <v>2381</v>
      </c>
      <c r="G97" s="1851" t="s">
        <v>28</v>
      </c>
      <c r="H97" s="1851" t="s">
        <v>28</v>
      </c>
      <c r="I97" s="1851" t="s">
        <v>858</v>
      </c>
    </row>
    <row customHeight="1" ht="11.25">
      <c r="A98" s="1851" t="s">
        <v>2300</v>
      </c>
      <c r="B98" s="1851" t="s">
        <v>16</v>
      </c>
      <c r="C98" s="1851" t="s">
        <v>2642</v>
      </c>
      <c r="D98" s="1851" t="s">
        <v>2643</v>
      </c>
      <c r="E98" s="1851" t="s">
        <v>2644</v>
      </c>
      <c r="F98" s="1851" t="s">
        <v>2645</v>
      </c>
      <c r="G98" s="1851" t="s">
        <v>28</v>
      </c>
      <c r="H98" s="1851" t="s">
        <v>2646</v>
      </c>
      <c r="I98" s="1851" t="s">
        <v>858</v>
      </c>
    </row>
    <row customHeight="1" ht="11.25">
      <c r="A99" s="1851" t="s">
        <v>2300</v>
      </c>
      <c r="B99" s="1851" t="s">
        <v>16</v>
      </c>
      <c r="C99" s="1851" t="s">
        <v>2647</v>
      </c>
      <c r="D99" s="1851" t="s">
        <v>2648</v>
      </c>
      <c r="E99" s="1851" t="s">
        <v>2649</v>
      </c>
      <c r="F99" s="1851" t="s">
        <v>2364</v>
      </c>
      <c r="G99" s="1851" t="s">
        <v>28</v>
      </c>
      <c r="H99" s="1851" t="s">
        <v>28</v>
      </c>
      <c r="I99" s="1851" t="s">
        <v>858</v>
      </c>
    </row>
    <row customHeight="1" ht="11.25">
      <c r="A100" s="1851" t="s">
        <v>2300</v>
      </c>
      <c r="B100" s="1851" t="s">
        <v>16</v>
      </c>
      <c r="C100" s="1851" t="s">
        <v>2650</v>
      </c>
      <c r="D100" s="1851" t="s">
        <v>2651</v>
      </c>
      <c r="E100" s="1851" t="s">
        <v>2652</v>
      </c>
      <c r="F100" s="1851" t="s">
        <v>2307</v>
      </c>
      <c r="G100" s="1851" t="s">
        <v>28</v>
      </c>
      <c r="H100" s="1851" t="s">
        <v>28</v>
      </c>
      <c r="I100" s="1851" t="s">
        <v>858</v>
      </c>
    </row>
    <row customHeight="1" ht="11.25">
      <c r="A101" s="1851" t="s">
        <v>2300</v>
      </c>
      <c r="B101" s="1851" t="s">
        <v>16</v>
      </c>
      <c r="C101" s="1851" t="s">
        <v>2653</v>
      </c>
      <c r="D101" s="1851" t="s">
        <v>2654</v>
      </c>
      <c r="E101" s="1851" t="s">
        <v>2655</v>
      </c>
      <c r="F101" s="1851" t="s">
        <v>2381</v>
      </c>
      <c r="G101" s="1851" t="s">
        <v>2656</v>
      </c>
      <c r="H101" s="1851" t="s">
        <v>28</v>
      </c>
      <c r="I101" s="1851" t="s">
        <v>858</v>
      </c>
    </row>
    <row customHeight="1" ht="11.25">
      <c r="A102" s="1851" t="s">
        <v>2300</v>
      </c>
      <c r="B102" s="1851" t="s">
        <v>16</v>
      </c>
      <c r="C102" s="1851" t="s">
        <v>2657</v>
      </c>
      <c r="D102" s="1851" t="s">
        <v>2658</v>
      </c>
      <c r="E102" s="1851" t="s">
        <v>2659</v>
      </c>
      <c r="F102" s="1851" t="s">
        <v>2660</v>
      </c>
      <c r="G102" s="1851" t="s">
        <v>28</v>
      </c>
      <c r="H102" s="1851" t="s">
        <v>28</v>
      </c>
      <c r="I102" s="1851" t="s">
        <v>858</v>
      </c>
    </row>
    <row customHeight="1" ht="11.25">
      <c r="A103" s="1851" t="s">
        <v>2300</v>
      </c>
      <c r="B103" s="1851" t="s">
        <v>16</v>
      </c>
      <c r="C103" s="1851" t="s">
        <v>2661</v>
      </c>
      <c r="D103" s="1851" t="s">
        <v>2662</v>
      </c>
      <c r="E103" s="1851" t="s">
        <v>2663</v>
      </c>
      <c r="F103" s="1851" t="s">
        <v>2303</v>
      </c>
      <c r="G103" s="1851" t="s">
        <v>28</v>
      </c>
      <c r="H103" s="1851" t="s">
        <v>28</v>
      </c>
      <c r="I103" s="1851" t="s">
        <v>858</v>
      </c>
    </row>
    <row customHeight="1" ht="11.25">
      <c r="A104" s="1851" t="s">
        <v>2300</v>
      </c>
      <c r="B104" s="1851" t="s">
        <v>16</v>
      </c>
      <c r="C104" s="1851" t="s">
        <v>2664</v>
      </c>
      <c r="D104" s="1851" t="s">
        <v>2665</v>
      </c>
      <c r="E104" s="1851" t="s">
        <v>2666</v>
      </c>
      <c r="F104" s="1851" t="s">
        <v>2325</v>
      </c>
      <c r="G104" s="1851" t="s">
        <v>28</v>
      </c>
      <c r="H104" s="1851" t="s">
        <v>28</v>
      </c>
      <c r="I104" s="1851" t="s">
        <v>858</v>
      </c>
    </row>
    <row customHeight="1" ht="11.25">
      <c r="A105" s="1851" t="s">
        <v>2300</v>
      </c>
      <c r="B105" s="1851" t="s">
        <v>16</v>
      </c>
      <c r="C105" s="1851" t="s">
        <v>2667</v>
      </c>
      <c r="D105" s="1851" t="s">
        <v>2668</v>
      </c>
      <c r="E105" s="1851" t="s">
        <v>2669</v>
      </c>
      <c r="F105" s="1851" t="s">
        <v>2307</v>
      </c>
      <c r="G105" s="1851" t="s">
        <v>28</v>
      </c>
      <c r="H105" s="1851" t="s">
        <v>28</v>
      </c>
      <c r="I105" s="1851" t="s">
        <v>858</v>
      </c>
    </row>
    <row customHeight="1" ht="11.25">
      <c r="A106" s="1851" t="s">
        <v>2300</v>
      </c>
      <c r="B106" s="1851" t="s">
        <v>16</v>
      </c>
      <c r="C106" s="1851" t="s">
        <v>2670</v>
      </c>
      <c r="D106" s="1851" t="s">
        <v>2671</v>
      </c>
      <c r="E106" s="1851" t="s">
        <v>2672</v>
      </c>
      <c r="F106" s="1851" t="s">
        <v>2673</v>
      </c>
      <c r="G106" s="1851" t="s">
        <v>2674</v>
      </c>
      <c r="H106" s="1851" t="s">
        <v>28</v>
      </c>
      <c r="I106" s="1851" t="s">
        <v>858</v>
      </c>
    </row>
    <row customHeight="1" ht="11.25">
      <c r="A107" s="1851" t="s">
        <v>2300</v>
      </c>
      <c r="B107" s="1851" t="s">
        <v>16</v>
      </c>
      <c r="C107" s="1851" t="s">
        <v>2675</v>
      </c>
      <c r="D107" s="1851" t="s">
        <v>2676</v>
      </c>
      <c r="E107" s="1851" t="s">
        <v>2677</v>
      </c>
      <c r="F107" s="1851" t="s">
        <v>2645</v>
      </c>
      <c r="G107" s="1851" t="s">
        <v>2678</v>
      </c>
      <c r="H107" s="1851" t="s">
        <v>28</v>
      </c>
      <c r="I107" s="1851" t="s">
        <v>858</v>
      </c>
    </row>
    <row customHeight="1" ht="11.25">
      <c r="A108" s="1851" t="s">
        <v>2300</v>
      </c>
      <c r="B108" s="1851" t="s">
        <v>16</v>
      </c>
      <c r="C108" s="1851" t="s">
        <v>2679</v>
      </c>
      <c r="D108" s="1851" t="s">
        <v>2680</v>
      </c>
      <c r="E108" s="1851" t="s">
        <v>2681</v>
      </c>
      <c r="F108" s="1851" t="s">
        <v>2364</v>
      </c>
      <c r="G108" s="1851" t="s">
        <v>2682</v>
      </c>
      <c r="H108" s="1851" t="s">
        <v>28</v>
      </c>
      <c r="I108" s="1851" t="s">
        <v>858</v>
      </c>
    </row>
    <row customHeight="1" ht="11.25">
      <c r="A109" s="1851" t="s">
        <v>2300</v>
      </c>
      <c r="B109" s="1851" t="s">
        <v>16</v>
      </c>
      <c r="C109" s="1851" t="s">
        <v>2683</v>
      </c>
      <c r="D109" s="1851" t="s">
        <v>2684</v>
      </c>
      <c r="E109" s="1851" t="s">
        <v>2685</v>
      </c>
      <c r="F109" s="1851" t="s">
        <v>2686</v>
      </c>
      <c r="G109" s="1851" t="s">
        <v>28</v>
      </c>
      <c r="H109" s="1851" t="s">
        <v>28</v>
      </c>
      <c r="I109" s="1851" t="s">
        <v>858</v>
      </c>
    </row>
    <row customHeight="1" ht="11.25">
      <c r="A110" s="1851" t="s">
        <v>2300</v>
      </c>
      <c r="B110" s="1851" t="s">
        <v>16</v>
      </c>
      <c r="C110" s="1851" t="s">
        <v>2687</v>
      </c>
      <c r="D110" s="1851" t="s">
        <v>2688</v>
      </c>
      <c r="E110" s="1851" t="s">
        <v>2689</v>
      </c>
      <c r="F110" s="1851" t="s">
        <v>2303</v>
      </c>
      <c r="G110" s="1851" t="s">
        <v>28</v>
      </c>
      <c r="H110" s="1851" t="s">
        <v>28</v>
      </c>
      <c r="I110" s="1851" t="s">
        <v>858</v>
      </c>
    </row>
    <row customHeight="1" ht="11.25">
      <c r="A111" s="1851" t="s">
        <v>2300</v>
      </c>
      <c r="B111" s="1851" t="s">
        <v>16</v>
      </c>
      <c r="C111" s="1851" t="s">
        <v>2690</v>
      </c>
      <c r="D111" s="1851" t="s">
        <v>2691</v>
      </c>
      <c r="E111" s="1851" t="s">
        <v>2410</v>
      </c>
      <c r="F111" s="1851" t="s">
        <v>2692</v>
      </c>
      <c r="G111" s="1851" t="s">
        <v>28</v>
      </c>
      <c r="H111" s="1851" t="s">
        <v>28</v>
      </c>
      <c r="I111" s="1851" t="s">
        <v>858</v>
      </c>
    </row>
    <row customHeight="1" ht="11.25">
      <c r="A112" s="1851" t="s">
        <v>2300</v>
      </c>
      <c r="B112" s="1851" t="s">
        <v>16</v>
      </c>
      <c r="C112" s="1851" t="s">
        <v>2693</v>
      </c>
      <c r="D112" s="1851" t="s">
        <v>2694</v>
      </c>
      <c r="E112" s="1851" t="s">
        <v>2695</v>
      </c>
      <c r="F112" s="1851" t="s">
        <v>2518</v>
      </c>
      <c r="G112" s="1851" t="s">
        <v>28</v>
      </c>
      <c r="H112" s="1851" t="s">
        <v>28</v>
      </c>
      <c r="I112" s="1851" t="s">
        <v>858</v>
      </c>
    </row>
    <row customHeight="1" ht="11.25">
      <c r="A113" s="1851" t="s">
        <v>2300</v>
      </c>
      <c r="B113" s="1851" t="s">
        <v>16</v>
      </c>
      <c r="C113" s="1851" t="s">
        <v>2696</v>
      </c>
      <c r="D113" s="1851" t="s">
        <v>2697</v>
      </c>
      <c r="E113" s="1851" t="s">
        <v>2698</v>
      </c>
      <c r="F113" s="1851" t="s">
        <v>2497</v>
      </c>
      <c r="G113" s="1851" t="s">
        <v>28</v>
      </c>
      <c r="H113" s="1851" t="s">
        <v>28</v>
      </c>
      <c r="I113" s="1851" t="s">
        <v>858</v>
      </c>
    </row>
    <row customHeight="1" ht="11.25">
      <c r="A114" s="1851" t="s">
        <v>2300</v>
      </c>
      <c r="B114" s="1851" t="s">
        <v>16</v>
      </c>
      <c r="C114" s="1851" t="s">
        <v>2699</v>
      </c>
      <c r="D114" s="1851" t="s">
        <v>2700</v>
      </c>
      <c r="E114" s="1851" t="s">
        <v>2701</v>
      </c>
      <c r="F114" s="1851" t="s">
        <v>2702</v>
      </c>
      <c r="G114" s="1851" t="s">
        <v>2703</v>
      </c>
      <c r="H114" s="1851" t="s">
        <v>28</v>
      </c>
      <c r="I114" s="1851" t="s">
        <v>858</v>
      </c>
    </row>
    <row customHeight="1" ht="11.25">
      <c r="A115" s="1851" t="s">
        <v>2300</v>
      </c>
      <c r="B115" s="1851" t="s">
        <v>16</v>
      </c>
      <c r="C115" s="1851" t="s">
        <v>2704</v>
      </c>
      <c r="D115" s="1851" t="s">
        <v>2705</v>
      </c>
      <c r="E115" s="1851" t="s">
        <v>2706</v>
      </c>
      <c r="F115" s="1851" t="s">
        <v>2518</v>
      </c>
      <c r="G115" s="1851" t="s">
        <v>28</v>
      </c>
      <c r="H115" s="1851" t="s">
        <v>28</v>
      </c>
      <c r="I115" s="1851" t="s">
        <v>858</v>
      </c>
    </row>
    <row customHeight="1" ht="11.25">
      <c r="A116" s="1851" t="s">
        <v>2300</v>
      </c>
      <c r="B116" s="1851" t="s">
        <v>16</v>
      </c>
      <c r="C116" s="1851" t="s">
        <v>2707</v>
      </c>
      <c r="D116" s="1851" t="s">
        <v>2708</v>
      </c>
      <c r="E116" s="1851" t="s">
        <v>2709</v>
      </c>
      <c r="F116" s="1851" t="s">
        <v>2459</v>
      </c>
      <c r="G116" s="1851" t="s">
        <v>28</v>
      </c>
      <c r="H116" s="1851" t="s">
        <v>28</v>
      </c>
      <c r="I116" s="1851" t="s">
        <v>858</v>
      </c>
    </row>
    <row customHeight="1" ht="11.25">
      <c r="A117" s="1851" t="s">
        <v>2300</v>
      </c>
      <c r="B117" s="1851" t="s">
        <v>16</v>
      </c>
      <c r="C117" s="1851" t="s">
        <v>2710</v>
      </c>
      <c r="D117" s="1851" t="s">
        <v>2711</v>
      </c>
      <c r="E117" s="1851" t="s">
        <v>2712</v>
      </c>
      <c r="F117" s="1851" t="s">
        <v>2340</v>
      </c>
      <c r="G117" s="1851" t="s">
        <v>28</v>
      </c>
      <c r="H117" s="1851" t="s">
        <v>28</v>
      </c>
      <c r="I117" s="1851" t="s">
        <v>858</v>
      </c>
    </row>
    <row customHeight="1" ht="11.25">
      <c r="A118" s="1851" t="s">
        <v>2300</v>
      </c>
      <c r="B118" s="1851" t="s">
        <v>16</v>
      </c>
      <c r="C118" s="1851" t="s">
        <v>2713</v>
      </c>
      <c r="D118" s="1851" t="s">
        <v>2714</v>
      </c>
      <c r="E118" s="1851" t="s">
        <v>2715</v>
      </c>
      <c r="F118" s="1851" t="s">
        <v>2449</v>
      </c>
      <c r="G118" s="1851" t="s">
        <v>28</v>
      </c>
      <c r="H118" s="1851" t="s">
        <v>28</v>
      </c>
      <c r="I118" s="1851" t="s">
        <v>858</v>
      </c>
    </row>
    <row customHeight="1" ht="11.25">
      <c r="A119" s="1851" t="s">
        <v>2300</v>
      </c>
      <c r="B119" s="1851" t="s">
        <v>16</v>
      </c>
      <c r="C119" s="1851" t="s">
        <v>2716</v>
      </c>
      <c r="D119" s="1851" t="s">
        <v>2717</v>
      </c>
      <c r="E119" s="1851" t="s">
        <v>2718</v>
      </c>
      <c r="F119" s="1851" t="s">
        <v>2311</v>
      </c>
      <c r="G119" s="1851" t="s">
        <v>28</v>
      </c>
      <c r="H119" s="1851" t="s">
        <v>28</v>
      </c>
      <c r="I119" s="1851" t="s">
        <v>858</v>
      </c>
    </row>
    <row customHeight="1" ht="11.25">
      <c r="A120" s="1851" t="s">
        <v>2300</v>
      </c>
      <c r="B120" s="1851" t="s">
        <v>16</v>
      </c>
      <c r="C120" s="1851" t="s">
        <v>2719</v>
      </c>
      <c r="D120" s="1851" t="s">
        <v>2720</v>
      </c>
      <c r="E120" s="1851" t="s">
        <v>2721</v>
      </c>
      <c r="F120" s="1851" t="s">
        <v>2722</v>
      </c>
      <c r="G120" s="1851" t="s">
        <v>28</v>
      </c>
      <c r="H120" s="1851" t="s">
        <v>28</v>
      </c>
      <c r="I120" s="1851" t="s">
        <v>858</v>
      </c>
    </row>
    <row customHeight="1" ht="11.25">
      <c r="A121" s="1851" t="s">
        <v>2300</v>
      </c>
      <c r="B121" s="1851" t="s">
        <v>16</v>
      </c>
      <c r="C121" s="1851" t="s">
        <v>2723</v>
      </c>
      <c r="D121" s="1851" t="s">
        <v>2724</v>
      </c>
      <c r="E121" s="1851" t="s">
        <v>2725</v>
      </c>
      <c r="F121" s="1851" t="s">
        <v>2373</v>
      </c>
      <c r="G121" s="1851" t="s">
        <v>28</v>
      </c>
      <c r="H121" s="1851" t="s">
        <v>28</v>
      </c>
      <c r="I121" s="1851" t="s">
        <v>858</v>
      </c>
    </row>
    <row customHeight="1" ht="11.25">
      <c r="A122" s="1851" t="s">
        <v>2300</v>
      </c>
      <c r="B122" s="1851" t="s">
        <v>16</v>
      </c>
      <c r="C122" s="1851" t="s">
        <v>2726</v>
      </c>
      <c r="D122" s="1851" t="s">
        <v>2727</v>
      </c>
      <c r="E122" s="1851" t="s">
        <v>2728</v>
      </c>
      <c r="F122" s="1851" t="s">
        <v>2352</v>
      </c>
      <c r="G122" s="1851" t="s">
        <v>28</v>
      </c>
      <c r="H122" s="1851" t="s">
        <v>28</v>
      </c>
      <c r="I122" s="1851" t="s">
        <v>858</v>
      </c>
    </row>
    <row customHeight="1" ht="11.25">
      <c r="A123" s="1851" t="s">
        <v>2300</v>
      </c>
      <c r="B123" s="1851" t="s">
        <v>16</v>
      </c>
      <c r="C123" s="1851" t="s">
        <v>2729</v>
      </c>
      <c r="D123" s="1851" t="s">
        <v>2730</v>
      </c>
      <c r="E123" s="1851" t="s">
        <v>2731</v>
      </c>
      <c r="F123" s="1851" t="s">
        <v>2459</v>
      </c>
      <c r="G123" s="1851" t="s">
        <v>28</v>
      </c>
      <c r="H123" s="1851" t="s">
        <v>28</v>
      </c>
      <c r="I123" s="1851" t="s">
        <v>858</v>
      </c>
    </row>
    <row customHeight="1" ht="11.25">
      <c r="A124" s="1851" t="s">
        <v>2300</v>
      </c>
      <c r="B124" s="1851" t="s">
        <v>16</v>
      </c>
      <c r="C124" s="1851" t="s">
        <v>2732</v>
      </c>
      <c r="D124" s="1851" t="s">
        <v>2733</v>
      </c>
      <c r="E124" s="1851" t="s">
        <v>2734</v>
      </c>
      <c r="F124" s="1851" t="s">
        <v>2352</v>
      </c>
      <c r="G124" s="1851" t="s">
        <v>28</v>
      </c>
      <c r="H124" s="1851" t="s">
        <v>28</v>
      </c>
      <c r="I124" s="1851" t="s">
        <v>858</v>
      </c>
    </row>
    <row customHeight="1" ht="11.25">
      <c r="A125" s="1851" t="s">
        <v>2300</v>
      </c>
      <c r="B125" s="1851" t="s">
        <v>16</v>
      </c>
      <c r="C125" s="1851" t="s">
        <v>2735</v>
      </c>
      <c r="D125" s="1851" t="s">
        <v>2736</v>
      </c>
      <c r="E125" s="1851" t="s">
        <v>2737</v>
      </c>
      <c r="F125" s="1851" t="s">
        <v>2352</v>
      </c>
      <c r="G125" s="1851" t="s">
        <v>28</v>
      </c>
      <c r="H125" s="1851" t="s">
        <v>28</v>
      </c>
      <c r="I125" s="1851" t="s">
        <v>858</v>
      </c>
    </row>
    <row customHeight="1" ht="11.25">
      <c r="A126" s="1851" t="s">
        <v>2300</v>
      </c>
      <c r="B126" s="1851" t="s">
        <v>16</v>
      </c>
      <c r="C126" s="1851" t="s">
        <v>2738</v>
      </c>
      <c r="D126" s="1851" t="s">
        <v>2739</v>
      </c>
      <c r="E126" s="1851" t="s">
        <v>2740</v>
      </c>
      <c r="F126" s="1851" t="s">
        <v>2518</v>
      </c>
      <c r="G126" s="1851" t="s">
        <v>28</v>
      </c>
      <c r="H126" s="1851" t="s">
        <v>28</v>
      </c>
      <c r="I126" s="1851" t="s">
        <v>858</v>
      </c>
    </row>
    <row customHeight="1" ht="11.25">
      <c r="A127" s="1851" t="s">
        <v>2300</v>
      </c>
      <c r="B127" s="1851" t="s">
        <v>16</v>
      </c>
      <c r="C127" s="1851" t="s">
        <v>2741</v>
      </c>
      <c r="D127" s="1851" t="s">
        <v>2742</v>
      </c>
      <c r="E127" s="1851" t="s">
        <v>2743</v>
      </c>
      <c r="F127" s="1851" t="s">
        <v>2744</v>
      </c>
      <c r="G127" s="1851" t="s">
        <v>2745</v>
      </c>
      <c r="H127" s="1851" t="s">
        <v>28</v>
      </c>
      <c r="I127" s="1851" t="s">
        <v>858</v>
      </c>
    </row>
    <row customHeight="1" ht="11.25">
      <c r="A128" s="1851" t="s">
        <v>2300</v>
      </c>
      <c r="B128" s="1851" t="s">
        <v>16</v>
      </c>
      <c r="C128" s="1851" t="s">
        <v>2746</v>
      </c>
      <c r="D128" s="1851" t="s">
        <v>2747</v>
      </c>
      <c r="E128" s="1851" t="s">
        <v>2748</v>
      </c>
      <c r="F128" s="1851" t="s">
        <v>2749</v>
      </c>
      <c r="G128" s="1851" t="s">
        <v>28</v>
      </c>
      <c r="H128" s="1851" t="s">
        <v>28</v>
      </c>
      <c r="I128" s="1851" t="s">
        <v>858</v>
      </c>
    </row>
    <row customHeight="1" ht="11.25">
      <c r="A129" s="1851" t="s">
        <v>2300</v>
      </c>
      <c r="B129" s="1851" t="s">
        <v>16</v>
      </c>
      <c r="C129" s="1851" t="s">
        <v>2750</v>
      </c>
      <c r="D129" s="1851" t="s">
        <v>2751</v>
      </c>
      <c r="E129" s="1851" t="s">
        <v>2752</v>
      </c>
      <c r="F129" s="1851" t="s">
        <v>2344</v>
      </c>
      <c r="G129" s="1851" t="s">
        <v>28</v>
      </c>
      <c r="H129" s="1851" t="s">
        <v>28</v>
      </c>
      <c r="I129" s="1851" t="s">
        <v>858</v>
      </c>
    </row>
    <row customHeight="1" ht="11.25">
      <c r="A130" s="1851" t="s">
        <v>2300</v>
      </c>
      <c r="B130" s="1851" t="s">
        <v>16</v>
      </c>
      <c r="C130" s="1851" t="s">
        <v>28</v>
      </c>
      <c r="D130" s="1851" t="s">
        <v>2301</v>
      </c>
      <c r="E130" s="1851" t="s">
        <v>2302</v>
      </c>
      <c r="F130" s="1851" t="s">
        <v>2303</v>
      </c>
      <c r="G130" s="1851" t="s">
        <v>28</v>
      </c>
      <c r="H130" s="1851" t="s">
        <v>28</v>
      </c>
      <c r="I130" s="1851" t="s">
        <v>944</v>
      </c>
    </row>
    <row customHeight="1" ht="11.25">
      <c r="A131" s="1851" t="s">
        <v>2300</v>
      </c>
      <c r="B131" s="1851" t="s">
        <v>16</v>
      </c>
      <c r="C131" s="1851" t="s">
        <v>2322</v>
      </c>
      <c r="D131" s="1851" t="s">
        <v>2323</v>
      </c>
      <c r="E131" s="1851" t="s">
        <v>2324</v>
      </c>
      <c r="F131" s="1851" t="s">
        <v>2325</v>
      </c>
      <c r="G131" s="1851" t="s">
        <v>28</v>
      </c>
      <c r="H131" s="1851" t="s">
        <v>28</v>
      </c>
      <c r="I131" s="1851" t="s">
        <v>944</v>
      </c>
    </row>
    <row customHeight="1" ht="11.25">
      <c r="A132" s="1851" t="s">
        <v>2300</v>
      </c>
      <c r="B132" s="1851" t="s">
        <v>16</v>
      </c>
      <c r="C132" s="1851" t="s">
        <v>13</v>
      </c>
      <c r="D132" s="1851" t="s">
        <v>47</v>
      </c>
      <c r="E132" s="1851" t="s">
        <v>50</v>
      </c>
      <c r="F132" s="1851" t="s">
        <v>52</v>
      </c>
      <c r="G132" s="1851" t="s">
        <v>28</v>
      </c>
      <c r="H132" s="1851" t="s">
        <v>28</v>
      </c>
      <c r="I132" s="1851" t="s">
        <v>944</v>
      </c>
    </row>
    <row customHeight="1" ht="11.25">
      <c r="A133" s="1851" t="s">
        <v>2300</v>
      </c>
      <c r="B133" s="1851" t="s">
        <v>16</v>
      </c>
      <c r="C133" s="1851" t="s">
        <v>2331</v>
      </c>
      <c r="D133" s="1851" t="s">
        <v>2332</v>
      </c>
      <c r="E133" s="1851" t="s">
        <v>50</v>
      </c>
      <c r="F133" s="1851" t="s">
        <v>2333</v>
      </c>
      <c r="G133" s="1851" t="s">
        <v>28</v>
      </c>
      <c r="H133" s="1851" t="s">
        <v>28</v>
      </c>
      <c r="I133" s="1851" t="s">
        <v>944</v>
      </c>
    </row>
    <row customHeight="1" ht="11.25">
      <c r="A134" s="1851" t="s">
        <v>2300</v>
      </c>
      <c r="B134" s="1851" t="s">
        <v>16</v>
      </c>
      <c r="C134" s="1851" t="s">
        <v>2334</v>
      </c>
      <c r="D134" s="1851" t="s">
        <v>2335</v>
      </c>
      <c r="E134" s="1851" t="s">
        <v>50</v>
      </c>
      <c r="F134" s="1851" t="s">
        <v>2336</v>
      </c>
      <c r="G134" s="1851" t="s">
        <v>28</v>
      </c>
      <c r="H134" s="1851" t="s">
        <v>28</v>
      </c>
      <c r="I134" s="1851" t="s">
        <v>944</v>
      </c>
    </row>
    <row customHeight="1" ht="11.25">
      <c r="A135" s="1851" t="s">
        <v>2300</v>
      </c>
      <c r="B135" s="1851" t="s">
        <v>16</v>
      </c>
      <c r="C135" s="1851" t="s">
        <v>2341</v>
      </c>
      <c r="D135" s="1851" t="s">
        <v>2342</v>
      </c>
      <c r="E135" s="1851" t="s">
        <v>2343</v>
      </c>
      <c r="F135" s="1851" t="s">
        <v>2344</v>
      </c>
      <c r="G135" s="1851" t="s">
        <v>28</v>
      </c>
      <c r="H135" s="1851" t="s">
        <v>28</v>
      </c>
      <c r="I135" s="1851" t="s">
        <v>944</v>
      </c>
    </row>
    <row customHeight="1" ht="11.25">
      <c r="A136" s="1851" t="s">
        <v>2300</v>
      </c>
      <c r="B136" s="1851" t="s">
        <v>16</v>
      </c>
      <c r="C136" s="1851" t="s">
        <v>2353</v>
      </c>
      <c r="D136" s="1851" t="s">
        <v>2354</v>
      </c>
      <c r="E136" s="1851" t="s">
        <v>2355</v>
      </c>
      <c r="F136" s="1851" t="s">
        <v>2356</v>
      </c>
      <c r="G136" s="1851" t="s">
        <v>2357</v>
      </c>
      <c r="H136" s="1851" t="s">
        <v>28</v>
      </c>
      <c r="I136" s="1851" t="s">
        <v>944</v>
      </c>
    </row>
    <row customHeight="1" ht="11.25">
      <c r="A137" s="1851" t="s">
        <v>2300</v>
      </c>
      <c r="B137" s="1851" t="s">
        <v>16</v>
      </c>
      <c r="C137" s="1851" t="s">
        <v>2370</v>
      </c>
      <c r="D137" s="1851" t="s">
        <v>2371</v>
      </c>
      <c r="E137" s="1851" t="s">
        <v>2372</v>
      </c>
      <c r="F137" s="1851" t="s">
        <v>2373</v>
      </c>
      <c r="G137" s="1851" t="s">
        <v>2374</v>
      </c>
      <c r="H137" s="1851" t="s">
        <v>28</v>
      </c>
      <c r="I137" s="1851" t="s">
        <v>944</v>
      </c>
    </row>
    <row customHeight="1" ht="11.25">
      <c r="A138" s="1851" t="s">
        <v>2300</v>
      </c>
      <c r="B138" s="1851" t="s">
        <v>16</v>
      </c>
      <c r="C138" s="1851" t="s">
        <v>2375</v>
      </c>
      <c r="D138" s="1851" t="s">
        <v>2376</v>
      </c>
      <c r="E138" s="1851" t="s">
        <v>2377</v>
      </c>
      <c r="F138" s="1851" t="s">
        <v>2340</v>
      </c>
      <c r="G138" s="1851" t="s">
        <v>28</v>
      </c>
      <c r="H138" s="1851" t="s">
        <v>28</v>
      </c>
      <c r="I138" s="1851" t="s">
        <v>944</v>
      </c>
    </row>
    <row customHeight="1" ht="11.25">
      <c r="A139" s="1851" t="s">
        <v>2300</v>
      </c>
      <c r="B139" s="1851" t="s">
        <v>16</v>
      </c>
      <c r="C139" s="1851" t="s">
        <v>2382</v>
      </c>
      <c r="D139" s="1851" t="s">
        <v>2383</v>
      </c>
      <c r="E139" s="1851" t="s">
        <v>2384</v>
      </c>
      <c r="F139" s="1851" t="s">
        <v>2352</v>
      </c>
      <c r="G139" s="1851" t="s">
        <v>2385</v>
      </c>
      <c r="H139" s="1851" t="s">
        <v>28</v>
      </c>
      <c r="I139" s="1851" t="s">
        <v>944</v>
      </c>
    </row>
    <row customHeight="1" ht="11.25">
      <c r="A140" s="1851" t="s">
        <v>2300</v>
      </c>
      <c r="B140" s="1851" t="s">
        <v>16</v>
      </c>
      <c r="C140" s="1851" t="s">
        <v>2394</v>
      </c>
      <c r="D140" s="1851" t="s">
        <v>2395</v>
      </c>
      <c r="E140" s="1851" t="s">
        <v>2396</v>
      </c>
      <c r="F140" s="1851" t="s">
        <v>2397</v>
      </c>
      <c r="G140" s="1851" t="s">
        <v>28</v>
      </c>
      <c r="H140" s="1851" t="s">
        <v>28</v>
      </c>
      <c r="I140" s="1851" t="s">
        <v>944</v>
      </c>
    </row>
    <row customHeight="1" ht="11.25">
      <c r="A141" s="1851" t="s">
        <v>2300</v>
      </c>
      <c r="B141" s="1851" t="s">
        <v>16</v>
      </c>
      <c r="C141" s="1851" t="s">
        <v>2412</v>
      </c>
      <c r="D141" s="1851" t="s">
        <v>2413</v>
      </c>
      <c r="E141" s="1851" t="s">
        <v>2410</v>
      </c>
      <c r="F141" s="1851" t="s">
        <v>2414</v>
      </c>
      <c r="G141" s="1851" t="s">
        <v>28</v>
      </c>
      <c r="H141" s="1851" t="s">
        <v>28</v>
      </c>
      <c r="I141" s="1851" t="s">
        <v>944</v>
      </c>
    </row>
    <row customHeight="1" ht="11.25">
      <c r="A142" s="1851" t="s">
        <v>2300</v>
      </c>
      <c r="B142" s="1851" t="s">
        <v>16</v>
      </c>
      <c r="C142" s="1851" t="s">
        <v>2753</v>
      </c>
      <c r="D142" s="1851" t="s">
        <v>2461</v>
      </c>
      <c r="E142" s="1851" t="s">
        <v>2462</v>
      </c>
      <c r="F142" s="1851" t="s">
        <v>2754</v>
      </c>
      <c r="G142" s="1851" t="s">
        <v>28</v>
      </c>
      <c r="H142" s="1851" t="s">
        <v>28</v>
      </c>
      <c r="I142" s="1851" t="s">
        <v>944</v>
      </c>
    </row>
    <row customHeight="1" ht="11.25">
      <c r="A143" s="1851" t="s">
        <v>2300</v>
      </c>
      <c r="B143" s="1851" t="s">
        <v>16</v>
      </c>
      <c r="C143" s="1851" t="s">
        <v>2755</v>
      </c>
      <c r="D143" s="1851" t="s">
        <v>2461</v>
      </c>
      <c r="E143" s="1851" t="s">
        <v>2462</v>
      </c>
      <c r="F143" s="1851" t="s">
        <v>2756</v>
      </c>
      <c r="G143" s="1851" t="s">
        <v>28</v>
      </c>
      <c r="H143" s="1851" t="s">
        <v>28</v>
      </c>
      <c r="I143" s="1851" t="s">
        <v>944</v>
      </c>
    </row>
    <row customHeight="1" ht="11.25">
      <c r="A144" s="1851" t="s">
        <v>2300</v>
      </c>
      <c r="B144" s="1851" t="s">
        <v>16</v>
      </c>
      <c r="C144" s="1851" t="s">
        <v>2757</v>
      </c>
      <c r="D144" s="1851" t="s">
        <v>2461</v>
      </c>
      <c r="E144" s="1851" t="s">
        <v>2462</v>
      </c>
      <c r="F144" s="1851" t="s">
        <v>2758</v>
      </c>
      <c r="G144" s="1851" t="s">
        <v>28</v>
      </c>
      <c r="H144" s="1851" t="s">
        <v>28</v>
      </c>
      <c r="I144" s="1851" t="s">
        <v>944</v>
      </c>
    </row>
    <row customHeight="1" ht="11.25">
      <c r="A145" s="1851" t="s">
        <v>2300</v>
      </c>
      <c r="B145" s="1851" t="s">
        <v>16</v>
      </c>
      <c r="C145" s="1851" t="s">
        <v>2759</v>
      </c>
      <c r="D145" s="1851" t="s">
        <v>2461</v>
      </c>
      <c r="E145" s="1851" t="s">
        <v>2462</v>
      </c>
      <c r="F145" s="1851" t="s">
        <v>2760</v>
      </c>
      <c r="G145" s="1851" t="s">
        <v>28</v>
      </c>
      <c r="H145" s="1851" t="s">
        <v>28</v>
      </c>
      <c r="I145" s="1851" t="s">
        <v>944</v>
      </c>
    </row>
    <row customHeight="1" ht="11.25">
      <c r="A146" s="1851" t="s">
        <v>2300</v>
      </c>
      <c r="B146" s="1851" t="s">
        <v>16</v>
      </c>
      <c r="C146" s="1851" t="s">
        <v>2761</v>
      </c>
      <c r="D146" s="1851" t="s">
        <v>2461</v>
      </c>
      <c r="E146" s="1851" t="s">
        <v>2462</v>
      </c>
      <c r="F146" s="1851" t="s">
        <v>2762</v>
      </c>
      <c r="G146" s="1851" t="s">
        <v>28</v>
      </c>
      <c r="H146" s="1851" t="s">
        <v>28</v>
      </c>
      <c r="I146" s="1851" t="s">
        <v>944</v>
      </c>
    </row>
    <row customHeight="1" ht="11.25">
      <c r="A147" s="1851" t="s">
        <v>2300</v>
      </c>
      <c r="B147" s="1851" t="s">
        <v>16</v>
      </c>
      <c r="C147" s="1851" t="s">
        <v>2763</v>
      </c>
      <c r="D147" s="1851" t="s">
        <v>2461</v>
      </c>
      <c r="E147" s="1851" t="s">
        <v>2462</v>
      </c>
      <c r="F147" s="1851" t="s">
        <v>2764</v>
      </c>
      <c r="G147" s="1851" t="s">
        <v>28</v>
      </c>
      <c r="H147" s="1851" t="s">
        <v>28</v>
      </c>
      <c r="I147" s="1851" t="s">
        <v>944</v>
      </c>
    </row>
    <row customHeight="1" ht="11.25">
      <c r="A148" s="1851" t="s">
        <v>2300</v>
      </c>
      <c r="B148" s="1851" t="s">
        <v>16</v>
      </c>
      <c r="C148" s="1851" t="s">
        <v>2765</v>
      </c>
      <c r="D148" s="1851" t="s">
        <v>2461</v>
      </c>
      <c r="E148" s="1851" t="s">
        <v>2462</v>
      </c>
      <c r="F148" s="1851" t="s">
        <v>2766</v>
      </c>
      <c r="G148" s="1851" t="s">
        <v>28</v>
      </c>
      <c r="H148" s="1851" t="s">
        <v>28</v>
      </c>
      <c r="I148" s="1851" t="s">
        <v>944</v>
      </c>
    </row>
    <row customHeight="1" ht="11.25">
      <c r="A149" s="1851" t="s">
        <v>2300</v>
      </c>
      <c r="B149" s="1851" t="s">
        <v>16</v>
      </c>
      <c r="C149" s="1851" t="s">
        <v>2767</v>
      </c>
      <c r="D149" s="1851" t="s">
        <v>2461</v>
      </c>
      <c r="E149" s="1851" t="s">
        <v>2462</v>
      </c>
      <c r="F149" s="1851" t="s">
        <v>2768</v>
      </c>
      <c r="G149" s="1851" t="s">
        <v>28</v>
      </c>
      <c r="H149" s="1851" t="s">
        <v>28</v>
      </c>
      <c r="I149" s="1851" t="s">
        <v>944</v>
      </c>
    </row>
    <row customHeight="1" ht="11.25">
      <c r="A150" s="1851" t="s">
        <v>2300</v>
      </c>
      <c r="B150" s="1851" t="s">
        <v>16</v>
      </c>
      <c r="C150" s="1851" t="s">
        <v>2460</v>
      </c>
      <c r="D150" s="1851" t="s">
        <v>2461</v>
      </c>
      <c r="E150" s="1851" t="s">
        <v>2462</v>
      </c>
      <c r="F150" s="1851" t="s">
        <v>2459</v>
      </c>
      <c r="G150" s="1851" t="s">
        <v>28</v>
      </c>
      <c r="H150" s="1851" t="s">
        <v>28</v>
      </c>
      <c r="I150" s="1851" t="s">
        <v>944</v>
      </c>
    </row>
    <row customHeight="1" ht="11.25">
      <c r="A151" s="1851" t="s">
        <v>2300</v>
      </c>
      <c r="B151" s="1851" t="s">
        <v>16</v>
      </c>
      <c r="C151" s="1851" t="s">
        <v>2769</v>
      </c>
      <c r="D151" s="1851" t="s">
        <v>2770</v>
      </c>
      <c r="E151" s="1851" t="s">
        <v>2462</v>
      </c>
      <c r="F151" s="1851" t="s">
        <v>2771</v>
      </c>
      <c r="G151" s="1851" t="s">
        <v>28</v>
      </c>
      <c r="H151" s="1851" t="s">
        <v>28</v>
      </c>
      <c r="I151" s="1851" t="s">
        <v>944</v>
      </c>
    </row>
    <row customHeight="1" ht="11.25">
      <c r="A152" s="1851" t="s">
        <v>2300</v>
      </c>
      <c r="B152" s="1851" t="s">
        <v>16</v>
      </c>
      <c r="C152" s="1851" t="s">
        <v>2471</v>
      </c>
      <c r="D152" s="1851" t="s">
        <v>2472</v>
      </c>
      <c r="E152" s="1851" t="s">
        <v>2473</v>
      </c>
      <c r="F152" s="1851" t="s">
        <v>2340</v>
      </c>
      <c r="G152" s="1851" t="s">
        <v>28</v>
      </c>
      <c r="H152" s="1851" t="s">
        <v>28</v>
      </c>
      <c r="I152" s="1851" t="s">
        <v>944</v>
      </c>
    </row>
    <row customHeight="1" ht="11.25">
      <c r="A153" s="1851" t="s">
        <v>2300</v>
      </c>
      <c r="B153" s="1851" t="s">
        <v>16</v>
      </c>
      <c r="C153" s="1851" t="s">
        <v>2478</v>
      </c>
      <c r="D153" s="1851" t="s">
        <v>2479</v>
      </c>
      <c r="E153" s="1851" t="s">
        <v>2480</v>
      </c>
      <c r="F153" s="1851" t="s">
        <v>2348</v>
      </c>
      <c r="G153" s="1851" t="s">
        <v>28</v>
      </c>
      <c r="H153" s="1851" t="s">
        <v>28</v>
      </c>
      <c r="I153" s="1851" t="s">
        <v>944</v>
      </c>
    </row>
    <row customHeight="1" ht="11.25">
      <c r="A154" s="1851" t="s">
        <v>2300</v>
      </c>
      <c r="B154" s="1851" t="s">
        <v>16</v>
      </c>
      <c r="C154" s="1851" t="s">
        <v>2498</v>
      </c>
      <c r="D154" s="1851" t="s">
        <v>2499</v>
      </c>
      <c r="E154" s="1851" t="s">
        <v>2500</v>
      </c>
      <c r="F154" s="1851" t="s">
        <v>2459</v>
      </c>
      <c r="G154" s="1851" t="s">
        <v>28</v>
      </c>
      <c r="H154" s="1851" t="s">
        <v>2321</v>
      </c>
      <c r="I154" s="1851" t="s">
        <v>944</v>
      </c>
    </row>
    <row customHeight="1" ht="11.25">
      <c r="A155" s="1851" t="s">
        <v>2300</v>
      </c>
      <c r="B155" s="1851" t="s">
        <v>16</v>
      </c>
      <c r="C155" s="1851" t="s">
        <v>2522</v>
      </c>
      <c r="D155" s="1851" t="s">
        <v>2523</v>
      </c>
      <c r="E155" s="1851" t="s">
        <v>2524</v>
      </c>
      <c r="F155" s="1851" t="s">
        <v>2352</v>
      </c>
      <c r="G155" s="1851" t="s">
        <v>28</v>
      </c>
      <c r="H155" s="1851" t="s">
        <v>2525</v>
      </c>
      <c r="I155" s="1851" t="s">
        <v>944</v>
      </c>
    </row>
    <row customHeight="1" ht="11.25">
      <c r="A156" s="1851" t="s">
        <v>2300</v>
      </c>
      <c r="B156" s="1851" t="s">
        <v>16</v>
      </c>
      <c r="C156" s="1851" t="s">
        <v>2526</v>
      </c>
      <c r="D156" s="1851" t="s">
        <v>2527</v>
      </c>
      <c r="E156" s="1851" t="s">
        <v>2410</v>
      </c>
      <c r="F156" s="1851" t="s">
        <v>2528</v>
      </c>
      <c r="G156" s="1851" t="s">
        <v>28</v>
      </c>
      <c r="H156" s="1851" t="s">
        <v>28</v>
      </c>
      <c r="I156" s="1851" t="s">
        <v>944</v>
      </c>
    </row>
    <row customHeight="1" ht="11.25">
      <c r="A157" s="1851" t="s">
        <v>2300</v>
      </c>
      <c r="B157" s="1851" t="s">
        <v>16</v>
      </c>
      <c r="C157" s="1851" t="s">
        <v>2575</v>
      </c>
      <c r="D157" s="1851" t="s">
        <v>2576</v>
      </c>
      <c r="E157" s="1851" t="s">
        <v>2577</v>
      </c>
      <c r="F157" s="1851" t="s">
        <v>2578</v>
      </c>
      <c r="G157" s="1851" t="s">
        <v>2579</v>
      </c>
      <c r="H157" s="1851" t="s">
        <v>28</v>
      </c>
      <c r="I157" s="1851" t="s">
        <v>944</v>
      </c>
    </row>
    <row customHeight="1" ht="11.25">
      <c r="A158" s="1851" t="s">
        <v>2300</v>
      </c>
      <c r="B158" s="1851" t="s">
        <v>16</v>
      </c>
      <c r="C158" s="1851" t="s">
        <v>2586</v>
      </c>
      <c r="D158" s="1851" t="s">
        <v>2587</v>
      </c>
      <c r="E158" s="1851" t="s">
        <v>2588</v>
      </c>
      <c r="F158" s="1851" t="s">
        <v>2320</v>
      </c>
      <c r="G158" s="1851" t="s">
        <v>28</v>
      </c>
      <c r="H158" s="1851" t="s">
        <v>28</v>
      </c>
      <c r="I158" s="1851" t="s">
        <v>944</v>
      </c>
    </row>
    <row customHeight="1" ht="11.25">
      <c r="A159" s="1851" t="s">
        <v>2300</v>
      </c>
      <c r="B159" s="1851" t="s">
        <v>16</v>
      </c>
      <c r="C159" s="1851" t="s">
        <v>2636</v>
      </c>
      <c r="D159" s="1851" t="s">
        <v>2637</v>
      </c>
      <c r="E159" s="1851" t="s">
        <v>2638</v>
      </c>
      <c r="F159" s="1851" t="s">
        <v>2315</v>
      </c>
      <c r="G159" s="1851" t="s">
        <v>28</v>
      </c>
      <c r="H159" s="1851" t="s">
        <v>28</v>
      </c>
      <c r="I159" s="1851" t="s">
        <v>944</v>
      </c>
    </row>
    <row customHeight="1" ht="11.25">
      <c r="A160" s="1851" t="s">
        <v>2300</v>
      </c>
      <c r="B160" s="1851" t="s">
        <v>16</v>
      </c>
      <c r="C160" s="1851" t="s">
        <v>2687</v>
      </c>
      <c r="D160" s="1851" t="s">
        <v>2688</v>
      </c>
      <c r="E160" s="1851" t="s">
        <v>2689</v>
      </c>
      <c r="F160" s="1851" t="s">
        <v>2303</v>
      </c>
      <c r="G160" s="1851" t="s">
        <v>28</v>
      </c>
      <c r="H160" s="1851" t="s">
        <v>28</v>
      </c>
      <c r="I160" s="1851" t="s">
        <v>944</v>
      </c>
    </row>
    <row customHeight="1" ht="11.25">
      <c r="A161" s="1851" t="s">
        <v>2300</v>
      </c>
      <c r="B161" s="1851" t="s">
        <v>16</v>
      </c>
      <c r="C161" s="1851" t="s">
        <v>2693</v>
      </c>
      <c r="D161" s="1851" t="s">
        <v>2694</v>
      </c>
      <c r="E161" s="1851" t="s">
        <v>2695</v>
      </c>
      <c r="F161" s="1851" t="s">
        <v>2518</v>
      </c>
      <c r="G161" s="1851" t="s">
        <v>28</v>
      </c>
      <c r="H161" s="1851" t="s">
        <v>28</v>
      </c>
      <c r="I161" s="1851" t="s">
        <v>944</v>
      </c>
    </row>
    <row customHeight="1" ht="11.25">
      <c r="A162" s="1851" t="s">
        <v>2300</v>
      </c>
      <c r="B162" s="1851" t="s">
        <v>16</v>
      </c>
      <c r="C162" s="1851" t="s">
        <v>2699</v>
      </c>
      <c r="D162" s="1851" t="s">
        <v>2700</v>
      </c>
      <c r="E162" s="1851" t="s">
        <v>2701</v>
      </c>
      <c r="F162" s="1851" t="s">
        <v>2702</v>
      </c>
      <c r="G162" s="1851" t="s">
        <v>2703</v>
      </c>
      <c r="H162" s="1851" t="s">
        <v>28</v>
      </c>
      <c r="I162" s="1851" t="s">
        <v>944</v>
      </c>
    </row>
    <row customHeight="1" ht="11.25">
      <c r="A163" s="1851" t="s">
        <v>2300</v>
      </c>
      <c r="B163" s="1851" t="s">
        <v>16</v>
      </c>
      <c r="C163" s="1851" t="s">
        <v>2710</v>
      </c>
      <c r="D163" s="1851" t="s">
        <v>2711</v>
      </c>
      <c r="E163" s="1851" t="s">
        <v>2712</v>
      </c>
      <c r="F163" s="1851" t="s">
        <v>2340</v>
      </c>
      <c r="G163" s="1851" t="s">
        <v>28</v>
      </c>
      <c r="H163" s="1851" t="s">
        <v>28</v>
      </c>
      <c r="I163" s="1851" t="s">
        <v>944</v>
      </c>
    </row>
    <row customHeight="1" ht="11.25">
      <c r="A164" s="1851" t="s">
        <v>2300</v>
      </c>
      <c r="B164" s="1851" t="s">
        <v>16</v>
      </c>
      <c r="C164" s="1851" t="s">
        <v>2738</v>
      </c>
      <c r="D164" s="1851" t="s">
        <v>2739</v>
      </c>
      <c r="E164" s="1851" t="s">
        <v>2740</v>
      </c>
      <c r="F164" s="1851" t="s">
        <v>2518</v>
      </c>
      <c r="G164" s="1851" t="s">
        <v>28</v>
      </c>
      <c r="H164" s="1851" t="s">
        <v>28</v>
      </c>
      <c r="I164" s="1851" t="s">
        <v>944</v>
      </c>
    </row>
    <row customHeight="1" ht="11.25">
      <c r="A165" s="1851" t="s">
        <v>2300</v>
      </c>
      <c r="B165" s="1851" t="s">
        <v>16</v>
      </c>
      <c r="C165" s="1851" t="s">
        <v>28</v>
      </c>
      <c r="D165" s="1851" t="s">
        <v>2301</v>
      </c>
      <c r="E165" s="1851" t="s">
        <v>2302</v>
      </c>
      <c r="F165" s="1851" t="s">
        <v>2303</v>
      </c>
      <c r="G165" s="1851" t="s">
        <v>28</v>
      </c>
      <c r="H165" s="1851" t="s">
        <v>28</v>
      </c>
      <c r="I165" s="1851" t="s">
        <v>904</v>
      </c>
    </row>
    <row customHeight="1" ht="11.25">
      <c r="A166" s="1851" t="s">
        <v>2300</v>
      </c>
      <c r="B166" s="1851" t="s">
        <v>16</v>
      </c>
      <c r="C166" s="1851" t="s">
        <v>2304</v>
      </c>
      <c r="D166" s="1851" t="s">
        <v>2305</v>
      </c>
      <c r="E166" s="1851" t="s">
        <v>2306</v>
      </c>
      <c r="F166" s="1851" t="s">
        <v>2307</v>
      </c>
      <c r="G166" s="1851" t="s">
        <v>28</v>
      </c>
      <c r="H166" s="1851" t="s">
        <v>28</v>
      </c>
      <c r="I166" s="1851" t="s">
        <v>904</v>
      </c>
    </row>
    <row customHeight="1" ht="11.25">
      <c r="A167" s="1851" t="s">
        <v>2300</v>
      </c>
      <c r="B167" s="1851" t="s">
        <v>16</v>
      </c>
      <c r="C167" s="1851" t="s">
        <v>2322</v>
      </c>
      <c r="D167" s="1851" t="s">
        <v>2323</v>
      </c>
      <c r="E167" s="1851" t="s">
        <v>2324</v>
      </c>
      <c r="F167" s="1851" t="s">
        <v>2325</v>
      </c>
      <c r="G167" s="1851" t="s">
        <v>28</v>
      </c>
      <c r="H167" s="1851" t="s">
        <v>28</v>
      </c>
      <c r="I167" s="1851" t="s">
        <v>904</v>
      </c>
    </row>
    <row customHeight="1" ht="11.25">
      <c r="A168" s="1851" t="s">
        <v>2300</v>
      </c>
      <c r="B168" s="1851" t="s">
        <v>16</v>
      </c>
      <c r="C168" s="1851" t="s">
        <v>13</v>
      </c>
      <c r="D168" s="1851" t="s">
        <v>47</v>
      </c>
      <c r="E168" s="1851" t="s">
        <v>50</v>
      </c>
      <c r="F168" s="1851" t="s">
        <v>52</v>
      </c>
      <c r="G168" s="1851" t="s">
        <v>28</v>
      </c>
      <c r="H168" s="1851" t="s">
        <v>28</v>
      </c>
      <c r="I168" s="1851" t="s">
        <v>904</v>
      </c>
    </row>
    <row customHeight="1" ht="11.25">
      <c r="A169" s="1851" t="s">
        <v>2300</v>
      </c>
      <c r="B169" s="1851" t="s">
        <v>16</v>
      </c>
      <c r="C169" s="1851" t="s">
        <v>2329</v>
      </c>
      <c r="D169" s="1851" t="s">
        <v>47</v>
      </c>
      <c r="E169" s="1851" t="s">
        <v>50</v>
      </c>
      <c r="F169" s="1851" t="s">
        <v>2330</v>
      </c>
      <c r="G169" s="1851" t="s">
        <v>2328</v>
      </c>
      <c r="H169" s="1851" t="s">
        <v>28</v>
      </c>
      <c r="I169" s="1851" t="s">
        <v>904</v>
      </c>
    </row>
    <row customHeight="1" ht="11.25">
      <c r="A170" s="1851" t="s">
        <v>2300</v>
      </c>
      <c r="B170" s="1851" t="s">
        <v>16</v>
      </c>
      <c r="C170" s="1851" t="s">
        <v>2334</v>
      </c>
      <c r="D170" s="1851" t="s">
        <v>2335</v>
      </c>
      <c r="E170" s="1851" t="s">
        <v>50</v>
      </c>
      <c r="F170" s="1851" t="s">
        <v>2336</v>
      </c>
      <c r="G170" s="1851" t="s">
        <v>28</v>
      </c>
      <c r="H170" s="1851" t="s">
        <v>28</v>
      </c>
      <c r="I170" s="1851" t="s">
        <v>904</v>
      </c>
    </row>
    <row customHeight="1" ht="11.25">
      <c r="A171" s="1851" t="s">
        <v>2300</v>
      </c>
      <c r="B171" s="1851" t="s">
        <v>16</v>
      </c>
      <c r="C171" s="1851" t="s">
        <v>2337</v>
      </c>
      <c r="D171" s="1851" t="s">
        <v>2338</v>
      </c>
      <c r="E171" s="1851" t="s">
        <v>2339</v>
      </c>
      <c r="F171" s="1851" t="s">
        <v>2340</v>
      </c>
      <c r="G171" s="1851" t="s">
        <v>28</v>
      </c>
      <c r="H171" s="1851" t="s">
        <v>28</v>
      </c>
      <c r="I171" s="1851" t="s">
        <v>904</v>
      </c>
    </row>
    <row customHeight="1" ht="11.25">
      <c r="A172" s="1851" t="s">
        <v>2300</v>
      </c>
      <c r="B172" s="1851" t="s">
        <v>16</v>
      </c>
      <c r="C172" s="1851" t="s">
        <v>2349</v>
      </c>
      <c r="D172" s="1851" t="s">
        <v>2350</v>
      </c>
      <c r="E172" s="1851" t="s">
        <v>2351</v>
      </c>
      <c r="F172" s="1851" t="s">
        <v>2352</v>
      </c>
      <c r="G172" s="1851" t="s">
        <v>28</v>
      </c>
      <c r="H172" s="1851" t="s">
        <v>28</v>
      </c>
      <c r="I172" s="1851" t="s">
        <v>904</v>
      </c>
    </row>
    <row customHeight="1" ht="11.25">
      <c r="A173" s="1851" t="s">
        <v>2300</v>
      </c>
      <c r="B173" s="1851" t="s">
        <v>16</v>
      </c>
      <c r="C173" s="1851" t="s">
        <v>2772</v>
      </c>
      <c r="D173" s="1851" t="s">
        <v>2773</v>
      </c>
      <c r="E173" s="1851" t="s">
        <v>2774</v>
      </c>
      <c r="F173" s="1851" t="s">
        <v>2561</v>
      </c>
      <c r="G173" s="1851" t="s">
        <v>2775</v>
      </c>
      <c r="H173" s="1851" t="s">
        <v>28</v>
      </c>
      <c r="I173" s="1851" t="s">
        <v>904</v>
      </c>
    </row>
    <row customHeight="1" ht="11.25">
      <c r="A174" s="1851" t="s">
        <v>2300</v>
      </c>
      <c r="B174" s="1851" t="s">
        <v>16</v>
      </c>
      <c r="C174" s="1851" t="s">
        <v>2358</v>
      </c>
      <c r="D174" s="1851" t="s">
        <v>2359</v>
      </c>
      <c r="E174" s="1851" t="s">
        <v>2360</v>
      </c>
      <c r="F174" s="1851" t="s">
        <v>2311</v>
      </c>
      <c r="G174" s="1851" t="s">
        <v>28</v>
      </c>
      <c r="H174" s="1851" t="s">
        <v>28</v>
      </c>
      <c r="I174" s="1851" t="s">
        <v>904</v>
      </c>
    </row>
    <row customHeight="1" ht="11.25">
      <c r="A175" s="1851" t="s">
        <v>2300</v>
      </c>
      <c r="B175" s="1851" t="s">
        <v>16</v>
      </c>
      <c r="C175" s="1851" t="s">
        <v>2776</v>
      </c>
      <c r="D175" s="1851" t="s">
        <v>2777</v>
      </c>
      <c r="E175" s="1851" t="s">
        <v>2778</v>
      </c>
      <c r="F175" s="1851" t="s">
        <v>2340</v>
      </c>
      <c r="G175" s="1851" t="s">
        <v>2779</v>
      </c>
      <c r="H175" s="1851" t="s">
        <v>28</v>
      </c>
      <c r="I175" s="1851" t="s">
        <v>904</v>
      </c>
    </row>
    <row customHeight="1" ht="11.25">
      <c r="A176" s="1851" t="s">
        <v>2300</v>
      </c>
      <c r="B176" s="1851" t="s">
        <v>16</v>
      </c>
      <c r="C176" s="1851" t="s">
        <v>2370</v>
      </c>
      <c r="D176" s="1851" t="s">
        <v>2371</v>
      </c>
      <c r="E176" s="1851" t="s">
        <v>2372</v>
      </c>
      <c r="F176" s="1851" t="s">
        <v>2373</v>
      </c>
      <c r="G176" s="1851" t="s">
        <v>2374</v>
      </c>
      <c r="H176" s="1851" t="s">
        <v>28</v>
      </c>
      <c r="I176" s="1851" t="s">
        <v>904</v>
      </c>
    </row>
    <row customHeight="1" ht="11.25">
      <c r="A177" s="1851" t="s">
        <v>2300</v>
      </c>
      <c r="B177" s="1851" t="s">
        <v>16</v>
      </c>
      <c r="C177" s="1851" t="s">
        <v>2780</v>
      </c>
      <c r="D177" s="1851" t="s">
        <v>2781</v>
      </c>
      <c r="E177" s="1851" t="s">
        <v>2782</v>
      </c>
      <c r="F177" s="1851" t="s">
        <v>2311</v>
      </c>
      <c r="G177" s="1851" t="s">
        <v>28</v>
      </c>
      <c r="H177" s="1851" t="s">
        <v>28</v>
      </c>
      <c r="I177" s="1851" t="s">
        <v>904</v>
      </c>
    </row>
    <row customHeight="1" ht="11.25">
      <c r="A178" s="1851" t="s">
        <v>2300</v>
      </c>
      <c r="B178" s="1851" t="s">
        <v>16</v>
      </c>
      <c r="C178" s="1851" t="s">
        <v>2378</v>
      </c>
      <c r="D178" s="1851" t="s">
        <v>2379</v>
      </c>
      <c r="E178" s="1851" t="s">
        <v>2380</v>
      </c>
      <c r="F178" s="1851" t="s">
        <v>2381</v>
      </c>
      <c r="G178" s="1851" t="s">
        <v>28</v>
      </c>
      <c r="H178" s="1851" t="s">
        <v>28</v>
      </c>
      <c r="I178" s="1851" t="s">
        <v>904</v>
      </c>
    </row>
    <row customHeight="1" ht="11.25">
      <c r="A179" s="1851" t="s">
        <v>2300</v>
      </c>
      <c r="B179" s="1851" t="s">
        <v>16</v>
      </c>
      <c r="C179" s="1851" t="s">
        <v>2783</v>
      </c>
      <c r="D179" s="1851" t="s">
        <v>2784</v>
      </c>
      <c r="E179" s="1851" t="s">
        <v>2785</v>
      </c>
      <c r="F179" s="1851" t="s">
        <v>2749</v>
      </c>
      <c r="G179" s="1851" t="s">
        <v>2786</v>
      </c>
      <c r="H179" s="1851" t="s">
        <v>28</v>
      </c>
      <c r="I179" s="1851" t="s">
        <v>904</v>
      </c>
    </row>
    <row customHeight="1" ht="11.25">
      <c r="A180" s="1851" t="s">
        <v>2300</v>
      </c>
      <c r="B180" s="1851" t="s">
        <v>16</v>
      </c>
      <c r="C180" s="1851" t="s">
        <v>2390</v>
      </c>
      <c r="D180" s="1851" t="s">
        <v>2391</v>
      </c>
      <c r="E180" s="1851" t="s">
        <v>2392</v>
      </c>
      <c r="F180" s="1851" t="s">
        <v>2303</v>
      </c>
      <c r="G180" s="1851" t="s">
        <v>2393</v>
      </c>
      <c r="H180" s="1851" t="s">
        <v>28</v>
      </c>
      <c r="I180" s="1851" t="s">
        <v>904</v>
      </c>
    </row>
    <row customHeight="1" ht="11.25">
      <c r="A181" s="1851" t="s">
        <v>2300</v>
      </c>
      <c r="B181" s="1851" t="s">
        <v>16</v>
      </c>
      <c r="C181" s="1851" t="s">
        <v>2787</v>
      </c>
      <c r="D181" s="1851" t="s">
        <v>2788</v>
      </c>
      <c r="E181" s="1851" t="s">
        <v>2789</v>
      </c>
      <c r="F181" s="1851" t="s">
        <v>2790</v>
      </c>
      <c r="G181" s="1851" t="s">
        <v>28</v>
      </c>
      <c r="H181" s="1851" t="s">
        <v>28</v>
      </c>
      <c r="I181" s="1851" t="s">
        <v>904</v>
      </c>
    </row>
    <row customHeight="1" ht="11.25">
      <c r="A182" s="1851" t="s">
        <v>2300</v>
      </c>
      <c r="B182" s="1851" t="s">
        <v>16</v>
      </c>
      <c r="C182" s="1851" t="s">
        <v>2412</v>
      </c>
      <c r="D182" s="1851" t="s">
        <v>2413</v>
      </c>
      <c r="E182" s="1851" t="s">
        <v>2410</v>
      </c>
      <c r="F182" s="1851" t="s">
        <v>2414</v>
      </c>
      <c r="G182" s="1851" t="s">
        <v>28</v>
      </c>
      <c r="H182" s="1851" t="s">
        <v>28</v>
      </c>
      <c r="I182" s="1851" t="s">
        <v>904</v>
      </c>
    </row>
    <row customHeight="1" ht="11.25">
      <c r="A183" s="1851" t="s">
        <v>2300</v>
      </c>
      <c r="B183" s="1851" t="s">
        <v>16</v>
      </c>
      <c r="C183" s="1851" t="s">
        <v>2791</v>
      </c>
      <c r="D183" s="1851" t="s">
        <v>2792</v>
      </c>
      <c r="E183" s="1851" t="s">
        <v>2793</v>
      </c>
      <c r="F183" s="1851" t="s">
        <v>2449</v>
      </c>
      <c r="G183" s="1851" t="s">
        <v>28</v>
      </c>
      <c r="H183" s="1851" t="s">
        <v>2794</v>
      </c>
      <c r="I183" s="1851" t="s">
        <v>904</v>
      </c>
    </row>
    <row customHeight="1" ht="11.25">
      <c r="A184" s="1851" t="s">
        <v>2300</v>
      </c>
      <c r="B184" s="1851" t="s">
        <v>16</v>
      </c>
      <c r="C184" s="1851" t="s">
        <v>2424</v>
      </c>
      <c r="D184" s="1851" t="s">
        <v>2425</v>
      </c>
      <c r="E184" s="1851" t="s">
        <v>2426</v>
      </c>
      <c r="F184" s="1851" t="s">
        <v>2364</v>
      </c>
      <c r="G184" s="1851" t="s">
        <v>28</v>
      </c>
      <c r="H184" s="1851" t="s">
        <v>28</v>
      </c>
      <c r="I184" s="1851" t="s">
        <v>904</v>
      </c>
    </row>
    <row customHeight="1" ht="11.25">
      <c r="A185" s="1851" t="s">
        <v>2300</v>
      </c>
      <c r="B185" s="1851" t="s">
        <v>16</v>
      </c>
      <c r="C185" s="1851" t="s">
        <v>2795</v>
      </c>
      <c r="D185" s="1851" t="s">
        <v>2796</v>
      </c>
      <c r="E185" s="1851" t="s">
        <v>2797</v>
      </c>
      <c r="F185" s="1851" t="s">
        <v>626</v>
      </c>
      <c r="G185" s="1851" t="s">
        <v>28</v>
      </c>
      <c r="H185" s="1851" t="s">
        <v>28</v>
      </c>
      <c r="I185" s="1851" t="s">
        <v>904</v>
      </c>
    </row>
    <row customHeight="1" ht="11.25">
      <c r="A186" s="1851" t="s">
        <v>2300</v>
      </c>
      <c r="B186" s="1851" t="s">
        <v>16</v>
      </c>
      <c r="C186" s="1851" t="s">
        <v>2798</v>
      </c>
      <c r="D186" s="1851" t="s">
        <v>2799</v>
      </c>
      <c r="E186" s="1851" t="s">
        <v>2800</v>
      </c>
      <c r="F186" s="1851" t="s">
        <v>626</v>
      </c>
      <c r="G186" s="1851" t="s">
        <v>28</v>
      </c>
      <c r="H186" s="1851" t="s">
        <v>28</v>
      </c>
      <c r="I186" s="1851" t="s">
        <v>904</v>
      </c>
    </row>
    <row customHeight="1" ht="11.25">
      <c r="A187" s="1851" t="s">
        <v>2300</v>
      </c>
      <c r="B187" s="1851" t="s">
        <v>16</v>
      </c>
      <c r="C187" s="1851" t="s">
        <v>2801</v>
      </c>
      <c r="D187" s="1851" t="s">
        <v>2802</v>
      </c>
      <c r="E187" s="1851" t="s">
        <v>2803</v>
      </c>
      <c r="F187" s="1851" t="s">
        <v>626</v>
      </c>
      <c r="G187" s="1851" t="s">
        <v>28</v>
      </c>
      <c r="H187" s="1851" t="s">
        <v>28</v>
      </c>
      <c r="I187" s="1851" t="s">
        <v>904</v>
      </c>
    </row>
    <row customHeight="1" ht="11.25">
      <c r="A188" s="1851" t="s">
        <v>2300</v>
      </c>
      <c r="B188" s="1851" t="s">
        <v>16</v>
      </c>
      <c r="C188" s="1851" t="s">
        <v>2450</v>
      </c>
      <c r="D188" s="1851" t="s">
        <v>2451</v>
      </c>
      <c r="E188" s="1851" t="s">
        <v>2452</v>
      </c>
      <c r="F188" s="1851" t="s">
        <v>2418</v>
      </c>
      <c r="G188" s="1851" t="s">
        <v>28</v>
      </c>
      <c r="H188" s="1851" t="s">
        <v>28</v>
      </c>
      <c r="I188" s="1851" t="s">
        <v>904</v>
      </c>
    </row>
    <row customHeight="1" ht="11.25">
      <c r="A189" s="1851" t="s">
        <v>2300</v>
      </c>
      <c r="B189" s="1851" t="s">
        <v>16</v>
      </c>
      <c r="C189" s="1851" t="s">
        <v>2804</v>
      </c>
      <c r="D189" s="1851" t="s">
        <v>2461</v>
      </c>
      <c r="E189" s="1851" t="s">
        <v>2462</v>
      </c>
      <c r="F189" s="1851" t="s">
        <v>2805</v>
      </c>
      <c r="G189" s="1851" t="s">
        <v>28</v>
      </c>
      <c r="H189" s="1851" t="s">
        <v>28</v>
      </c>
      <c r="I189" s="1851" t="s">
        <v>904</v>
      </c>
    </row>
    <row customHeight="1" ht="11.25">
      <c r="A190" s="1851" t="s">
        <v>2300</v>
      </c>
      <c r="B190" s="1851" t="s">
        <v>16</v>
      </c>
      <c r="C190" s="1851" t="s">
        <v>2753</v>
      </c>
      <c r="D190" s="1851" t="s">
        <v>2461</v>
      </c>
      <c r="E190" s="1851" t="s">
        <v>2462</v>
      </c>
      <c r="F190" s="1851" t="s">
        <v>2754</v>
      </c>
      <c r="G190" s="1851" t="s">
        <v>28</v>
      </c>
      <c r="H190" s="1851" t="s">
        <v>28</v>
      </c>
      <c r="I190" s="1851" t="s">
        <v>904</v>
      </c>
    </row>
    <row customHeight="1" ht="11.25">
      <c r="A191" s="1851" t="s">
        <v>2300</v>
      </c>
      <c r="B191" s="1851" t="s">
        <v>16</v>
      </c>
      <c r="C191" s="1851" t="s">
        <v>2755</v>
      </c>
      <c r="D191" s="1851" t="s">
        <v>2461</v>
      </c>
      <c r="E191" s="1851" t="s">
        <v>2462</v>
      </c>
      <c r="F191" s="1851" t="s">
        <v>2756</v>
      </c>
      <c r="G191" s="1851" t="s">
        <v>28</v>
      </c>
      <c r="H191" s="1851" t="s">
        <v>28</v>
      </c>
      <c r="I191" s="1851" t="s">
        <v>904</v>
      </c>
    </row>
    <row customHeight="1" ht="11.25">
      <c r="A192" s="1851" t="s">
        <v>2300</v>
      </c>
      <c r="B192" s="1851" t="s">
        <v>16</v>
      </c>
      <c r="C192" s="1851" t="s">
        <v>2757</v>
      </c>
      <c r="D192" s="1851" t="s">
        <v>2461</v>
      </c>
      <c r="E192" s="1851" t="s">
        <v>2462</v>
      </c>
      <c r="F192" s="1851" t="s">
        <v>2758</v>
      </c>
      <c r="G192" s="1851" t="s">
        <v>28</v>
      </c>
      <c r="H192" s="1851" t="s">
        <v>28</v>
      </c>
      <c r="I192" s="1851" t="s">
        <v>904</v>
      </c>
    </row>
    <row customHeight="1" ht="11.25">
      <c r="A193" s="1851" t="s">
        <v>2300</v>
      </c>
      <c r="B193" s="1851" t="s">
        <v>16</v>
      </c>
      <c r="C193" s="1851" t="s">
        <v>2806</v>
      </c>
      <c r="D193" s="1851" t="s">
        <v>2461</v>
      </c>
      <c r="E193" s="1851" t="s">
        <v>2462</v>
      </c>
      <c r="F193" s="1851" t="s">
        <v>2807</v>
      </c>
      <c r="G193" s="1851" t="s">
        <v>28</v>
      </c>
      <c r="H193" s="1851" t="s">
        <v>28</v>
      </c>
      <c r="I193" s="1851" t="s">
        <v>904</v>
      </c>
    </row>
    <row customHeight="1" ht="11.25">
      <c r="A194" s="1851" t="s">
        <v>2300</v>
      </c>
      <c r="B194" s="1851" t="s">
        <v>16</v>
      </c>
      <c r="C194" s="1851" t="s">
        <v>2759</v>
      </c>
      <c r="D194" s="1851" t="s">
        <v>2461</v>
      </c>
      <c r="E194" s="1851" t="s">
        <v>2462</v>
      </c>
      <c r="F194" s="1851" t="s">
        <v>2760</v>
      </c>
      <c r="G194" s="1851" t="s">
        <v>28</v>
      </c>
      <c r="H194" s="1851" t="s">
        <v>28</v>
      </c>
      <c r="I194" s="1851" t="s">
        <v>904</v>
      </c>
    </row>
    <row customHeight="1" ht="11.25">
      <c r="A195" s="1851" t="s">
        <v>2300</v>
      </c>
      <c r="B195" s="1851" t="s">
        <v>16</v>
      </c>
      <c r="C195" s="1851" t="s">
        <v>2761</v>
      </c>
      <c r="D195" s="1851" t="s">
        <v>2461</v>
      </c>
      <c r="E195" s="1851" t="s">
        <v>2462</v>
      </c>
      <c r="F195" s="1851" t="s">
        <v>2762</v>
      </c>
      <c r="G195" s="1851" t="s">
        <v>28</v>
      </c>
      <c r="H195" s="1851" t="s">
        <v>28</v>
      </c>
      <c r="I195" s="1851" t="s">
        <v>904</v>
      </c>
    </row>
    <row customHeight="1" ht="11.25">
      <c r="A196" s="1851" t="s">
        <v>2300</v>
      </c>
      <c r="B196" s="1851" t="s">
        <v>16</v>
      </c>
      <c r="C196" s="1851" t="s">
        <v>2763</v>
      </c>
      <c r="D196" s="1851" t="s">
        <v>2461</v>
      </c>
      <c r="E196" s="1851" t="s">
        <v>2462</v>
      </c>
      <c r="F196" s="1851" t="s">
        <v>2764</v>
      </c>
      <c r="G196" s="1851" t="s">
        <v>28</v>
      </c>
      <c r="H196" s="1851" t="s">
        <v>28</v>
      </c>
      <c r="I196" s="1851" t="s">
        <v>904</v>
      </c>
    </row>
    <row customHeight="1" ht="11.25">
      <c r="A197" s="1851" t="s">
        <v>2300</v>
      </c>
      <c r="B197" s="1851" t="s">
        <v>16</v>
      </c>
      <c r="C197" s="1851" t="s">
        <v>2765</v>
      </c>
      <c r="D197" s="1851" t="s">
        <v>2461</v>
      </c>
      <c r="E197" s="1851" t="s">
        <v>2462</v>
      </c>
      <c r="F197" s="1851" t="s">
        <v>2766</v>
      </c>
      <c r="G197" s="1851" t="s">
        <v>28</v>
      </c>
      <c r="H197" s="1851" t="s">
        <v>28</v>
      </c>
      <c r="I197" s="1851" t="s">
        <v>904</v>
      </c>
    </row>
    <row customHeight="1" ht="11.25">
      <c r="A198" s="1851" t="s">
        <v>2300</v>
      </c>
      <c r="B198" s="1851" t="s">
        <v>16</v>
      </c>
      <c r="C198" s="1851" t="s">
        <v>2767</v>
      </c>
      <c r="D198" s="1851" t="s">
        <v>2461</v>
      </c>
      <c r="E198" s="1851" t="s">
        <v>2462</v>
      </c>
      <c r="F198" s="1851" t="s">
        <v>2768</v>
      </c>
      <c r="G198" s="1851" t="s">
        <v>28</v>
      </c>
      <c r="H198" s="1851" t="s">
        <v>28</v>
      </c>
      <c r="I198" s="1851" t="s">
        <v>904</v>
      </c>
    </row>
    <row customHeight="1" ht="11.25">
      <c r="A199" s="1851" t="s">
        <v>2300</v>
      </c>
      <c r="B199" s="1851" t="s">
        <v>16</v>
      </c>
      <c r="C199" s="1851" t="s">
        <v>2460</v>
      </c>
      <c r="D199" s="1851" t="s">
        <v>2461</v>
      </c>
      <c r="E199" s="1851" t="s">
        <v>2462</v>
      </c>
      <c r="F199" s="1851" t="s">
        <v>2459</v>
      </c>
      <c r="G199" s="1851" t="s">
        <v>28</v>
      </c>
      <c r="H199" s="1851" t="s">
        <v>28</v>
      </c>
      <c r="I199" s="1851" t="s">
        <v>904</v>
      </c>
    </row>
    <row customHeight="1" ht="11.25">
      <c r="A200" s="1851" t="s">
        <v>2300</v>
      </c>
      <c r="B200" s="1851" t="s">
        <v>16</v>
      </c>
      <c r="C200" s="1851" t="s">
        <v>2808</v>
      </c>
      <c r="D200" s="1851" t="s">
        <v>2809</v>
      </c>
      <c r="E200" s="1851" t="s">
        <v>2810</v>
      </c>
      <c r="F200" s="1851" t="s">
        <v>2340</v>
      </c>
      <c r="G200" s="1851" t="s">
        <v>28</v>
      </c>
      <c r="H200" s="1851" t="s">
        <v>28</v>
      </c>
      <c r="I200" s="1851" t="s">
        <v>904</v>
      </c>
    </row>
    <row customHeight="1" ht="11.25">
      <c r="A201" s="1851" t="s">
        <v>2300</v>
      </c>
      <c r="B201" s="1851" t="s">
        <v>16</v>
      </c>
      <c r="C201" s="1851" t="s">
        <v>2811</v>
      </c>
      <c r="D201" s="1851" t="s">
        <v>2809</v>
      </c>
      <c r="E201" s="1851" t="s">
        <v>2810</v>
      </c>
      <c r="F201" s="1851" t="s">
        <v>2812</v>
      </c>
      <c r="G201" s="1851" t="s">
        <v>28</v>
      </c>
      <c r="H201" s="1851" t="s">
        <v>28</v>
      </c>
      <c r="I201" s="1851" t="s">
        <v>904</v>
      </c>
    </row>
    <row customHeight="1" ht="11.25">
      <c r="A202" s="1851" t="s">
        <v>2300</v>
      </c>
      <c r="B202" s="1851" t="s">
        <v>16</v>
      </c>
      <c r="C202" s="1851" t="s">
        <v>2813</v>
      </c>
      <c r="D202" s="1851" t="s">
        <v>2770</v>
      </c>
      <c r="E202" s="1851" t="s">
        <v>2462</v>
      </c>
      <c r="F202" s="1851" t="s">
        <v>2814</v>
      </c>
      <c r="G202" s="1851" t="s">
        <v>28</v>
      </c>
      <c r="H202" s="1851" t="s">
        <v>28</v>
      </c>
      <c r="I202" s="1851" t="s">
        <v>904</v>
      </c>
    </row>
    <row customHeight="1" ht="11.25">
      <c r="A203" s="1851" t="s">
        <v>2300</v>
      </c>
      <c r="B203" s="1851" t="s">
        <v>16</v>
      </c>
      <c r="C203" s="1851" t="s">
        <v>2769</v>
      </c>
      <c r="D203" s="1851" t="s">
        <v>2770</v>
      </c>
      <c r="E203" s="1851" t="s">
        <v>2462</v>
      </c>
      <c r="F203" s="1851" t="s">
        <v>2771</v>
      </c>
      <c r="G203" s="1851" t="s">
        <v>28</v>
      </c>
      <c r="H203" s="1851" t="s">
        <v>28</v>
      </c>
      <c r="I203" s="1851" t="s">
        <v>904</v>
      </c>
    </row>
    <row customHeight="1" ht="11.25">
      <c r="A204" s="1851" t="s">
        <v>2300</v>
      </c>
      <c r="B204" s="1851" t="s">
        <v>16</v>
      </c>
      <c r="C204" s="1851" t="s">
        <v>2815</v>
      </c>
      <c r="D204" s="1851" t="s">
        <v>2816</v>
      </c>
      <c r="E204" s="1851" t="s">
        <v>2817</v>
      </c>
      <c r="F204" s="1851" t="s">
        <v>2352</v>
      </c>
      <c r="G204" s="1851" t="s">
        <v>28</v>
      </c>
      <c r="H204" s="1851" t="s">
        <v>28</v>
      </c>
      <c r="I204" s="1851" t="s">
        <v>904</v>
      </c>
    </row>
    <row customHeight="1" ht="11.25">
      <c r="A205" s="1851" t="s">
        <v>2300</v>
      </c>
      <c r="B205" s="1851" t="s">
        <v>16</v>
      </c>
      <c r="C205" s="1851" t="s">
        <v>2818</v>
      </c>
      <c r="D205" s="1851" t="s">
        <v>2819</v>
      </c>
      <c r="E205" s="1851" t="s">
        <v>2820</v>
      </c>
      <c r="F205" s="1851" t="s">
        <v>2352</v>
      </c>
      <c r="G205" s="1851" t="s">
        <v>28</v>
      </c>
      <c r="H205" s="1851" t="s">
        <v>28</v>
      </c>
      <c r="I205" s="1851" t="s">
        <v>904</v>
      </c>
    </row>
    <row customHeight="1" ht="11.25">
      <c r="A206" s="1851" t="s">
        <v>2300</v>
      </c>
      <c r="B206" s="1851" t="s">
        <v>16</v>
      </c>
      <c r="C206" s="1851" t="s">
        <v>2821</v>
      </c>
      <c r="D206" s="1851" t="s">
        <v>2822</v>
      </c>
      <c r="E206" s="1851" t="s">
        <v>2823</v>
      </c>
      <c r="F206" s="1851" t="s">
        <v>2352</v>
      </c>
      <c r="G206" s="1851" t="s">
        <v>2824</v>
      </c>
      <c r="H206" s="1851" t="s">
        <v>28</v>
      </c>
      <c r="I206" s="1851" t="s">
        <v>904</v>
      </c>
    </row>
    <row customHeight="1" ht="11.25">
      <c r="A207" s="1851" t="s">
        <v>2300</v>
      </c>
      <c r="B207" s="1851" t="s">
        <v>16</v>
      </c>
      <c r="C207" s="1851" t="s">
        <v>2825</v>
      </c>
      <c r="D207" s="1851" t="s">
        <v>2826</v>
      </c>
      <c r="E207" s="1851" t="s">
        <v>2827</v>
      </c>
      <c r="F207" s="1851" t="s">
        <v>2547</v>
      </c>
      <c r="G207" s="1851" t="s">
        <v>28</v>
      </c>
      <c r="H207" s="1851" t="s">
        <v>28</v>
      </c>
      <c r="I207" s="1851" t="s">
        <v>904</v>
      </c>
    </row>
    <row customHeight="1" ht="11.25">
      <c r="A208" s="1851" t="s">
        <v>2300</v>
      </c>
      <c r="B208" s="1851" t="s">
        <v>16</v>
      </c>
      <c r="C208" s="1851" t="s">
        <v>2828</v>
      </c>
      <c r="D208" s="1851" t="s">
        <v>2829</v>
      </c>
      <c r="E208" s="1851" t="s">
        <v>2830</v>
      </c>
      <c r="F208" s="1851" t="s">
        <v>2660</v>
      </c>
      <c r="G208" s="1851" t="s">
        <v>28</v>
      </c>
      <c r="H208" s="1851" t="s">
        <v>28</v>
      </c>
      <c r="I208" s="1851" t="s">
        <v>904</v>
      </c>
    </row>
    <row customHeight="1" ht="11.25">
      <c r="A209" s="1851" t="s">
        <v>2300</v>
      </c>
      <c r="B209" s="1851" t="s">
        <v>16</v>
      </c>
      <c r="C209" s="1851" t="s">
        <v>2831</v>
      </c>
      <c r="D209" s="1851" t="s">
        <v>2832</v>
      </c>
      <c r="E209" s="1851" t="s">
        <v>2833</v>
      </c>
      <c r="F209" s="1851" t="s">
        <v>2373</v>
      </c>
      <c r="G209" s="1851" t="s">
        <v>28</v>
      </c>
      <c r="H209" s="1851" t="s">
        <v>28</v>
      </c>
      <c r="I209" s="1851" t="s">
        <v>904</v>
      </c>
    </row>
    <row customHeight="1" ht="11.25">
      <c r="A210" s="1851" t="s">
        <v>2300</v>
      </c>
      <c r="B210" s="1851" t="s">
        <v>16</v>
      </c>
      <c r="C210" s="1851" t="s">
        <v>2834</v>
      </c>
      <c r="D210" s="1851" t="s">
        <v>2835</v>
      </c>
      <c r="E210" s="1851" t="s">
        <v>2836</v>
      </c>
      <c r="F210" s="1851" t="s">
        <v>2470</v>
      </c>
      <c r="G210" s="1851" t="s">
        <v>28</v>
      </c>
      <c r="H210" s="1851" t="s">
        <v>28</v>
      </c>
      <c r="I210" s="1851" t="s">
        <v>904</v>
      </c>
    </row>
    <row customHeight="1" ht="11.25">
      <c r="A211" s="1851" t="s">
        <v>2300</v>
      </c>
      <c r="B211" s="1851" t="s">
        <v>16</v>
      </c>
      <c r="C211" s="1851" t="s">
        <v>2837</v>
      </c>
      <c r="D211" s="1851" t="s">
        <v>2838</v>
      </c>
      <c r="E211" s="1851" t="s">
        <v>2839</v>
      </c>
      <c r="F211" s="1851" t="s">
        <v>2840</v>
      </c>
      <c r="G211" s="1851" t="s">
        <v>28</v>
      </c>
      <c r="H211" s="1851" t="s">
        <v>28</v>
      </c>
      <c r="I211" s="1851" t="s">
        <v>904</v>
      </c>
    </row>
    <row customHeight="1" ht="11.25">
      <c r="A212" s="1851" t="s">
        <v>2300</v>
      </c>
      <c r="B212" s="1851" t="s">
        <v>16</v>
      </c>
      <c r="C212" s="1851" t="s">
        <v>2841</v>
      </c>
      <c r="D212" s="1851" t="s">
        <v>2842</v>
      </c>
      <c r="E212" s="1851" t="s">
        <v>2843</v>
      </c>
      <c r="F212" s="1851" t="s">
        <v>2373</v>
      </c>
      <c r="G212" s="1851" t="s">
        <v>28</v>
      </c>
      <c r="H212" s="1851" t="s">
        <v>2844</v>
      </c>
      <c r="I212" s="1851" t="s">
        <v>904</v>
      </c>
    </row>
    <row customHeight="1" ht="11.25">
      <c r="A213" s="1851" t="s">
        <v>2300</v>
      </c>
      <c r="B213" s="1851" t="s">
        <v>16</v>
      </c>
      <c r="C213" s="1851" t="s">
        <v>2467</v>
      </c>
      <c r="D213" s="1851" t="s">
        <v>2468</v>
      </c>
      <c r="E213" s="1851" t="s">
        <v>2469</v>
      </c>
      <c r="F213" s="1851" t="s">
        <v>2470</v>
      </c>
      <c r="G213" s="1851" t="s">
        <v>28</v>
      </c>
      <c r="H213" s="1851" t="s">
        <v>28</v>
      </c>
      <c r="I213" s="1851" t="s">
        <v>904</v>
      </c>
    </row>
    <row customHeight="1" ht="11.25">
      <c r="A214" s="1851" t="s">
        <v>2300</v>
      </c>
      <c r="B214" s="1851" t="s">
        <v>16</v>
      </c>
      <c r="C214" s="1851" t="s">
        <v>2845</v>
      </c>
      <c r="D214" s="1851" t="s">
        <v>2846</v>
      </c>
      <c r="E214" s="1851" t="s">
        <v>2847</v>
      </c>
      <c r="F214" s="1851" t="s">
        <v>2487</v>
      </c>
      <c r="G214" s="1851" t="s">
        <v>2848</v>
      </c>
      <c r="H214" s="1851" t="s">
        <v>28</v>
      </c>
      <c r="I214" s="1851" t="s">
        <v>904</v>
      </c>
    </row>
    <row customHeight="1" ht="11.25">
      <c r="A215" s="1851" t="s">
        <v>2300</v>
      </c>
      <c r="B215" s="1851" t="s">
        <v>16</v>
      </c>
      <c r="C215" s="1851" t="s">
        <v>2849</v>
      </c>
      <c r="D215" s="1851" t="s">
        <v>2850</v>
      </c>
      <c r="E215" s="1851" t="s">
        <v>2851</v>
      </c>
      <c r="F215" s="1851" t="s">
        <v>2852</v>
      </c>
      <c r="G215" s="1851" t="s">
        <v>28</v>
      </c>
      <c r="H215" s="1851" t="s">
        <v>28</v>
      </c>
      <c r="I215" s="1851" t="s">
        <v>904</v>
      </c>
    </row>
    <row customHeight="1" ht="11.25">
      <c r="A216" s="1851" t="s">
        <v>2300</v>
      </c>
      <c r="B216" s="1851" t="s">
        <v>16</v>
      </c>
      <c r="C216" s="1851" t="s">
        <v>2853</v>
      </c>
      <c r="D216" s="1851" t="s">
        <v>2854</v>
      </c>
      <c r="E216" s="1851" t="s">
        <v>2855</v>
      </c>
      <c r="F216" s="1851" t="s">
        <v>2487</v>
      </c>
      <c r="G216" s="1851" t="s">
        <v>28</v>
      </c>
      <c r="H216" s="1851" t="s">
        <v>2856</v>
      </c>
      <c r="I216" s="1851" t="s">
        <v>904</v>
      </c>
    </row>
    <row customHeight="1" ht="11.25">
      <c r="A217" s="1851" t="s">
        <v>2300</v>
      </c>
      <c r="B217" s="1851" t="s">
        <v>16</v>
      </c>
      <c r="C217" s="1851" t="s">
        <v>2857</v>
      </c>
      <c r="D217" s="1851" t="s">
        <v>2858</v>
      </c>
      <c r="E217" s="1851" t="s">
        <v>2859</v>
      </c>
      <c r="F217" s="1851" t="s">
        <v>2352</v>
      </c>
      <c r="G217" s="1851" t="s">
        <v>2860</v>
      </c>
      <c r="H217" s="1851" t="s">
        <v>28</v>
      </c>
      <c r="I217" s="1851" t="s">
        <v>904</v>
      </c>
    </row>
    <row customHeight="1" ht="11.25">
      <c r="A218" s="1851" t="s">
        <v>2300</v>
      </c>
      <c r="B218" s="1851" t="s">
        <v>16</v>
      </c>
      <c r="C218" s="1851" t="s">
        <v>2861</v>
      </c>
      <c r="D218" s="1851" t="s">
        <v>2862</v>
      </c>
      <c r="E218" s="1851" t="s">
        <v>2863</v>
      </c>
      <c r="F218" s="1851" t="s">
        <v>2352</v>
      </c>
      <c r="G218" s="1851" t="s">
        <v>2864</v>
      </c>
      <c r="H218" s="1851" t="s">
        <v>28</v>
      </c>
      <c r="I218" s="1851" t="s">
        <v>904</v>
      </c>
    </row>
    <row customHeight="1" ht="11.25">
      <c r="A219" s="1851" t="s">
        <v>2300</v>
      </c>
      <c r="B219" s="1851" t="s">
        <v>16</v>
      </c>
      <c r="C219" s="1851" t="s">
        <v>2474</v>
      </c>
      <c r="D219" s="1851" t="s">
        <v>2475</v>
      </c>
      <c r="E219" s="1851" t="s">
        <v>2476</v>
      </c>
      <c r="F219" s="1851" t="s">
        <v>2477</v>
      </c>
      <c r="G219" s="1851" t="s">
        <v>28</v>
      </c>
      <c r="H219" s="1851" t="s">
        <v>28</v>
      </c>
      <c r="I219" s="1851" t="s">
        <v>904</v>
      </c>
    </row>
    <row customHeight="1" ht="11.25">
      <c r="A220" s="1851" t="s">
        <v>2300</v>
      </c>
      <c r="B220" s="1851" t="s">
        <v>16</v>
      </c>
      <c r="C220" s="1851" t="s">
        <v>2478</v>
      </c>
      <c r="D220" s="1851" t="s">
        <v>2479</v>
      </c>
      <c r="E220" s="1851" t="s">
        <v>2480</v>
      </c>
      <c r="F220" s="1851" t="s">
        <v>2348</v>
      </c>
      <c r="G220" s="1851" t="s">
        <v>28</v>
      </c>
      <c r="H220" s="1851" t="s">
        <v>28</v>
      </c>
      <c r="I220" s="1851" t="s">
        <v>904</v>
      </c>
    </row>
    <row customHeight="1" ht="11.25">
      <c r="A221" s="1851" t="s">
        <v>2300</v>
      </c>
      <c r="B221" s="1851" t="s">
        <v>16</v>
      </c>
      <c r="C221" s="1851" t="s">
        <v>2481</v>
      </c>
      <c r="D221" s="1851" t="s">
        <v>2482</v>
      </c>
      <c r="E221" s="1851" t="s">
        <v>2483</v>
      </c>
      <c r="F221" s="1851" t="s">
        <v>2348</v>
      </c>
      <c r="G221" s="1851" t="s">
        <v>28</v>
      </c>
      <c r="H221" s="1851" t="s">
        <v>28</v>
      </c>
      <c r="I221" s="1851" t="s">
        <v>904</v>
      </c>
    </row>
    <row customHeight="1" ht="11.25">
      <c r="A222" s="1851" t="s">
        <v>2300</v>
      </c>
      <c r="B222" s="1851" t="s">
        <v>16</v>
      </c>
      <c r="C222" s="1851" t="s">
        <v>2484</v>
      </c>
      <c r="D222" s="1851" t="s">
        <v>2485</v>
      </c>
      <c r="E222" s="1851" t="s">
        <v>2486</v>
      </c>
      <c r="F222" s="1851" t="s">
        <v>2487</v>
      </c>
      <c r="G222" s="1851" t="s">
        <v>28</v>
      </c>
      <c r="H222" s="1851" t="s">
        <v>28</v>
      </c>
      <c r="I222" s="1851" t="s">
        <v>904</v>
      </c>
    </row>
    <row customHeight="1" ht="11.25">
      <c r="A223" s="1851" t="s">
        <v>2300</v>
      </c>
      <c r="B223" s="1851" t="s">
        <v>16</v>
      </c>
      <c r="C223" s="1851" t="s">
        <v>2865</v>
      </c>
      <c r="D223" s="1851" t="s">
        <v>2866</v>
      </c>
      <c r="E223" s="1851" t="s">
        <v>2867</v>
      </c>
      <c r="F223" s="1851" t="s">
        <v>2418</v>
      </c>
      <c r="G223" s="1851" t="s">
        <v>28</v>
      </c>
      <c r="H223" s="1851" t="s">
        <v>28</v>
      </c>
      <c r="I223" s="1851" t="s">
        <v>904</v>
      </c>
    </row>
    <row customHeight="1" ht="11.25">
      <c r="A224" s="1851" t="s">
        <v>2300</v>
      </c>
      <c r="B224" s="1851" t="s">
        <v>16</v>
      </c>
      <c r="C224" s="1851" t="s">
        <v>2868</v>
      </c>
      <c r="D224" s="1851" t="s">
        <v>2869</v>
      </c>
      <c r="E224" s="1851" t="s">
        <v>2870</v>
      </c>
      <c r="F224" s="1851" t="s">
        <v>2381</v>
      </c>
      <c r="G224" s="1851" t="s">
        <v>2871</v>
      </c>
      <c r="H224" s="1851" t="s">
        <v>28</v>
      </c>
      <c r="I224" s="1851" t="s">
        <v>904</v>
      </c>
    </row>
    <row customHeight="1" ht="11.25">
      <c r="A225" s="1851" t="s">
        <v>2300</v>
      </c>
      <c r="B225" s="1851" t="s">
        <v>16</v>
      </c>
      <c r="C225" s="1851" t="s">
        <v>2872</v>
      </c>
      <c r="D225" s="1851" t="s">
        <v>2873</v>
      </c>
      <c r="E225" s="1851" t="s">
        <v>2874</v>
      </c>
      <c r="F225" s="1851" t="s">
        <v>2441</v>
      </c>
      <c r="G225" s="1851" t="s">
        <v>2875</v>
      </c>
      <c r="H225" s="1851" t="s">
        <v>28</v>
      </c>
      <c r="I225" s="1851" t="s">
        <v>904</v>
      </c>
    </row>
    <row customHeight="1" ht="11.25">
      <c r="A226" s="1851" t="s">
        <v>2300</v>
      </c>
      <c r="B226" s="1851" t="s">
        <v>16</v>
      </c>
      <c r="C226" s="1851" t="s">
        <v>2488</v>
      </c>
      <c r="D226" s="1851" t="s">
        <v>2489</v>
      </c>
      <c r="E226" s="1851" t="s">
        <v>2490</v>
      </c>
      <c r="F226" s="1851" t="s">
        <v>2352</v>
      </c>
      <c r="G226" s="1851" t="s">
        <v>28</v>
      </c>
      <c r="H226" s="1851" t="s">
        <v>28</v>
      </c>
      <c r="I226" s="1851" t="s">
        <v>904</v>
      </c>
    </row>
    <row customHeight="1" ht="11.25">
      <c r="A227" s="1851" t="s">
        <v>2300</v>
      </c>
      <c r="B227" s="1851" t="s">
        <v>16</v>
      </c>
      <c r="C227" s="1851" t="s">
        <v>2876</v>
      </c>
      <c r="D227" s="1851" t="s">
        <v>2877</v>
      </c>
      <c r="E227" s="1851" t="s">
        <v>2878</v>
      </c>
      <c r="F227" s="1851" t="s">
        <v>2840</v>
      </c>
      <c r="G227" s="1851" t="s">
        <v>28</v>
      </c>
      <c r="H227" s="1851" t="s">
        <v>28</v>
      </c>
      <c r="I227" s="1851" t="s">
        <v>904</v>
      </c>
    </row>
    <row customHeight="1" ht="11.25">
      <c r="A228" s="1851" t="s">
        <v>2300</v>
      </c>
      <c r="B228" s="1851" t="s">
        <v>16</v>
      </c>
      <c r="C228" s="1851" t="s">
        <v>2491</v>
      </c>
      <c r="D228" s="1851" t="s">
        <v>2492</v>
      </c>
      <c r="E228" s="1851" t="s">
        <v>2493</v>
      </c>
      <c r="F228" s="1851" t="s">
        <v>2477</v>
      </c>
      <c r="G228" s="1851" t="s">
        <v>28</v>
      </c>
      <c r="H228" s="1851" t="s">
        <v>28</v>
      </c>
      <c r="I228" s="1851" t="s">
        <v>904</v>
      </c>
    </row>
    <row customHeight="1" ht="11.25">
      <c r="A229" s="1851" t="s">
        <v>2300</v>
      </c>
      <c r="B229" s="1851" t="s">
        <v>16</v>
      </c>
      <c r="C229" s="1851" t="s">
        <v>2879</v>
      </c>
      <c r="D229" s="1851" t="s">
        <v>2880</v>
      </c>
      <c r="E229" s="1851" t="s">
        <v>2881</v>
      </c>
      <c r="F229" s="1851" t="s">
        <v>2381</v>
      </c>
      <c r="G229" s="1851" t="s">
        <v>28</v>
      </c>
      <c r="H229" s="1851" t="s">
        <v>28</v>
      </c>
      <c r="I229" s="1851" t="s">
        <v>904</v>
      </c>
    </row>
    <row customHeight="1" ht="11.25">
      <c r="A230" s="1851" t="s">
        <v>2300</v>
      </c>
      <c r="B230" s="1851" t="s">
        <v>16</v>
      </c>
      <c r="C230" s="1851" t="s">
        <v>2882</v>
      </c>
      <c r="D230" s="1851" t="s">
        <v>2883</v>
      </c>
      <c r="E230" s="1851" t="s">
        <v>2884</v>
      </c>
      <c r="F230" s="1851" t="s">
        <v>2749</v>
      </c>
      <c r="G230" s="1851" t="s">
        <v>28</v>
      </c>
      <c r="H230" s="1851" t="s">
        <v>28</v>
      </c>
      <c r="I230" s="1851" t="s">
        <v>904</v>
      </c>
    </row>
    <row customHeight="1" ht="11.25">
      <c r="A231" s="1851" t="s">
        <v>2300</v>
      </c>
      <c r="B231" s="1851" t="s">
        <v>16</v>
      </c>
      <c r="C231" s="1851" t="s">
        <v>2885</v>
      </c>
      <c r="D231" s="1851" t="s">
        <v>2886</v>
      </c>
      <c r="E231" s="1851" t="s">
        <v>2887</v>
      </c>
      <c r="F231" s="1851" t="s">
        <v>2307</v>
      </c>
      <c r="G231" s="1851" t="s">
        <v>28</v>
      </c>
      <c r="H231" s="1851" t="s">
        <v>28</v>
      </c>
      <c r="I231" s="1851" t="s">
        <v>904</v>
      </c>
    </row>
    <row customHeight="1" ht="11.25">
      <c r="A232" s="1851" t="s">
        <v>2300</v>
      </c>
      <c r="B232" s="1851" t="s">
        <v>16</v>
      </c>
      <c r="C232" s="1851" t="s">
        <v>2494</v>
      </c>
      <c r="D232" s="1851" t="s">
        <v>2495</v>
      </c>
      <c r="E232" s="1851" t="s">
        <v>2496</v>
      </c>
      <c r="F232" s="1851" t="s">
        <v>2497</v>
      </c>
      <c r="G232" s="1851" t="s">
        <v>28</v>
      </c>
      <c r="H232" s="1851" t="s">
        <v>28</v>
      </c>
      <c r="I232" s="1851" t="s">
        <v>904</v>
      </c>
    </row>
    <row customHeight="1" ht="11.25">
      <c r="A233" s="1851" t="s">
        <v>2300</v>
      </c>
      <c r="B233" s="1851" t="s">
        <v>16</v>
      </c>
      <c r="C233" s="1851" t="s">
        <v>2888</v>
      </c>
      <c r="D233" s="1851" t="s">
        <v>2889</v>
      </c>
      <c r="E233" s="1851" t="s">
        <v>2890</v>
      </c>
      <c r="F233" s="1851" t="s">
        <v>2749</v>
      </c>
      <c r="G233" s="1851" t="s">
        <v>28</v>
      </c>
      <c r="H233" s="1851" t="s">
        <v>28</v>
      </c>
      <c r="I233" s="1851" t="s">
        <v>904</v>
      </c>
    </row>
    <row customHeight="1" ht="11.25">
      <c r="A234" s="1851" t="s">
        <v>2300</v>
      </c>
      <c r="B234" s="1851" t="s">
        <v>16</v>
      </c>
      <c r="C234" s="1851" t="s">
        <v>2498</v>
      </c>
      <c r="D234" s="1851" t="s">
        <v>2499</v>
      </c>
      <c r="E234" s="1851" t="s">
        <v>2500</v>
      </c>
      <c r="F234" s="1851" t="s">
        <v>2459</v>
      </c>
      <c r="G234" s="1851" t="s">
        <v>28</v>
      </c>
      <c r="H234" s="1851" t="s">
        <v>2321</v>
      </c>
      <c r="I234" s="1851" t="s">
        <v>904</v>
      </c>
    </row>
    <row customHeight="1" ht="11.25">
      <c r="A235" s="1851" t="s">
        <v>2300</v>
      </c>
      <c r="B235" s="1851" t="s">
        <v>16</v>
      </c>
      <c r="C235" s="1851" t="s">
        <v>2508</v>
      </c>
      <c r="D235" s="1851" t="s">
        <v>2509</v>
      </c>
      <c r="E235" s="1851" t="s">
        <v>2510</v>
      </c>
      <c r="F235" s="1851" t="s">
        <v>2511</v>
      </c>
      <c r="G235" s="1851" t="s">
        <v>28</v>
      </c>
      <c r="H235" s="1851" t="s">
        <v>28</v>
      </c>
      <c r="I235" s="1851" t="s">
        <v>904</v>
      </c>
    </row>
    <row customHeight="1" ht="11.25">
      <c r="A236" s="1851" t="s">
        <v>2300</v>
      </c>
      <c r="B236" s="1851" t="s">
        <v>16</v>
      </c>
      <c r="C236" s="1851" t="s">
        <v>2891</v>
      </c>
      <c r="D236" s="1851" t="s">
        <v>2892</v>
      </c>
      <c r="E236" s="1851" t="s">
        <v>50</v>
      </c>
      <c r="F236" s="1851" t="s">
        <v>2893</v>
      </c>
      <c r="G236" s="1851" t="s">
        <v>28</v>
      </c>
      <c r="H236" s="1851" t="s">
        <v>28</v>
      </c>
      <c r="I236" s="1851" t="s">
        <v>904</v>
      </c>
    </row>
    <row customHeight="1" ht="11.25">
      <c r="A237" s="1851" t="s">
        <v>2300</v>
      </c>
      <c r="B237" s="1851" t="s">
        <v>16</v>
      </c>
      <c r="C237" s="1851" t="s">
        <v>2894</v>
      </c>
      <c r="D237" s="1851" t="s">
        <v>2895</v>
      </c>
      <c r="E237" s="1851" t="s">
        <v>2896</v>
      </c>
      <c r="F237" s="1851" t="s">
        <v>2307</v>
      </c>
      <c r="G237" s="1851" t="s">
        <v>28</v>
      </c>
      <c r="H237" s="1851" t="s">
        <v>28</v>
      </c>
      <c r="I237" s="1851" t="s">
        <v>904</v>
      </c>
    </row>
    <row customHeight="1" ht="11.25">
      <c r="A238" s="1851" t="s">
        <v>2300</v>
      </c>
      <c r="B238" s="1851" t="s">
        <v>16</v>
      </c>
      <c r="C238" s="1851" t="s">
        <v>2529</v>
      </c>
      <c r="D238" s="1851" t="s">
        <v>2530</v>
      </c>
      <c r="E238" s="1851" t="s">
        <v>2531</v>
      </c>
      <c r="F238" s="1851" t="s">
        <v>2348</v>
      </c>
      <c r="G238" s="1851" t="s">
        <v>28</v>
      </c>
      <c r="H238" s="1851" t="s">
        <v>28</v>
      </c>
      <c r="I238" s="1851" t="s">
        <v>904</v>
      </c>
    </row>
    <row customHeight="1" ht="11.25">
      <c r="A239" s="1851" t="s">
        <v>2300</v>
      </c>
      <c r="B239" s="1851" t="s">
        <v>16</v>
      </c>
      <c r="C239" s="1851" t="s">
        <v>2897</v>
      </c>
      <c r="D239" s="1851" t="s">
        <v>2898</v>
      </c>
      <c r="E239" s="1851" t="s">
        <v>2899</v>
      </c>
      <c r="F239" s="1851" t="s">
        <v>2364</v>
      </c>
      <c r="G239" s="1851" t="s">
        <v>2900</v>
      </c>
      <c r="H239" s="1851" t="s">
        <v>28</v>
      </c>
      <c r="I239" s="1851" t="s">
        <v>904</v>
      </c>
    </row>
    <row customHeight="1" ht="11.25">
      <c r="A240" s="1851" t="s">
        <v>2300</v>
      </c>
      <c r="B240" s="1851" t="s">
        <v>16</v>
      </c>
      <c r="C240" s="1851" t="s">
        <v>2901</v>
      </c>
      <c r="D240" s="1851" t="s">
        <v>2902</v>
      </c>
      <c r="E240" s="1851" t="s">
        <v>2903</v>
      </c>
      <c r="F240" s="1851" t="s">
        <v>2315</v>
      </c>
      <c r="G240" s="1851" t="s">
        <v>2904</v>
      </c>
      <c r="H240" s="1851" t="s">
        <v>28</v>
      </c>
      <c r="I240" s="1851" t="s">
        <v>904</v>
      </c>
    </row>
    <row customHeight="1" ht="11.25">
      <c r="A241" s="1851" t="s">
        <v>2300</v>
      </c>
      <c r="B241" s="1851" t="s">
        <v>16</v>
      </c>
      <c r="C241" s="1851" t="s">
        <v>2905</v>
      </c>
      <c r="D241" s="1851" t="s">
        <v>2906</v>
      </c>
      <c r="E241" s="1851" t="s">
        <v>2907</v>
      </c>
      <c r="F241" s="1851" t="s">
        <v>2908</v>
      </c>
      <c r="G241" s="1851" t="s">
        <v>28</v>
      </c>
      <c r="H241" s="1851" t="s">
        <v>28</v>
      </c>
      <c r="I241" s="1851" t="s">
        <v>904</v>
      </c>
    </row>
    <row customHeight="1" ht="11.25">
      <c r="A242" s="1851" t="s">
        <v>2300</v>
      </c>
      <c r="B242" s="1851" t="s">
        <v>16</v>
      </c>
      <c r="C242" s="1851" t="s">
        <v>2909</v>
      </c>
      <c r="D242" s="1851" t="s">
        <v>2910</v>
      </c>
      <c r="E242" s="1851" t="s">
        <v>2911</v>
      </c>
      <c r="F242" s="1851" t="s">
        <v>2311</v>
      </c>
      <c r="G242" s="1851" t="s">
        <v>2912</v>
      </c>
      <c r="H242" s="1851" t="s">
        <v>28</v>
      </c>
      <c r="I242" s="1851" t="s">
        <v>904</v>
      </c>
    </row>
    <row customHeight="1" ht="11.25">
      <c r="A243" s="1851" t="s">
        <v>2300</v>
      </c>
      <c r="B243" s="1851" t="s">
        <v>16</v>
      </c>
      <c r="C243" s="1851" t="s">
        <v>2913</v>
      </c>
      <c r="D243" s="1851" t="s">
        <v>2914</v>
      </c>
      <c r="E243" s="1851" t="s">
        <v>2915</v>
      </c>
      <c r="F243" s="1851" t="s">
        <v>2340</v>
      </c>
      <c r="G243" s="1851" t="s">
        <v>28</v>
      </c>
      <c r="H243" s="1851" t="s">
        <v>28</v>
      </c>
      <c r="I243" s="1851" t="s">
        <v>904</v>
      </c>
    </row>
    <row customHeight="1" ht="11.25">
      <c r="A244" s="1851" t="s">
        <v>2300</v>
      </c>
      <c r="B244" s="1851" t="s">
        <v>16</v>
      </c>
      <c r="C244" s="1851" t="s">
        <v>2916</v>
      </c>
      <c r="D244" s="1851" t="s">
        <v>2917</v>
      </c>
      <c r="E244" s="1851" t="s">
        <v>2918</v>
      </c>
      <c r="F244" s="1851" t="s">
        <v>2919</v>
      </c>
      <c r="G244" s="1851" t="s">
        <v>28</v>
      </c>
      <c r="H244" s="1851" t="s">
        <v>28</v>
      </c>
      <c r="I244" s="1851" t="s">
        <v>904</v>
      </c>
    </row>
    <row customHeight="1" ht="11.25">
      <c r="A245" s="1851" t="s">
        <v>2300</v>
      </c>
      <c r="B245" s="1851" t="s">
        <v>16</v>
      </c>
      <c r="C245" s="1851" t="s">
        <v>2920</v>
      </c>
      <c r="D245" s="1851" t="s">
        <v>2921</v>
      </c>
      <c r="E245" s="1851" t="s">
        <v>2922</v>
      </c>
      <c r="F245" s="1851" t="s">
        <v>2722</v>
      </c>
      <c r="G245" s="1851" t="s">
        <v>28</v>
      </c>
      <c r="H245" s="1851" t="s">
        <v>28</v>
      </c>
      <c r="I245" s="1851" t="s">
        <v>904</v>
      </c>
    </row>
    <row customHeight="1" ht="11.25">
      <c r="A246" s="1851" t="s">
        <v>2300</v>
      </c>
      <c r="B246" s="1851" t="s">
        <v>16</v>
      </c>
      <c r="C246" s="1851" t="s">
        <v>2923</v>
      </c>
      <c r="D246" s="1851" t="s">
        <v>2924</v>
      </c>
      <c r="E246" s="1851" t="s">
        <v>2925</v>
      </c>
      <c r="F246" s="1851" t="s">
        <v>2749</v>
      </c>
      <c r="G246" s="1851" t="s">
        <v>2926</v>
      </c>
      <c r="H246" s="1851" t="s">
        <v>28</v>
      </c>
      <c r="I246" s="1851" t="s">
        <v>904</v>
      </c>
    </row>
    <row customHeight="1" ht="11.25">
      <c r="A247" s="1851" t="s">
        <v>2300</v>
      </c>
      <c r="B247" s="1851" t="s">
        <v>16</v>
      </c>
      <c r="C247" s="1851" t="s">
        <v>2544</v>
      </c>
      <c r="D247" s="1851" t="s">
        <v>2545</v>
      </c>
      <c r="E247" s="1851" t="s">
        <v>2546</v>
      </c>
      <c r="F247" s="1851" t="s">
        <v>2547</v>
      </c>
      <c r="G247" s="1851" t="s">
        <v>2548</v>
      </c>
      <c r="H247" s="1851" t="s">
        <v>2549</v>
      </c>
      <c r="I247" s="1851" t="s">
        <v>904</v>
      </c>
    </row>
    <row customHeight="1" ht="11.25">
      <c r="A248" s="1851" t="s">
        <v>2300</v>
      </c>
      <c r="B248" s="1851" t="s">
        <v>16</v>
      </c>
      <c r="C248" s="1851" t="s">
        <v>2927</v>
      </c>
      <c r="D248" s="1851" t="s">
        <v>2928</v>
      </c>
      <c r="E248" s="1851" t="s">
        <v>2929</v>
      </c>
      <c r="F248" s="1851" t="s">
        <v>2352</v>
      </c>
      <c r="G248" s="1851" t="s">
        <v>28</v>
      </c>
      <c r="H248" s="1851" t="s">
        <v>28</v>
      </c>
      <c r="I248" s="1851" t="s">
        <v>904</v>
      </c>
    </row>
    <row customHeight="1" ht="11.25">
      <c r="A249" s="1851" t="s">
        <v>2300</v>
      </c>
      <c r="B249" s="1851" t="s">
        <v>16</v>
      </c>
      <c r="C249" s="1851" t="s">
        <v>2930</v>
      </c>
      <c r="D249" s="1851" t="s">
        <v>2931</v>
      </c>
      <c r="E249" s="1851" t="s">
        <v>2932</v>
      </c>
      <c r="F249" s="1851" t="s">
        <v>2547</v>
      </c>
      <c r="G249" s="1851" t="s">
        <v>28</v>
      </c>
      <c r="H249" s="1851" t="s">
        <v>28</v>
      </c>
      <c r="I249" s="1851" t="s">
        <v>904</v>
      </c>
    </row>
    <row customHeight="1" ht="11.25">
      <c r="A250" s="1851" t="s">
        <v>2300</v>
      </c>
      <c r="B250" s="1851" t="s">
        <v>16</v>
      </c>
      <c r="C250" s="1851" t="s">
        <v>2933</v>
      </c>
      <c r="D250" s="1851" t="s">
        <v>2934</v>
      </c>
      <c r="E250" s="1851" t="s">
        <v>2935</v>
      </c>
      <c r="F250" s="1851" t="s">
        <v>2352</v>
      </c>
      <c r="G250" s="1851" t="s">
        <v>2936</v>
      </c>
      <c r="H250" s="1851" t="s">
        <v>28</v>
      </c>
      <c r="I250" s="1851" t="s">
        <v>904</v>
      </c>
    </row>
    <row customHeight="1" ht="11.25">
      <c r="A251" s="1851" t="s">
        <v>2300</v>
      </c>
      <c r="B251" s="1851" t="s">
        <v>16</v>
      </c>
      <c r="C251" s="1851" t="s">
        <v>2937</v>
      </c>
      <c r="D251" s="1851" t="s">
        <v>2938</v>
      </c>
      <c r="E251" s="1851" t="s">
        <v>2939</v>
      </c>
      <c r="F251" s="1851" t="s">
        <v>2303</v>
      </c>
      <c r="G251" s="1851" t="s">
        <v>28</v>
      </c>
      <c r="H251" s="1851" t="s">
        <v>28</v>
      </c>
      <c r="I251" s="1851" t="s">
        <v>904</v>
      </c>
    </row>
    <row customHeight="1" ht="11.25">
      <c r="A252" s="1851" t="s">
        <v>2300</v>
      </c>
      <c r="B252" s="1851" t="s">
        <v>16</v>
      </c>
      <c r="C252" s="1851" t="s">
        <v>2558</v>
      </c>
      <c r="D252" s="1851" t="s">
        <v>2559</v>
      </c>
      <c r="E252" s="1851" t="s">
        <v>2560</v>
      </c>
      <c r="F252" s="1851" t="s">
        <v>2561</v>
      </c>
      <c r="G252" s="1851" t="s">
        <v>28</v>
      </c>
      <c r="H252" s="1851" t="s">
        <v>28</v>
      </c>
      <c r="I252" s="1851" t="s">
        <v>904</v>
      </c>
    </row>
    <row customHeight="1" ht="11.25">
      <c r="A253" s="1851" t="s">
        <v>2300</v>
      </c>
      <c r="B253" s="1851" t="s">
        <v>16</v>
      </c>
      <c r="C253" s="1851" t="s">
        <v>2940</v>
      </c>
      <c r="D253" s="1851" t="s">
        <v>2941</v>
      </c>
      <c r="E253" s="1851" t="s">
        <v>2942</v>
      </c>
      <c r="F253" s="1851" t="s">
        <v>2307</v>
      </c>
      <c r="G253" s="1851" t="s">
        <v>28</v>
      </c>
      <c r="H253" s="1851" t="s">
        <v>28</v>
      </c>
      <c r="I253" s="1851" t="s">
        <v>904</v>
      </c>
    </row>
    <row customHeight="1" ht="11.25">
      <c r="A254" s="1851" t="s">
        <v>2300</v>
      </c>
      <c r="B254" s="1851" t="s">
        <v>16</v>
      </c>
      <c r="C254" s="1851" t="s">
        <v>2562</v>
      </c>
      <c r="D254" s="1851" t="s">
        <v>2563</v>
      </c>
      <c r="E254" s="1851" t="s">
        <v>2564</v>
      </c>
      <c r="F254" s="1851" t="s">
        <v>2547</v>
      </c>
      <c r="G254" s="1851" t="s">
        <v>28</v>
      </c>
      <c r="H254" s="1851" t="s">
        <v>28</v>
      </c>
      <c r="I254" s="1851" t="s">
        <v>904</v>
      </c>
    </row>
    <row customHeight="1" ht="11.25">
      <c r="A255" s="1851" t="s">
        <v>2300</v>
      </c>
      <c r="B255" s="1851" t="s">
        <v>16</v>
      </c>
      <c r="C255" s="1851" t="s">
        <v>2568</v>
      </c>
      <c r="D255" s="1851" t="s">
        <v>2569</v>
      </c>
      <c r="E255" s="1851" t="s">
        <v>2570</v>
      </c>
      <c r="F255" s="1851" t="s">
        <v>2547</v>
      </c>
      <c r="G255" s="1851" t="s">
        <v>28</v>
      </c>
      <c r="H255" s="1851" t="s">
        <v>28</v>
      </c>
      <c r="I255" s="1851" t="s">
        <v>904</v>
      </c>
    </row>
    <row customHeight="1" ht="11.25">
      <c r="A256" s="1851" t="s">
        <v>2300</v>
      </c>
      <c r="B256" s="1851" t="s">
        <v>16</v>
      </c>
      <c r="C256" s="1851" t="s">
        <v>2943</v>
      </c>
      <c r="D256" s="1851" t="s">
        <v>2944</v>
      </c>
      <c r="E256" s="1851" t="s">
        <v>2945</v>
      </c>
      <c r="F256" s="1851" t="s">
        <v>2547</v>
      </c>
      <c r="G256" s="1851" t="s">
        <v>28</v>
      </c>
      <c r="H256" s="1851" t="s">
        <v>28</v>
      </c>
      <c r="I256" s="1851" t="s">
        <v>904</v>
      </c>
    </row>
    <row customHeight="1" ht="11.25">
      <c r="A257" s="1851" t="s">
        <v>2300</v>
      </c>
      <c r="B257" s="1851" t="s">
        <v>16</v>
      </c>
      <c r="C257" s="1851" t="s">
        <v>2946</v>
      </c>
      <c r="D257" s="1851" t="s">
        <v>2947</v>
      </c>
      <c r="E257" s="1851" t="s">
        <v>2948</v>
      </c>
      <c r="F257" s="1851" t="s">
        <v>2497</v>
      </c>
      <c r="G257" s="1851" t="s">
        <v>2949</v>
      </c>
      <c r="H257" s="1851" t="s">
        <v>28</v>
      </c>
      <c r="I257" s="1851" t="s">
        <v>904</v>
      </c>
    </row>
    <row customHeight="1" ht="11.25">
      <c r="A258" s="1851" t="s">
        <v>2300</v>
      </c>
      <c r="B258" s="1851" t="s">
        <v>16</v>
      </c>
      <c r="C258" s="1851" t="s">
        <v>2950</v>
      </c>
      <c r="D258" s="1851" t="s">
        <v>2951</v>
      </c>
      <c r="E258" s="1851" t="s">
        <v>2952</v>
      </c>
      <c r="F258" s="1851" t="s">
        <v>2307</v>
      </c>
      <c r="G258" s="1851" t="s">
        <v>2953</v>
      </c>
      <c r="H258" s="1851" t="s">
        <v>2954</v>
      </c>
      <c r="I258" s="1851" t="s">
        <v>904</v>
      </c>
    </row>
    <row customHeight="1" ht="11.25">
      <c r="A259" s="1851" t="s">
        <v>2300</v>
      </c>
      <c r="B259" s="1851" t="s">
        <v>16</v>
      </c>
      <c r="C259" s="1851" t="s">
        <v>2955</v>
      </c>
      <c r="D259" s="1851" t="s">
        <v>2956</v>
      </c>
      <c r="E259" s="1851" t="s">
        <v>2957</v>
      </c>
      <c r="F259" s="1851" t="s">
        <v>2449</v>
      </c>
      <c r="G259" s="1851" t="s">
        <v>28</v>
      </c>
      <c r="H259" s="1851" t="s">
        <v>28</v>
      </c>
      <c r="I259" s="1851" t="s">
        <v>904</v>
      </c>
    </row>
    <row customHeight="1" ht="11.25">
      <c r="A260" s="1851" t="s">
        <v>2300</v>
      </c>
      <c r="B260" s="1851" t="s">
        <v>16</v>
      </c>
      <c r="C260" s="1851" t="s">
        <v>2958</v>
      </c>
      <c r="D260" s="1851" t="s">
        <v>2959</v>
      </c>
      <c r="E260" s="1851" t="s">
        <v>2960</v>
      </c>
      <c r="F260" s="1851" t="s">
        <v>2749</v>
      </c>
      <c r="G260" s="1851" t="s">
        <v>2961</v>
      </c>
      <c r="H260" s="1851" t="s">
        <v>28</v>
      </c>
      <c r="I260" s="1851" t="s">
        <v>904</v>
      </c>
    </row>
    <row customHeight="1" ht="11.25">
      <c r="A261" s="1851" t="s">
        <v>2300</v>
      </c>
      <c r="B261" s="1851" t="s">
        <v>16</v>
      </c>
      <c r="C261" s="1851" t="s">
        <v>2962</v>
      </c>
      <c r="D261" s="1851" t="s">
        <v>2963</v>
      </c>
      <c r="E261" s="1851" t="s">
        <v>2964</v>
      </c>
      <c r="F261" s="1851" t="s">
        <v>2373</v>
      </c>
      <c r="G261" s="1851" t="s">
        <v>2965</v>
      </c>
      <c r="H261" s="1851" t="s">
        <v>28</v>
      </c>
      <c r="I261" s="1851" t="s">
        <v>904</v>
      </c>
    </row>
    <row customHeight="1" ht="11.25">
      <c r="A262" s="1851" t="s">
        <v>2300</v>
      </c>
      <c r="B262" s="1851" t="s">
        <v>16</v>
      </c>
      <c r="C262" s="1851" t="s">
        <v>2966</v>
      </c>
      <c r="D262" s="1851" t="s">
        <v>2967</v>
      </c>
      <c r="E262" s="1851" t="s">
        <v>2968</v>
      </c>
      <c r="F262" s="1851" t="s">
        <v>2315</v>
      </c>
      <c r="G262" s="1851" t="s">
        <v>2969</v>
      </c>
      <c r="H262" s="1851" t="s">
        <v>28</v>
      </c>
      <c r="I262" s="1851" t="s">
        <v>904</v>
      </c>
    </row>
    <row customHeight="1" ht="11.25">
      <c r="A263" s="1851" t="s">
        <v>2300</v>
      </c>
      <c r="B263" s="1851" t="s">
        <v>16</v>
      </c>
      <c r="C263" s="1851" t="s">
        <v>2580</v>
      </c>
      <c r="D263" s="1851" t="s">
        <v>2581</v>
      </c>
      <c r="E263" s="1851" t="s">
        <v>2582</v>
      </c>
      <c r="F263" s="1851" t="s">
        <v>2547</v>
      </c>
      <c r="G263" s="1851" t="s">
        <v>28</v>
      </c>
      <c r="H263" s="1851" t="s">
        <v>28</v>
      </c>
      <c r="I263" s="1851" t="s">
        <v>904</v>
      </c>
    </row>
    <row customHeight="1" ht="11.25">
      <c r="A264" s="1851" t="s">
        <v>2300</v>
      </c>
      <c r="B264" s="1851" t="s">
        <v>16</v>
      </c>
      <c r="C264" s="1851" t="s">
        <v>2970</v>
      </c>
      <c r="D264" s="1851" t="s">
        <v>2971</v>
      </c>
      <c r="E264" s="1851" t="s">
        <v>2972</v>
      </c>
      <c r="F264" s="1851" t="s">
        <v>2497</v>
      </c>
      <c r="G264" s="1851" t="s">
        <v>28</v>
      </c>
      <c r="H264" s="1851" t="s">
        <v>28</v>
      </c>
      <c r="I264" s="1851" t="s">
        <v>904</v>
      </c>
    </row>
    <row customHeight="1" ht="11.25">
      <c r="A265" s="1851" t="s">
        <v>2300</v>
      </c>
      <c r="B265" s="1851" t="s">
        <v>16</v>
      </c>
      <c r="C265" s="1851" t="s">
        <v>2973</v>
      </c>
      <c r="D265" s="1851" t="s">
        <v>2974</v>
      </c>
      <c r="E265" s="1851" t="s">
        <v>2975</v>
      </c>
      <c r="F265" s="1851" t="s">
        <v>2364</v>
      </c>
      <c r="G265" s="1851" t="s">
        <v>2976</v>
      </c>
      <c r="H265" s="1851" t="s">
        <v>28</v>
      </c>
      <c r="I265" s="1851" t="s">
        <v>904</v>
      </c>
    </row>
    <row customHeight="1" ht="11.25">
      <c r="A266" s="1851" t="s">
        <v>2300</v>
      </c>
      <c r="B266" s="1851" t="s">
        <v>16</v>
      </c>
      <c r="C266" s="1851" t="s">
        <v>2596</v>
      </c>
      <c r="D266" s="1851" t="s">
        <v>2597</v>
      </c>
      <c r="E266" s="1851" t="s">
        <v>2598</v>
      </c>
      <c r="F266" s="1851" t="s">
        <v>2352</v>
      </c>
      <c r="G266" s="1851" t="s">
        <v>28</v>
      </c>
      <c r="H266" s="1851" t="s">
        <v>28</v>
      </c>
      <c r="I266" s="1851" t="s">
        <v>904</v>
      </c>
    </row>
    <row customHeight="1" ht="11.25">
      <c r="A267" s="1851" t="s">
        <v>2300</v>
      </c>
      <c r="B267" s="1851" t="s">
        <v>16</v>
      </c>
      <c r="C267" s="1851" t="s">
        <v>2599</v>
      </c>
      <c r="D267" s="1851" t="s">
        <v>2600</v>
      </c>
      <c r="E267" s="1851" t="s">
        <v>2601</v>
      </c>
      <c r="F267" s="1851" t="s">
        <v>2307</v>
      </c>
      <c r="G267" s="1851" t="s">
        <v>28</v>
      </c>
      <c r="H267" s="1851" t="s">
        <v>28</v>
      </c>
      <c r="I267" s="1851" t="s">
        <v>904</v>
      </c>
    </row>
    <row customHeight="1" ht="11.25">
      <c r="A268" s="1851" t="s">
        <v>2300</v>
      </c>
      <c r="B268" s="1851" t="s">
        <v>16</v>
      </c>
      <c r="C268" s="1851" t="s">
        <v>2614</v>
      </c>
      <c r="D268" s="1851" t="s">
        <v>2615</v>
      </c>
      <c r="E268" s="1851" t="s">
        <v>2616</v>
      </c>
      <c r="F268" s="1851" t="s">
        <v>2518</v>
      </c>
      <c r="G268" s="1851" t="s">
        <v>2617</v>
      </c>
      <c r="H268" s="1851" t="s">
        <v>28</v>
      </c>
      <c r="I268" s="1851" t="s">
        <v>904</v>
      </c>
    </row>
    <row customHeight="1" ht="11.25">
      <c r="A269" s="1851" t="s">
        <v>2300</v>
      </c>
      <c r="B269" s="1851" t="s">
        <v>16</v>
      </c>
      <c r="C269" s="1851" t="s">
        <v>2977</v>
      </c>
      <c r="D269" s="1851" t="s">
        <v>2978</v>
      </c>
      <c r="E269" s="1851" t="s">
        <v>2979</v>
      </c>
      <c r="F269" s="1851" t="s">
        <v>2504</v>
      </c>
      <c r="G269" s="1851" t="s">
        <v>28</v>
      </c>
      <c r="H269" s="1851" t="s">
        <v>28</v>
      </c>
      <c r="I269" s="1851" t="s">
        <v>904</v>
      </c>
    </row>
    <row customHeight="1" ht="11.25">
      <c r="A270" s="1851" t="s">
        <v>2300</v>
      </c>
      <c r="B270" s="1851" t="s">
        <v>16</v>
      </c>
      <c r="C270" s="1851" t="s">
        <v>2980</v>
      </c>
      <c r="D270" s="1851" t="s">
        <v>2981</v>
      </c>
      <c r="E270" s="1851" t="s">
        <v>2982</v>
      </c>
      <c r="F270" s="1851" t="s">
        <v>2449</v>
      </c>
      <c r="G270" s="1851" t="s">
        <v>28</v>
      </c>
      <c r="H270" s="1851" t="s">
        <v>28</v>
      </c>
      <c r="I270" s="1851" t="s">
        <v>904</v>
      </c>
    </row>
    <row customHeight="1" ht="11.25">
      <c r="A271" s="1851" t="s">
        <v>2300</v>
      </c>
      <c r="B271" s="1851" t="s">
        <v>16</v>
      </c>
      <c r="C271" s="1851" t="s">
        <v>2630</v>
      </c>
      <c r="D271" s="1851" t="s">
        <v>2631</v>
      </c>
      <c r="E271" s="1851" t="s">
        <v>2632</v>
      </c>
      <c r="F271" s="1851" t="s">
        <v>2307</v>
      </c>
      <c r="G271" s="1851" t="s">
        <v>28</v>
      </c>
      <c r="H271" s="1851" t="s">
        <v>28</v>
      </c>
      <c r="I271" s="1851" t="s">
        <v>904</v>
      </c>
    </row>
    <row customHeight="1" ht="11.25">
      <c r="A272" s="1851" t="s">
        <v>2300</v>
      </c>
      <c r="B272" s="1851" t="s">
        <v>16</v>
      </c>
      <c r="C272" s="1851" t="s">
        <v>2983</v>
      </c>
      <c r="D272" s="1851" t="s">
        <v>2984</v>
      </c>
      <c r="E272" s="1851" t="s">
        <v>2985</v>
      </c>
      <c r="F272" s="1851" t="s">
        <v>2986</v>
      </c>
      <c r="G272" s="1851" t="s">
        <v>28</v>
      </c>
      <c r="H272" s="1851" t="s">
        <v>28</v>
      </c>
      <c r="I272" s="1851" t="s">
        <v>904</v>
      </c>
    </row>
    <row customHeight="1" ht="11.25">
      <c r="A273" s="1851" t="s">
        <v>2300</v>
      </c>
      <c r="B273" s="1851" t="s">
        <v>16</v>
      </c>
      <c r="C273" s="1851" t="s">
        <v>2987</v>
      </c>
      <c r="D273" s="1851" t="s">
        <v>2988</v>
      </c>
      <c r="E273" s="1851" t="s">
        <v>2989</v>
      </c>
      <c r="F273" s="1851" t="s">
        <v>2518</v>
      </c>
      <c r="G273" s="1851" t="s">
        <v>28</v>
      </c>
      <c r="H273" s="1851" t="s">
        <v>28</v>
      </c>
      <c r="I273" s="1851" t="s">
        <v>904</v>
      </c>
    </row>
    <row customHeight="1" ht="11.25">
      <c r="A274" s="1851" t="s">
        <v>2300</v>
      </c>
      <c r="B274" s="1851" t="s">
        <v>16</v>
      </c>
      <c r="C274" s="1851" t="s">
        <v>2990</v>
      </c>
      <c r="D274" s="1851" t="s">
        <v>2991</v>
      </c>
      <c r="E274" s="1851" t="s">
        <v>2992</v>
      </c>
      <c r="F274" s="1851" t="s">
        <v>2340</v>
      </c>
      <c r="G274" s="1851" t="s">
        <v>28</v>
      </c>
      <c r="H274" s="1851" t="s">
        <v>28</v>
      </c>
      <c r="I274" s="1851" t="s">
        <v>904</v>
      </c>
    </row>
    <row customHeight="1" ht="11.25">
      <c r="A275" s="1851" t="s">
        <v>2300</v>
      </c>
      <c r="B275" s="1851" t="s">
        <v>16</v>
      </c>
      <c r="C275" s="1851" t="s">
        <v>2633</v>
      </c>
      <c r="D275" s="1851" t="s">
        <v>2634</v>
      </c>
      <c r="E275" s="1851" t="s">
        <v>2635</v>
      </c>
      <c r="F275" s="1851" t="s">
        <v>2497</v>
      </c>
      <c r="G275" s="1851" t="s">
        <v>2374</v>
      </c>
      <c r="H275" s="1851" t="s">
        <v>28</v>
      </c>
      <c r="I275" s="1851" t="s">
        <v>904</v>
      </c>
    </row>
    <row customHeight="1" ht="11.25">
      <c r="A276" s="1851" t="s">
        <v>2300</v>
      </c>
      <c r="B276" s="1851" t="s">
        <v>16</v>
      </c>
      <c r="C276" s="1851" t="s">
        <v>2993</v>
      </c>
      <c r="D276" s="1851" t="s">
        <v>2994</v>
      </c>
      <c r="E276" s="1851" t="s">
        <v>2995</v>
      </c>
      <c r="F276" s="1851" t="s">
        <v>2497</v>
      </c>
      <c r="G276" s="1851" t="s">
        <v>28</v>
      </c>
      <c r="H276" s="1851" t="s">
        <v>28</v>
      </c>
      <c r="I276" s="1851" t="s">
        <v>904</v>
      </c>
    </row>
    <row customHeight="1" ht="11.25">
      <c r="A277" s="1851" t="s">
        <v>2300</v>
      </c>
      <c r="B277" s="1851" t="s">
        <v>16</v>
      </c>
      <c r="C277" s="1851" t="s">
        <v>2642</v>
      </c>
      <c r="D277" s="1851" t="s">
        <v>2643</v>
      </c>
      <c r="E277" s="1851" t="s">
        <v>2644</v>
      </c>
      <c r="F277" s="1851" t="s">
        <v>2645</v>
      </c>
      <c r="G277" s="1851" t="s">
        <v>28</v>
      </c>
      <c r="H277" s="1851" t="s">
        <v>2646</v>
      </c>
      <c r="I277" s="1851" t="s">
        <v>904</v>
      </c>
    </row>
    <row customHeight="1" ht="11.25">
      <c r="A278" s="1851" t="s">
        <v>2300</v>
      </c>
      <c r="B278" s="1851" t="s">
        <v>16</v>
      </c>
      <c r="C278" s="1851" t="s">
        <v>2996</v>
      </c>
      <c r="D278" s="1851" t="s">
        <v>2997</v>
      </c>
      <c r="E278" s="1851" t="s">
        <v>2998</v>
      </c>
      <c r="F278" s="1851" t="s">
        <v>2373</v>
      </c>
      <c r="G278" s="1851" t="s">
        <v>28</v>
      </c>
      <c r="H278" s="1851" t="s">
        <v>28</v>
      </c>
      <c r="I278" s="1851" t="s">
        <v>904</v>
      </c>
    </row>
    <row customHeight="1" ht="11.25">
      <c r="A279" s="1851" t="s">
        <v>2300</v>
      </c>
      <c r="B279" s="1851" t="s">
        <v>16</v>
      </c>
      <c r="C279" s="1851" t="s">
        <v>2657</v>
      </c>
      <c r="D279" s="1851" t="s">
        <v>2658</v>
      </c>
      <c r="E279" s="1851" t="s">
        <v>2659</v>
      </c>
      <c r="F279" s="1851" t="s">
        <v>2660</v>
      </c>
      <c r="G279" s="1851" t="s">
        <v>28</v>
      </c>
      <c r="H279" s="1851" t="s">
        <v>28</v>
      </c>
      <c r="I279" s="1851" t="s">
        <v>904</v>
      </c>
    </row>
    <row customHeight="1" ht="11.25">
      <c r="A280" s="1851" t="s">
        <v>2300</v>
      </c>
      <c r="B280" s="1851" t="s">
        <v>16</v>
      </c>
      <c r="C280" s="1851" t="s">
        <v>2999</v>
      </c>
      <c r="D280" s="1851" t="s">
        <v>3000</v>
      </c>
      <c r="E280" s="1851" t="s">
        <v>3001</v>
      </c>
      <c r="F280" s="1851" t="s">
        <v>2340</v>
      </c>
      <c r="G280" s="1851" t="s">
        <v>28</v>
      </c>
      <c r="H280" s="1851" t="s">
        <v>3002</v>
      </c>
      <c r="I280" s="1851" t="s">
        <v>904</v>
      </c>
    </row>
    <row customHeight="1" ht="11.25">
      <c r="A281" s="1851" t="s">
        <v>2300</v>
      </c>
      <c r="B281" s="1851" t="s">
        <v>16</v>
      </c>
      <c r="C281" s="1851" t="s">
        <v>3003</v>
      </c>
      <c r="D281" s="1851" t="s">
        <v>3004</v>
      </c>
      <c r="E281" s="1851" t="s">
        <v>3005</v>
      </c>
      <c r="F281" s="1851" t="s">
        <v>2547</v>
      </c>
      <c r="G281" s="1851" t="s">
        <v>28</v>
      </c>
      <c r="H281" s="1851" t="s">
        <v>28</v>
      </c>
      <c r="I281" s="1851" t="s">
        <v>904</v>
      </c>
    </row>
    <row customHeight="1" ht="11.25">
      <c r="A282" s="1851" t="s">
        <v>2300</v>
      </c>
      <c r="B282" s="1851" t="s">
        <v>16</v>
      </c>
      <c r="C282" s="1851" t="s">
        <v>3006</v>
      </c>
      <c r="D282" s="1851" t="s">
        <v>3007</v>
      </c>
      <c r="E282" s="1851" t="s">
        <v>3008</v>
      </c>
      <c r="F282" s="1851" t="s">
        <v>2307</v>
      </c>
      <c r="G282" s="1851" t="s">
        <v>28</v>
      </c>
      <c r="H282" s="1851" t="s">
        <v>3009</v>
      </c>
      <c r="I282" s="1851" t="s">
        <v>904</v>
      </c>
    </row>
    <row customHeight="1" ht="11.25">
      <c r="A283" s="1851" t="s">
        <v>2300</v>
      </c>
      <c r="B283" s="1851" t="s">
        <v>16</v>
      </c>
      <c r="C283" s="1851" t="s">
        <v>3010</v>
      </c>
      <c r="D283" s="1851" t="s">
        <v>3011</v>
      </c>
      <c r="E283" s="1851" t="s">
        <v>3012</v>
      </c>
      <c r="F283" s="1851" t="s">
        <v>2645</v>
      </c>
      <c r="G283" s="1851" t="s">
        <v>28</v>
      </c>
      <c r="H283" s="1851" t="s">
        <v>28</v>
      </c>
      <c r="I283" s="1851" t="s">
        <v>904</v>
      </c>
    </row>
    <row customHeight="1" ht="11.25">
      <c r="A284" s="1851" t="s">
        <v>2300</v>
      </c>
      <c r="B284" s="1851" t="s">
        <v>16</v>
      </c>
      <c r="C284" s="1851" t="s">
        <v>3013</v>
      </c>
      <c r="D284" s="1851" t="s">
        <v>3014</v>
      </c>
      <c r="E284" s="1851" t="s">
        <v>3015</v>
      </c>
      <c r="F284" s="1851" t="s">
        <v>2418</v>
      </c>
      <c r="G284" s="1851" t="s">
        <v>28</v>
      </c>
      <c r="H284" s="1851" t="s">
        <v>28</v>
      </c>
      <c r="I284" s="1851" t="s">
        <v>904</v>
      </c>
    </row>
    <row customHeight="1" ht="11.25">
      <c r="A285" s="1851" t="s">
        <v>2300</v>
      </c>
      <c r="B285" s="1851" t="s">
        <v>16</v>
      </c>
      <c r="C285" s="1851" t="s">
        <v>3016</v>
      </c>
      <c r="D285" s="1851" t="s">
        <v>3017</v>
      </c>
      <c r="E285" s="1851" t="s">
        <v>3018</v>
      </c>
      <c r="F285" s="1851" t="s">
        <v>2303</v>
      </c>
      <c r="G285" s="1851" t="s">
        <v>28</v>
      </c>
      <c r="H285" s="1851" t="s">
        <v>28</v>
      </c>
      <c r="I285" s="1851" t="s">
        <v>904</v>
      </c>
    </row>
    <row customHeight="1" ht="11.25">
      <c r="A286" s="1851" t="s">
        <v>2300</v>
      </c>
      <c r="B286" s="1851" t="s">
        <v>16</v>
      </c>
      <c r="C286" s="1851" t="s">
        <v>3019</v>
      </c>
      <c r="D286" s="1851" t="s">
        <v>3020</v>
      </c>
      <c r="E286" s="1851" t="s">
        <v>3021</v>
      </c>
      <c r="F286" s="1851" t="s">
        <v>2373</v>
      </c>
      <c r="G286" s="1851" t="s">
        <v>28</v>
      </c>
      <c r="H286" s="1851" t="s">
        <v>28</v>
      </c>
      <c r="I286" s="1851" t="s">
        <v>904</v>
      </c>
    </row>
    <row customHeight="1" ht="11.25">
      <c r="A287" s="1851" t="s">
        <v>2300</v>
      </c>
      <c r="B287" s="1851" t="s">
        <v>16</v>
      </c>
      <c r="C287" s="1851" t="s">
        <v>3022</v>
      </c>
      <c r="D287" s="1851" t="s">
        <v>3023</v>
      </c>
      <c r="E287" s="1851" t="s">
        <v>3024</v>
      </c>
      <c r="F287" s="1851" t="s">
        <v>2364</v>
      </c>
      <c r="G287" s="1851" t="s">
        <v>3025</v>
      </c>
      <c r="H287" s="1851" t="s">
        <v>28</v>
      </c>
      <c r="I287" s="1851" t="s">
        <v>904</v>
      </c>
    </row>
    <row customHeight="1" ht="11.25">
      <c r="A288" s="1851" t="s">
        <v>2300</v>
      </c>
      <c r="B288" s="1851" t="s">
        <v>16</v>
      </c>
      <c r="C288" s="1851" t="s">
        <v>3026</v>
      </c>
      <c r="D288" s="1851" t="s">
        <v>3027</v>
      </c>
      <c r="E288" s="1851" t="s">
        <v>2302</v>
      </c>
      <c r="F288" s="1851" t="s">
        <v>2303</v>
      </c>
      <c r="G288" s="1851" t="s">
        <v>28</v>
      </c>
      <c r="H288" s="1851" t="s">
        <v>28</v>
      </c>
      <c r="I288" s="1851" t="s">
        <v>904</v>
      </c>
    </row>
    <row customHeight="1" ht="11.25">
      <c r="A289" s="1851" t="s">
        <v>2300</v>
      </c>
      <c r="B289" s="1851" t="s">
        <v>16</v>
      </c>
      <c r="C289" s="1851" t="s">
        <v>3028</v>
      </c>
      <c r="D289" s="1851" t="s">
        <v>3029</v>
      </c>
      <c r="E289" s="1851" t="s">
        <v>3030</v>
      </c>
      <c r="F289" s="1851" t="s">
        <v>2307</v>
      </c>
      <c r="G289" s="1851" t="s">
        <v>28</v>
      </c>
      <c r="H289" s="1851" t="s">
        <v>28</v>
      </c>
      <c r="I289" s="1851" t="s">
        <v>904</v>
      </c>
    </row>
    <row customHeight="1" ht="11.25">
      <c r="A290" s="1851" t="s">
        <v>2300</v>
      </c>
      <c r="B290" s="1851" t="s">
        <v>16</v>
      </c>
      <c r="C290" s="1851" t="s">
        <v>3031</v>
      </c>
      <c r="D290" s="1851" t="s">
        <v>3032</v>
      </c>
      <c r="E290" s="1851" t="s">
        <v>3033</v>
      </c>
      <c r="F290" s="1851" t="s">
        <v>2307</v>
      </c>
      <c r="G290" s="1851" t="s">
        <v>28</v>
      </c>
      <c r="H290" s="1851" t="s">
        <v>28</v>
      </c>
      <c r="I290" s="1851" t="s">
        <v>904</v>
      </c>
    </row>
    <row customHeight="1" ht="11.25">
      <c r="A291" s="1851" t="s">
        <v>2300</v>
      </c>
      <c r="B291" s="1851" t="s">
        <v>16</v>
      </c>
      <c r="C291" s="1851" t="s">
        <v>2664</v>
      </c>
      <c r="D291" s="1851" t="s">
        <v>2665</v>
      </c>
      <c r="E291" s="1851" t="s">
        <v>2666</v>
      </c>
      <c r="F291" s="1851" t="s">
        <v>2325</v>
      </c>
      <c r="G291" s="1851" t="s">
        <v>28</v>
      </c>
      <c r="H291" s="1851" t="s">
        <v>28</v>
      </c>
      <c r="I291" s="1851" t="s">
        <v>904</v>
      </c>
    </row>
    <row customHeight="1" ht="11.25">
      <c r="A292" s="1851" t="s">
        <v>2300</v>
      </c>
      <c r="B292" s="1851" t="s">
        <v>16</v>
      </c>
      <c r="C292" s="1851" t="s">
        <v>2675</v>
      </c>
      <c r="D292" s="1851" t="s">
        <v>2676</v>
      </c>
      <c r="E292" s="1851" t="s">
        <v>2677</v>
      </c>
      <c r="F292" s="1851" t="s">
        <v>2645</v>
      </c>
      <c r="G292" s="1851" t="s">
        <v>2678</v>
      </c>
      <c r="H292" s="1851" t="s">
        <v>28</v>
      </c>
      <c r="I292" s="1851" t="s">
        <v>904</v>
      </c>
    </row>
    <row customHeight="1" ht="11.25">
      <c r="A293" s="1851" t="s">
        <v>2300</v>
      </c>
      <c r="B293" s="1851" t="s">
        <v>16</v>
      </c>
      <c r="C293" s="1851" t="s">
        <v>2679</v>
      </c>
      <c r="D293" s="1851" t="s">
        <v>2680</v>
      </c>
      <c r="E293" s="1851" t="s">
        <v>2681</v>
      </c>
      <c r="F293" s="1851" t="s">
        <v>2364</v>
      </c>
      <c r="G293" s="1851" t="s">
        <v>2682</v>
      </c>
      <c r="H293" s="1851" t="s">
        <v>28</v>
      </c>
      <c r="I293" s="1851" t="s">
        <v>904</v>
      </c>
    </row>
    <row customHeight="1" ht="11.25">
      <c r="A294" s="1851" t="s">
        <v>2300</v>
      </c>
      <c r="B294" s="1851" t="s">
        <v>16</v>
      </c>
      <c r="C294" s="1851" t="s">
        <v>3034</v>
      </c>
      <c r="D294" s="1851" t="s">
        <v>3035</v>
      </c>
      <c r="E294" s="1851" t="s">
        <v>3036</v>
      </c>
      <c r="F294" s="1851" t="s">
        <v>2418</v>
      </c>
      <c r="G294" s="1851" t="s">
        <v>28</v>
      </c>
      <c r="H294" s="1851" t="s">
        <v>28</v>
      </c>
      <c r="I294" s="1851" t="s">
        <v>904</v>
      </c>
    </row>
    <row customHeight="1" ht="11.25">
      <c r="A295" s="1851" t="s">
        <v>2300</v>
      </c>
      <c r="B295" s="1851" t="s">
        <v>16</v>
      </c>
      <c r="C295" s="1851" t="s">
        <v>3037</v>
      </c>
      <c r="D295" s="1851" t="s">
        <v>3038</v>
      </c>
      <c r="E295" s="1851" t="s">
        <v>3039</v>
      </c>
      <c r="F295" s="1851" t="s">
        <v>2547</v>
      </c>
      <c r="G295" s="1851" t="s">
        <v>28</v>
      </c>
      <c r="H295" s="1851" t="s">
        <v>28</v>
      </c>
      <c r="I295" s="1851" t="s">
        <v>904</v>
      </c>
    </row>
    <row customHeight="1" ht="11.25">
      <c r="A296" s="1851" t="s">
        <v>2300</v>
      </c>
      <c r="B296" s="1851" t="s">
        <v>16</v>
      </c>
      <c r="C296" s="1851" t="s">
        <v>3040</v>
      </c>
      <c r="D296" s="1851" t="s">
        <v>3041</v>
      </c>
      <c r="E296" s="1851" t="s">
        <v>3042</v>
      </c>
      <c r="F296" s="1851" t="s">
        <v>3043</v>
      </c>
      <c r="G296" s="1851" t="s">
        <v>28</v>
      </c>
      <c r="H296" s="1851" t="s">
        <v>28</v>
      </c>
      <c r="I296" s="1851" t="s">
        <v>904</v>
      </c>
    </row>
    <row customHeight="1" ht="11.25">
      <c r="A297" s="1851" t="s">
        <v>2300</v>
      </c>
      <c r="B297" s="1851" t="s">
        <v>16</v>
      </c>
      <c r="C297" s="1851" t="s">
        <v>3044</v>
      </c>
      <c r="D297" s="1851" t="s">
        <v>3045</v>
      </c>
      <c r="E297" s="1851" t="s">
        <v>3046</v>
      </c>
      <c r="F297" s="1851" t="s">
        <v>2449</v>
      </c>
      <c r="G297" s="1851" t="s">
        <v>28</v>
      </c>
      <c r="H297" s="1851" t="s">
        <v>28</v>
      </c>
      <c r="I297" s="1851" t="s">
        <v>904</v>
      </c>
    </row>
    <row customHeight="1" ht="11.25">
      <c r="A298" s="1851" t="s">
        <v>2300</v>
      </c>
      <c r="B298" s="1851" t="s">
        <v>16</v>
      </c>
      <c r="C298" s="1851" t="s">
        <v>2693</v>
      </c>
      <c r="D298" s="1851" t="s">
        <v>2694</v>
      </c>
      <c r="E298" s="1851" t="s">
        <v>2695</v>
      </c>
      <c r="F298" s="1851" t="s">
        <v>2518</v>
      </c>
      <c r="G298" s="1851" t="s">
        <v>28</v>
      </c>
      <c r="H298" s="1851" t="s">
        <v>28</v>
      </c>
      <c r="I298" s="1851" t="s">
        <v>904</v>
      </c>
    </row>
    <row customHeight="1" ht="11.25">
      <c r="A299" s="1851" t="s">
        <v>2300</v>
      </c>
      <c r="B299" s="1851" t="s">
        <v>16</v>
      </c>
      <c r="C299" s="1851" t="s">
        <v>2699</v>
      </c>
      <c r="D299" s="1851" t="s">
        <v>2700</v>
      </c>
      <c r="E299" s="1851" t="s">
        <v>2701</v>
      </c>
      <c r="F299" s="1851" t="s">
        <v>2702</v>
      </c>
      <c r="G299" s="1851" t="s">
        <v>2703</v>
      </c>
      <c r="H299" s="1851" t="s">
        <v>28</v>
      </c>
      <c r="I299" s="1851" t="s">
        <v>904</v>
      </c>
    </row>
    <row customHeight="1" ht="11.25">
      <c r="A300" s="1851" t="s">
        <v>2300</v>
      </c>
      <c r="B300" s="1851" t="s">
        <v>16</v>
      </c>
      <c r="C300" s="1851" t="s">
        <v>2704</v>
      </c>
      <c r="D300" s="1851" t="s">
        <v>2705</v>
      </c>
      <c r="E300" s="1851" t="s">
        <v>2706</v>
      </c>
      <c r="F300" s="1851" t="s">
        <v>2518</v>
      </c>
      <c r="G300" s="1851" t="s">
        <v>28</v>
      </c>
      <c r="H300" s="1851" t="s">
        <v>28</v>
      </c>
      <c r="I300" s="1851" t="s">
        <v>904</v>
      </c>
    </row>
    <row customHeight="1" ht="11.25">
      <c r="A301" s="1851" t="s">
        <v>2300</v>
      </c>
      <c r="B301" s="1851" t="s">
        <v>16</v>
      </c>
      <c r="C301" s="1851" t="s">
        <v>2710</v>
      </c>
      <c r="D301" s="1851" t="s">
        <v>2711</v>
      </c>
      <c r="E301" s="1851" t="s">
        <v>2712</v>
      </c>
      <c r="F301" s="1851" t="s">
        <v>2340</v>
      </c>
      <c r="G301" s="1851" t="s">
        <v>28</v>
      </c>
      <c r="H301" s="1851" t="s">
        <v>28</v>
      </c>
      <c r="I301" s="1851" t="s">
        <v>904</v>
      </c>
    </row>
    <row customHeight="1" ht="11.25">
      <c r="A302" s="1851" t="s">
        <v>2300</v>
      </c>
      <c r="B302" s="1851" t="s">
        <v>16</v>
      </c>
      <c r="C302" s="1851" t="s">
        <v>2713</v>
      </c>
      <c r="D302" s="1851" t="s">
        <v>2714</v>
      </c>
      <c r="E302" s="1851" t="s">
        <v>2715</v>
      </c>
      <c r="F302" s="1851" t="s">
        <v>2449</v>
      </c>
      <c r="G302" s="1851" t="s">
        <v>28</v>
      </c>
      <c r="H302" s="1851" t="s">
        <v>28</v>
      </c>
      <c r="I302" s="1851" t="s">
        <v>904</v>
      </c>
    </row>
    <row customHeight="1" ht="11.25">
      <c r="A303" s="1851" t="s">
        <v>2300</v>
      </c>
      <c r="B303" s="1851" t="s">
        <v>16</v>
      </c>
      <c r="C303" s="1851" t="s">
        <v>3047</v>
      </c>
      <c r="D303" s="1851" t="s">
        <v>3048</v>
      </c>
      <c r="E303" s="1851" t="s">
        <v>3049</v>
      </c>
      <c r="F303" s="1851" t="s">
        <v>2852</v>
      </c>
      <c r="G303" s="1851" t="s">
        <v>28</v>
      </c>
      <c r="H303" s="1851" t="s">
        <v>28</v>
      </c>
      <c r="I303" s="1851" t="s">
        <v>904</v>
      </c>
    </row>
    <row customHeight="1" ht="11.25">
      <c r="A304" s="1851" t="s">
        <v>2300</v>
      </c>
      <c r="B304" s="1851" t="s">
        <v>16</v>
      </c>
      <c r="C304" s="1851" t="s">
        <v>3050</v>
      </c>
      <c r="D304" s="1851" t="s">
        <v>3051</v>
      </c>
      <c r="E304" s="1851" t="s">
        <v>3052</v>
      </c>
      <c r="F304" s="1851" t="s">
        <v>2852</v>
      </c>
      <c r="G304" s="1851" t="s">
        <v>28</v>
      </c>
      <c r="H304" s="1851" t="s">
        <v>28</v>
      </c>
      <c r="I304" s="1851" t="s">
        <v>904</v>
      </c>
    </row>
    <row customHeight="1" ht="11.25">
      <c r="A305" s="1851" t="s">
        <v>2300</v>
      </c>
      <c r="B305" s="1851" t="s">
        <v>16</v>
      </c>
      <c r="C305" s="1851" t="s">
        <v>3053</v>
      </c>
      <c r="D305" s="1851" t="s">
        <v>3054</v>
      </c>
      <c r="E305" s="1851" t="s">
        <v>3055</v>
      </c>
      <c r="F305" s="1851" t="s">
        <v>2340</v>
      </c>
      <c r="G305" s="1851" t="s">
        <v>28</v>
      </c>
      <c r="H305" s="1851" t="s">
        <v>28</v>
      </c>
      <c r="I305" s="1851" t="s">
        <v>904</v>
      </c>
    </row>
    <row customHeight="1" ht="11.25">
      <c r="A306" s="1851" t="s">
        <v>2300</v>
      </c>
      <c r="B306" s="1851" t="s">
        <v>16</v>
      </c>
      <c r="C306" s="1851" t="s">
        <v>3056</v>
      </c>
      <c r="D306" s="1851" t="s">
        <v>3057</v>
      </c>
      <c r="E306" s="1851" t="s">
        <v>3058</v>
      </c>
      <c r="F306" s="1851" t="s">
        <v>2722</v>
      </c>
      <c r="G306" s="1851" t="s">
        <v>28</v>
      </c>
      <c r="H306" s="1851" t="s">
        <v>28</v>
      </c>
      <c r="I306" s="1851" t="s">
        <v>904</v>
      </c>
    </row>
    <row customHeight="1" ht="11.25">
      <c r="A307" s="1851" t="s">
        <v>2300</v>
      </c>
      <c r="B307" s="1851" t="s">
        <v>16</v>
      </c>
      <c r="C307" s="1851" t="s">
        <v>3059</v>
      </c>
      <c r="D307" s="1851" t="s">
        <v>3060</v>
      </c>
      <c r="E307" s="1851" t="s">
        <v>3061</v>
      </c>
      <c r="F307" s="1851" t="s">
        <v>2504</v>
      </c>
      <c r="G307" s="1851" t="s">
        <v>28</v>
      </c>
      <c r="H307" s="1851" t="s">
        <v>28</v>
      </c>
      <c r="I307" s="1851" t="s">
        <v>904</v>
      </c>
    </row>
    <row customHeight="1" ht="11.25">
      <c r="A308" s="1851" t="s">
        <v>2300</v>
      </c>
      <c r="B308" s="1851" t="s">
        <v>16</v>
      </c>
      <c r="C308" s="1851" t="s">
        <v>2719</v>
      </c>
      <c r="D308" s="1851" t="s">
        <v>2720</v>
      </c>
      <c r="E308" s="1851" t="s">
        <v>2721</v>
      </c>
      <c r="F308" s="1851" t="s">
        <v>2722</v>
      </c>
      <c r="G308" s="1851" t="s">
        <v>28</v>
      </c>
      <c r="H308" s="1851" t="s">
        <v>28</v>
      </c>
      <c r="I308" s="1851" t="s">
        <v>904</v>
      </c>
    </row>
    <row customHeight="1" ht="11.25">
      <c r="A309" s="1851" t="s">
        <v>2300</v>
      </c>
      <c r="B309" s="1851" t="s">
        <v>16</v>
      </c>
      <c r="C309" s="1851" t="s">
        <v>3062</v>
      </c>
      <c r="D309" s="1851" t="s">
        <v>3063</v>
      </c>
      <c r="E309" s="1851" t="s">
        <v>3064</v>
      </c>
      <c r="F309" s="1851" t="s">
        <v>2449</v>
      </c>
      <c r="G309" s="1851" t="s">
        <v>28</v>
      </c>
      <c r="H309" s="1851" t="s">
        <v>28</v>
      </c>
      <c r="I309" s="1851" t="s">
        <v>904</v>
      </c>
    </row>
    <row customHeight="1" ht="11.25">
      <c r="A310" s="1851" t="s">
        <v>2300</v>
      </c>
      <c r="B310" s="1851" t="s">
        <v>16</v>
      </c>
      <c r="C310" s="1851" t="s">
        <v>3065</v>
      </c>
      <c r="D310" s="1851" t="s">
        <v>3066</v>
      </c>
      <c r="E310" s="1851" t="s">
        <v>3067</v>
      </c>
      <c r="F310" s="1851" t="s">
        <v>2908</v>
      </c>
      <c r="G310" s="1851" t="s">
        <v>3068</v>
      </c>
      <c r="H310" s="1851" t="s">
        <v>28</v>
      </c>
      <c r="I310" s="1851" t="s">
        <v>904</v>
      </c>
    </row>
    <row customHeight="1" ht="11.25">
      <c r="A311" s="1851" t="s">
        <v>2300</v>
      </c>
      <c r="B311" s="1851" t="s">
        <v>16</v>
      </c>
      <c r="C311" s="1851" t="s">
        <v>3069</v>
      </c>
      <c r="D311" s="1851" t="s">
        <v>3070</v>
      </c>
      <c r="E311" s="1851" t="s">
        <v>3071</v>
      </c>
      <c r="F311" s="1851" t="s">
        <v>2418</v>
      </c>
      <c r="G311" s="1851" t="s">
        <v>28</v>
      </c>
      <c r="H311" s="1851" t="s">
        <v>28</v>
      </c>
      <c r="I311" s="1851" t="s">
        <v>904</v>
      </c>
    </row>
    <row customHeight="1" ht="11.25">
      <c r="A312" s="1851" t="s">
        <v>2300</v>
      </c>
      <c r="B312" s="1851" t="s">
        <v>16</v>
      </c>
      <c r="C312" s="1851" t="s">
        <v>3072</v>
      </c>
      <c r="D312" s="1851" t="s">
        <v>3073</v>
      </c>
      <c r="E312" s="1851" t="s">
        <v>3074</v>
      </c>
      <c r="F312" s="1851" t="s">
        <v>2441</v>
      </c>
      <c r="G312" s="1851" t="s">
        <v>28</v>
      </c>
      <c r="H312" s="1851" t="s">
        <v>28</v>
      </c>
      <c r="I312" s="1851" t="s">
        <v>904</v>
      </c>
    </row>
    <row customHeight="1" ht="11.25">
      <c r="A313" s="1851" t="s">
        <v>2300</v>
      </c>
      <c r="B313" s="1851" t="s">
        <v>16</v>
      </c>
      <c r="C313" s="1851" t="s">
        <v>3075</v>
      </c>
      <c r="D313" s="1851" t="s">
        <v>3076</v>
      </c>
      <c r="E313" s="1851" t="s">
        <v>3077</v>
      </c>
      <c r="F313" s="1851" t="s">
        <v>2307</v>
      </c>
      <c r="G313" s="1851" t="s">
        <v>28</v>
      </c>
      <c r="H313" s="1851" t="s">
        <v>3078</v>
      </c>
      <c r="I313" s="1851" t="s">
        <v>904</v>
      </c>
    </row>
    <row customHeight="1" ht="11.25">
      <c r="A314" s="1851" t="s">
        <v>2300</v>
      </c>
      <c r="B314" s="1851" t="s">
        <v>16</v>
      </c>
      <c r="C314" s="1851" t="s">
        <v>3079</v>
      </c>
      <c r="D314" s="1851" t="s">
        <v>3080</v>
      </c>
      <c r="E314" s="1851" t="s">
        <v>3081</v>
      </c>
      <c r="F314" s="1851" t="s">
        <v>2477</v>
      </c>
      <c r="G314" s="1851" t="s">
        <v>28</v>
      </c>
      <c r="H314" s="1851" t="s">
        <v>28</v>
      </c>
      <c r="I314" s="1851" t="s">
        <v>904</v>
      </c>
    </row>
    <row customHeight="1" ht="11.25">
      <c r="A315" s="1851" t="s">
        <v>2300</v>
      </c>
      <c r="B315" s="1851" t="s">
        <v>16</v>
      </c>
      <c r="C315" s="1851" t="s">
        <v>3082</v>
      </c>
      <c r="D315" s="1851" t="s">
        <v>3083</v>
      </c>
      <c r="E315" s="1851" t="s">
        <v>3084</v>
      </c>
      <c r="F315" s="1851" t="s">
        <v>2852</v>
      </c>
      <c r="G315" s="1851" t="s">
        <v>3085</v>
      </c>
      <c r="H315" s="1851" t="s">
        <v>3086</v>
      </c>
      <c r="I315" s="1851" t="s">
        <v>904</v>
      </c>
    </row>
    <row customHeight="1" ht="11.25">
      <c r="A316" s="1851" t="s">
        <v>2300</v>
      </c>
      <c r="B316" s="1851" t="s">
        <v>16</v>
      </c>
      <c r="C316" s="1851" t="s">
        <v>3087</v>
      </c>
      <c r="D316" s="1851" t="s">
        <v>3088</v>
      </c>
      <c r="E316" s="1851" t="s">
        <v>3089</v>
      </c>
      <c r="F316" s="1851" t="s">
        <v>2373</v>
      </c>
      <c r="G316" s="1851" t="s">
        <v>28</v>
      </c>
      <c r="H316" s="1851" t="s">
        <v>28</v>
      </c>
      <c r="I316" s="1851" t="s">
        <v>904</v>
      </c>
    </row>
    <row customHeight="1" ht="11.25">
      <c r="A317" s="1851" t="s">
        <v>2300</v>
      </c>
      <c r="B317" s="1851" t="s">
        <v>16</v>
      </c>
      <c r="C317" s="1851" t="s">
        <v>28</v>
      </c>
      <c r="D317" s="1851" t="s">
        <v>2301</v>
      </c>
      <c r="E317" s="1851" t="s">
        <v>2302</v>
      </c>
      <c r="F317" s="1851" t="s">
        <v>2303</v>
      </c>
      <c r="G317" s="1851" t="s">
        <v>28</v>
      </c>
      <c r="H317" s="1851" t="s">
        <v>28</v>
      </c>
      <c r="I317" s="1851" t="s">
        <v>957</v>
      </c>
    </row>
    <row customHeight="1" ht="11.25">
      <c r="A318" s="1851" t="s">
        <v>2300</v>
      </c>
      <c r="B318" s="1851" t="s">
        <v>16</v>
      </c>
      <c r="C318" s="1851" t="s">
        <v>2304</v>
      </c>
      <c r="D318" s="1851" t="s">
        <v>2305</v>
      </c>
      <c r="E318" s="1851" t="s">
        <v>2306</v>
      </c>
      <c r="F318" s="1851" t="s">
        <v>2307</v>
      </c>
      <c r="G318" s="1851" t="s">
        <v>28</v>
      </c>
      <c r="H318" s="1851" t="s">
        <v>28</v>
      </c>
      <c r="I318" s="1851" t="s">
        <v>957</v>
      </c>
    </row>
    <row customHeight="1" ht="11.25">
      <c r="A319" s="1851" t="s">
        <v>2300</v>
      </c>
      <c r="B319" s="1851" t="s">
        <v>16</v>
      </c>
      <c r="C319" s="1851" t="s">
        <v>2322</v>
      </c>
      <c r="D319" s="1851" t="s">
        <v>2323</v>
      </c>
      <c r="E319" s="1851" t="s">
        <v>2324</v>
      </c>
      <c r="F319" s="1851" t="s">
        <v>2325</v>
      </c>
      <c r="G319" s="1851" t="s">
        <v>28</v>
      </c>
      <c r="H319" s="1851" t="s">
        <v>28</v>
      </c>
      <c r="I319" s="1851" t="s">
        <v>957</v>
      </c>
    </row>
    <row customHeight="1" ht="11.25">
      <c r="A320" s="1851" t="s">
        <v>2300</v>
      </c>
      <c r="B320" s="1851" t="s">
        <v>16</v>
      </c>
      <c r="C320" s="1851" t="s">
        <v>2329</v>
      </c>
      <c r="D320" s="1851" t="s">
        <v>47</v>
      </c>
      <c r="E320" s="1851" t="s">
        <v>50</v>
      </c>
      <c r="F320" s="1851" t="s">
        <v>2330</v>
      </c>
      <c r="G320" s="1851" t="s">
        <v>2328</v>
      </c>
      <c r="H320" s="1851" t="s">
        <v>28</v>
      </c>
      <c r="I320" s="1851" t="s">
        <v>957</v>
      </c>
    </row>
    <row customHeight="1" ht="11.25">
      <c r="A321" s="1851" t="s">
        <v>2300</v>
      </c>
      <c r="B321" s="1851" t="s">
        <v>16</v>
      </c>
      <c r="C321" s="1851" t="s">
        <v>2337</v>
      </c>
      <c r="D321" s="1851" t="s">
        <v>2338</v>
      </c>
      <c r="E321" s="1851" t="s">
        <v>2339</v>
      </c>
      <c r="F321" s="1851" t="s">
        <v>2340</v>
      </c>
      <c r="G321" s="1851" t="s">
        <v>28</v>
      </c>
      <c r="H321" s="1851" t="s">
        <v>28</v>
      </c>
      <c r="I321" s="1851" t="s">
        <v>957</v>
      </c>
    </row>
    <row customHeight="1" ht="11.25">
      <c r="A322" s="1851" t="s">
        <v>2300</v>
      </c>
      <c r="B322" s="1851" t="s">
        <v>16</v>
      </c>
      <c r="C322" s="1851" t="s">
        <v>2349</v>
      </c>
      <c r="D322" s="1851" t="s">
        <v>2350</v>
      </c>
      <c r="E322" s="1851" t="s">
        <v>2351</v>
      </c>
      <c r="F322" s="1851" t="s">
        <v>2352</v>
      </c>
      <c r="G322" s="1851" t="s">
        <v>28</v>
      </c>
      <c r="H322" s="1851" t="s">
        <v>28</v>
      </c>
      <c r="I322" s="1851" t="s">
        <v>957</v>
      </c>
    </row>
    <row customHeight="1" ht="11.25">
      <c r="A323" s="1851" t="s">
        <v>2300</v>
      </c>
      <c r="B323" s="1851" t="s">
        <v>16</v>
      </c>
      <c r="C323" s="1851" t="s">
        <v>2772</v>
      </c>
      <c r="D323" s="1851" t="s">
        <v>2773</v>
      </c>
      <c r="E323" s="1851" t="s">
        <v>2774</v>
      </c>
      <c r="F323" s="1851" t="s">
        <v>2561</v>
      </c>
      <c r="G323" s="1851" t="s">
        <v>2775</v>
      </c>
      <c r="H323" s="1851" t="s">
        <v>28</v>
      </c>
      <c r="I323" s="1851" t="s">
        <v>957</v>
      </c>
    </row>
    <row customHeight="1" ht="11.25">
      <c r="A324" s="1851" t="s">
        <v>2300</v>
      </c>
      <c r="B324" s="1851" t="s">
        <v>16</v>
      </c>
      <c r="C324" s="1851" t="s">
        <v>3090</v>
      </c>
      <c r="D324" s="1851" t="s">
        <v>3091</v>
      </c>
      <c r="E324" s="1851" t="s">
        <v>3092</v>
      </c>
      <c r="F324" s="1851" t="s">
        <v>2303</v>
      </c>
      <c r="G324" s="1851" t="s">
        <v>28</v>
      </c>
      <c r="H324" s="1851" t="s">
        <v>28</v>
      </c>
      <c r="I324" s="1851" t="s">
        <v>957</v>
      </c>
    </row>
    <row customHeight="1" ht="11.25">
      <c r="A325" s="1851" t="s">
        <v>2300</v>
      </c>
      <c r="B325" s="1851" t="s">
        <v>16</v>
      </c>
      <c r="C325" s="1851" t="s">
        <v>2358</v>
      </c>
      <c r="D325" s="1851" t="s">
        <v>2359</v>
      </c>
      <c r="E325" s="1851" t="s">
        <v>2360</v>
      </c>
      <c r="F325" s="1851" t="s">
        <v>2311</v>
      </c>
      <c r="G325" s="1851" t="s">
        <v>28</v>
      </c>
      <c r="H325" s="1851" t="s">
        <v>28</v>
      </c>
      <c r="I325" s="1851" t="s">
        <v>957</v>
      </c>
    </row>
    <row customHeight="1" ht="11.25">
      <c r="A326" s="1851" t="s">
        <v>2300</v>
      </c>
      <c r="B326" s="1851" t="s">
        <v>16</v>
      </c>
      <c r="C326" s="1851" t="s">
        <v>2361</v>
      </c>
      <c r="D326" s="1851" t="s">
        <v>2362</v>
      </c>
      <c r="E326" s="1851" t="s">
        <v>2363</v>
      </c>
      <c r="F326" s="1851" t="s">
        <v>2364</v>
      </c>
      <c r="G326" s="1851" t="s">
        <v>28</v>
      </c>
      <c r="H326" s="1851" t="s">
        <v>28</v>
      </c>
      <c r="I326" s="1851" t="s">
        <v>957</v>
      </c>
    </row>
    <row customHeight="1" ht="11.25">
      <c r="A327" s="1851" t="s">
        <v>2300</v>
      </c>
      <c r="B327" s="1851" t="s">
        <v>16</v>
      </c>
      <c r="C327" s="1851" t="s">
        <v>3093</v>
      </c>
      <c r="D327" s="1851" t="s">
        <v>3094</v>
      </c>
      <c r="E327" s="1851" t="s">
        <v>3095</v>
      </c>
      <c r="F327" s="1851" t="s">
        <v>2307</v>
      </c>
      <c r="G327" s="1851" t="s">
        <v>3096</v>
      </c>
      <c r="H327" s="1851" t="s">
        <v>28</v>
      </c>
      <c r="I327" s="1851" t="s">
        <v>957</v>
      </c>
    </row>
    <row customHeight="1" ht="11.25">
      <c r="A328" s="1851" t="s">
        <v>2300</v>
      </c>
      <c r="B328" s="1851" t="s">
        <v>16</v>
      </c>
      <c r="C328" s="1851" t="s">
        <v>2776</v>
      </c>
      <c r="D328" s="1851" t="s">
        <v>2777</v>
      </c>
      <c r="E328" s="1851" t="s">
        <v>2778</v>
      </c>
      <c r="F328" s="1851" t="s">
        <v>2340</v>
      </c>
      <c r="G328" s="1851" t="s">
        <v>2779</v>
      </c>
      <c r="H328" s="1851" t="s">
        <v>28</v>
      </c>
      <c r="I328" s="1851" t="s">
        <v>957</v>
      </c>
    </row>
    <row customHeight="1" ht="11.25">
      <c r="A329" s="1851" t="s">
        <v>2300</v>
      </c>
      <c r="B329" s="1851" t="s">
        <v>16</v>
      </c>
      <c r="C329" s="1851" t="s">
        <v>2780</v>
      </c>
      <c r="D329" s="1851" t="s">
        <v>2781</v>
      </c>
      <c r="E329" s="1851" t="s">
        <v>2782</v>
      </c>
      <c r="F329" s="1851" t="s">
        <v>2311</v>
      </c>
      <c r="G329" s="1851" t="s">
        <v>28</v>
      </c>
      <c r="H329" s="1851" t="s">
        <v>28</v>
      </c>
      <c r="I329" s="1851" t="s">
        <v>957</v>
      </c>
    </row>
    <row customHeight="1" ht="11.25">
      <c r="A330" s="1851" t="s">
        <v>2300</v>
      </c>
      <c r="B330" s="1851" t="s">
        <v>16</v>
      </c>
      <c r="C330" s="1851" t="s">
        <v>2378</v>
      </c>
      <c r="D330" s="1851" t="s">
        <v>2379</v>
      </c>
      <c r="E330" s="1851" t="s">
        <v>2380</v>
      </c>
      <c r="F330" s="1851" t="s">
        <v>2381</v>
      </c>
      <c r="G330" s="1851" t="s">
        <v>28</v>
      </c>
      <c r="H330" s="1851" t="s">
        <v>28</v>
      </c>
      <c r="I330" s="1851" t="s">
        <v>957</v>
      </c>
    </row>
    <row customHeight="1" ht="11.25">
      <c r="A331" s="1851" t="s">
        <v>2300</v>
      </c>
      <c r="B331" s="1851" t="s">
        <v>16</v>
      </c>
      <c r="C331" s="1851" t="s">
        <v>2783</v>
      </c>
      <c r="D331" s="1851" t="s">
        <v>2784</v>
      </c>
      <c r="E331" s="1851" t="s">
        <v>2785</v>
      </c>
      <c r="F331" s="1851" t="s">
        <v>2749</v>
      </c>
      <c r="G331" s="1851" t="s">
        <v>2786</v>
      </c>
      <c r="H331" s="1851" t="s">
        <v>28</v>
      </c>
      <c r="I331" s="1851" t="s">
        <v>957</v>
      </c>
    </row>
    <row customHeight="1" ht="11.25">
      <c r="A332" s="1851" t="s">
        <v>2300</v>
      </c>
      <c r="B332" s="1851" t="s">
        <v>16</v>
      </c>
      <c r="C332" s="1851" t="s">
        <v>2390</v>
      </c>
      <c r="D332" s="1851" t="s">
        <v>2391</v>
      </c>
      <c r="E332" s="1851" t="s">
        <v>2392</v>
      </c>
      <c r="F332" s="1851" t="s">
        <v>2303</v>
      </c>
      <c r="G332" s="1851" t="s">
        <v>2393</v>
      </c>
      <c r="H332" s="1851" t="s">
        <v>28</v>
      </c>
      <c r="I332" s="1851" t="s">
        <v>957</v>
      </c>
    </row>
    <row customHeight="1" ht="11.25">
      <c r="A333" s="1851" t="s">
        <v>2300</v>
      </c>
      <c r="B333" s="1851" t="s">
        <v>16</v>
      </c>
      <c r="C333" s="1851" t="s">
        <v>2787</v>
      </c>
      <c r="D333" s="1851" t="s">
        <v>2788</v>
      </c>
      <c r="E333" s="1851" t="s">
        <v>2789</v>
      </c>
      <c r="F333" s="1851" t="s">
        <v>2790</v>
      </c>
      <c r="G333" s="1851" t="s">
        <v>28</v>
      </c>
      <c r="H333" s="1851" t="s">
        <v>28</v>
      </c>
      <c r="I333" s="1851" t="s">
        <v>957</v>
      </c>
    </row>
    <row customHeight="1" ht="11.25">
      <c r="A334" s="1851" t="s">
        <v>2300</v>
      </c>
      <c r="B334" s="1851" t="s">
        <v>16</v>
      </c>
      <c r="C334" s="1851" t="s">
        <v>2412</v>
      </c>
      <c r="D334" s="1851" t="s">
        <v>2413</v>
      </c>
      <c r="E334" s="1851" t="s">
        <v>2410</v>
      </c>
      <c r="F334" s="1851" t="s">
        <v>2414</v>
      </c>
      <c r="G334" s="1851" t="s">
        <v>28</v>
      </c>
      <c r="H334" s="1851" t="s">
        <v>28</v>
      </c>
      <c r="I334" s="1851" t="s">
        <v>957</v>
      </c>
    </row>
    <row customHeight="1" ht="11.25">
      <c r="A335" s="1851" t="s">
        <v>2300</v>
      </c>
      <c r="B335" s="1851" t="s">
        <v>16</v>
      </c>
      <c r="C335" s="1851" t="s">
        <v>2791</v>
      </c>
      <c r="D335" s="1851" t="s">
        <v>2792</v>
      </c>
      <c r="E335" s="1851" t="s">
        <v>2793</v>
      </c>
      <c r="F335" s="1851" t="s">
        <v>2449</v>
      </c>
      <c r="G335" s="1851" t="s">
        <v>28</v>
      </c>
      <c r="H335" s="1851" t="s">
        <v>2794</v>
      </c>
      <c r="I335" s="1851" t="s">
        <v>957</v>
      </c>
    </row>
    <row customHeight="1" ht="11.25">
      <c r="A336" s="1851" t="s">
        <v>2300</v>
      </c>
      <c r="B336" s="1851" t="s">
        <v>16</v>
      </c>
      <c r="C336" s="1851" t="s">
        <v>2798</v>
      </c>
      <c r="D336" s="1851" t="s">
        <v>2799</v>
      </c>
      <c r="E336" s="1851" t="s">
        <v>2800</v>
      </c>
      <c r="F336" s="1851" t="s">
        <v>626</v>
      </c>
      <c r="G336" s="1851" t="s">
        <v>28</v>
      </c>
      <c r="H336" s="1851" t="s">
        <v>28</v>
      </c>
      <c r="I336" s="1851" t="s">
        <v>957</v>
      </c>
    </row>
    <row customHeight="1" ht="11.25">
      <c r="A337" s="1851" t="s">
        <v>2300</v>
      </c>
      <c r="B337" s="1851" t="s">
        <v>16</v>
      </c>
      <c r="C337" s="1851" t="s">
        <v>3097</v>
      </c>
      <c r="D337" s="1851" t="s">
        <v>3098</v>
      </c>
      <c r="E337" s="1851" t="s">
        <v>3099</v>
      </c>
      <c r="F337" s="1851" t="s">
        <v>626</v>
      </c>
      <c r="G337" s="1851" t="s">
        <v>3100</v>
      </c>
      <c r="H337" s="1851" t="s">
        <v>28</v>
      </c>
      <c r="I337" s="1851" t="s">
        <v>957</v>
      </c>
    </row>
    <row customHeight="1" ht="11.25">
      <c r="A338" s="1851" t="s">
        <v>2300</v>
      </c>
      <c r="B338" s="1851" t="s">
        <v>16</v>
      </c>
      <c r="C338" s="1851" t="s">
        <v>2804</v>
      </c>
      <c r="D338" s="1851" t="s">
        <v>2461</v>
      </c>
      <c r="E338" s="1851" t="s">
        <v>2462</v>
      </c>
      <c r="F338" s="1851" t="s">
        <v>2805</v>
      </c>
      <c r="G338" s="1851" t="s">
        <v>28</v>
      </c>
      <c r="H338" s="1851" t="s">
        <v>28</v>
      </c>
      <c r="I338" s="1851" t="s">
        <v>957</v>
      </c>
    </row>
    <row customHeight="1" ht="11.25">
      <c r="A339" s="1851" t="s">
        <v>2300</v>
      </c>
      <c r="B339" s="1851" t="s">
        <v>16</v>
      </c>
      <c r="C339" s="1851" t="s">
        <v>2753</v>
      </c>
      <c r="D339" s="1851" t="s">
        <v>2461</v>
      </c>
      <c r="E339" s="1851" t="s">
        <v>2462</v>
      </c>
      <c r="F339" s="1851" t="s">
        <v>2754</v>
      </c>
      <c r="G339" s="1851" t="s">
        <v>28</v>
      </c>
      <c r="H339" s="1851" t="s">
        <v>28</v>
      </c>
      <c r="I339" s="1851" t="s">
        <v>957</v>
      </c>
    </row>
    <row customHeight="1" ht="11.25">
      <c r="A340" s="1851" t="s">
        <v>2300</v>
      </c>
      <c r="B340" s="1851" t="s">
        <v>16</v>
      </c>
      <c r="C340" s="1851" t="s">
        <v>2755</v>
      </c>
      <c r="D340" s="1851" t="s">
        <v>2461</v>
      </c>
      <c r="E340" s="1851" t="s">
        <v>2462</v>
      </c>
      <c r="F340" s="1851" t="s">
        <v>2756</v>
      </c>
      <c r="G340" s="1851" t="s">
        <v>28</v>
      </c>
      <c r="H340" s="1851" t="s">
        <v>28</v>
      </c>
      <c r="I340" s="1851" t="s">
        <v>957</v>
      </c>
    </row>
    <row customHeight="1" ht="11.25">
      <c r="A341" s="1851" t="s">
        <v>2300</v>
      </c>
      <c r="B341" s="1851" t="s">
        <v>16</v>
      </c>
      <c r="C341" s="1851" t="s">
        <v>2757</v>
      </c>
      <c r="D341" s="1851" t="s">
        <v>2461</v>
      </c>
      <c r="E341" s="1851" t="s">
        <v>2462</v>
      </c>
      <c r="F341" s="1851" t="s">
        <v>2758</v>
      </c>
      <c r="G341" s="1851" t="s">
        <v>28</v>
      </c>
      <c r="H341" s="1851" t="s">
        <v>28</v>
      </c>
      <c r="I341" s="1851" t="s">
        <v>957</v>
      </c>
    </row>
    <row customHeight="1" ht="11.25">
      <c r="A342" s="1851" t="s">
        <v>2300</v>
      </c>
      <c r="B342" s="1851" t="s">
        <v>16</v>
      </c>
      <c r="C342" s="1851" t="s">
        <v>2806</v>
      </c>
      <c r="D342" s="1851" t="s">
        <v>2461</v>
      </c>
      <c r="E342" s="1851" t="s">
        <v>2462</v>
      </c>
      <c r="F342" s="1851" t="s">
        <v>2807</v>
      </c>
      <c r="G342" s="1851" t="s">
        <v>28</v>
      </c>
      <c r="H342" s="1851" t="s">
        <v>28</v>
      </c>
      <c r="I342" s="1851" t="s">
        <v>957</v>
      </c>
    </row>
    <row customHeight="1" ht="11.25">
      <c r="A343" s="1851" t="s">
        <v>2300</v>
      </c>
      <c r="B343" s="1851" t="s">
        <v>16</v>
      </c>
      <c r="C343" s="1851" t="s">
        <v>2759</v>
      </c>
      <c r="D343" s="1851" t="s">
        <v>2461</v>
      </c>
      <c r="E343" s="1851" t="s">
        <v>2462</v>
      </c>
      <c r="F343" s="1851" t="s">
        <v>2760</v>
      </c>
      <c r="G343" s="1851" t="s">
        <v>28</v>
      </c>
      <c r="H343" s="1851" t="s">
        <v>28</v>
      </c>
      <c r="I343" s="1851" t="s">
        <v>957</v>
      </c>
    </row>
    <row customHeight="1" ht="11.25">
      <c r="A344" s="1851" t="s">
        <v>2300</v>
      </c>
      <c r="B344" s="1851" t="s">
        <v>16</v>
      </c>
      <c r="C344" s="1851" t="s">
        <v>2761</v>
      </c>
      <c r="D344" s="1851" t="s">
        <v>2461</v>
      </c>
      <c r="E344" s="1851" t="s">
        <v>2462</v>
      </c>
      <c r="F344" s="1851" t="s">
        <v>2762</v>
      </c>
      <c r="G344" s="1851" t="s">
        <v>28</v>
      </c>
      <c r="H344" s="1851" t="s">
        <v>28</v>
      </c>
      <c r="I344" s="1851" t="s">
        <v>957</v>
      </c>
    </row>
    <row customHeight="1" ht="11.25">
      <c r="A345" s="1851" t="s">
        <v>2300</v>
      </c>
      <c r="B345" s="1851" t="s">
        <v>16</v>
      </c>
      <c r="C345" s="1851" t="s">
        <v>2763</v>
      </c>
      <c r="D345" s="1851" t="s">
        <v>2461</v>
      </c>
      <c r="E345" s="1851" t="s">
        <v>2462</v>
      </c>
      <c r="F345" s="1851" t="s">
        <v>2764</v>
      </c>
      <c r="G345" s="1851" t="s">
        <v>28</v>
      </c>
      <c r="H345" s="1851" t="s">
        <v>28</v>
      </c>
      <c r="I345" s="1851" t="s">
        <v>957</v>
      </c>
    </row>
    <row customHeight="1" ht="11.25">
      <c r="A346" s="1851" t="s">
        <v>2300</v>
      </c>
      <c r="B346" s="1851" t="s">
        <v>16</v>
      </c>
      <c r="C346" s="1851" t="s">
        <v>2765</v>
      </c>
      <c r="D346" s="1851" t="s">
        <v>2461</v>
      </c>
      <c r="E346" s="1851" t="s">
        <v>2462</v>
      </c>
      <c r="F346" s="1851" t="s">
        <v>2766</v>
      </c>
      <c r="G346" s="1851" t="s">
        <v>28</v>
      </c>
      <c r="H346" s="1851" t="s">
        <v>28</v>
      </c>
      <c r="I346" s="1851" t="s">
        <v>957</v>
      </c>
    </row>
    <row customHeight="1" ht="11.25">
      <c r="A347" s="1851" t="s">
        <v>2300</v>
      </c>
      <c r="B347" s="1851" t="s">
        <v>16</v>
      </c>
      <c r="C347" s="1851" t="s">
        <v>2767</v>
      </c>
      <c r="D347" s="1851" t="s">
        <v>2461</v>
      </c>
      <c r="E347" s="1851" t="s">
        <v>2462</v>
      </c>
      <c r="F347" s="1851" t="s">
        <v>2768</v>
      </c>
      <c r="G347" s="1851" t="s">
        <v>28</v>
      </c>
      <c r="H347" s="1851" t="s">
        <v>28</v>
      </c>
      <c r="I347" s="1851" t="s">
        <v>957</v>
      </c>
    </row>
    <row customHeight="1" ht="11.25">
      <c r="A348" s="1851" t="s">
        <v>2300</v>
      </c>
      <c r="B348" s="1851" t="s">
        <v>16</v>
      </c>
      <c r="C348" s="1851" t="s">
        <v>2460</v>
      </c>
      <c r="D348" s="1851" t="s">
        <v>2461</v>
      </c>
      <c r="E348" s="1851" t="s">
        <v>2462</v>
      </c>
      <c r="F348" s="1851" t="s">
        <v>2459</v>
      </c>
      <c r="G348" s="1851" t="s">
        <v>28</v>
      </c>
      <c r="H348" s="1851" t="s">
        <v>28</v>
      </c>
      <c r="I348" s="1851" t="s">
        <v>957</v>
      </c>
    </row>
    <row customHeight="1" ht="11.25">
      <c r="A349" s="1851" t="s">
        <v>2300</v>
      </c>
      <c r="B349" s="1851" t="s">
        <v>16</v>
      </c>
      <c r="C349" s="1851" t="s">
        <v>2808</v>
      </c>
      <c r="D349" s="1851" t="s">
        <v>2809</v>
      </c>
      <c r="E349" s="1851" t="s">
        <v>2810</v>
      </c>
      <c r="F349" s="1851" t="s">
        <v>2340</v>
      </c>
      <c r="G349" s="1851" t="s">
        <v>28</v>
      </c>
      <c r="H349" s="1851" t="s">
        <v>28</v>
      </c>
      <c r="I349" s="1851" t="s">
        <v>957</v>
      </c>
    </row>
    <row customHeight="1" ht="11.25">
      <c r="A350" s="1851" t="s">
        <v>2300</v>
      </c>
      <c r="B350" s="1851" t="s">
        <v>16</v>
      </c>
      <c r="C350" s="1851" t="s">
        <v>2811</v>
      </c>
      <c r="D350" s="1851" t="s">
        <v>2809</v>
      </c>
      <c r="E350" s="1851" t="s">
        <v>2810</v>
      </c>
      <c r="F350" s="1851" t="s">
        <v>2812</v>
      </c>
      <c r="G350" s="1851" t="s">
        <v>28</v>
      </c>
      <c r="H350" s="1851" t="s">
        <v>28</v>
      </c>
      <c r="I350" s="1851" t="s">
        <v>957</v>
      </c>
    </row>
    <row customHeight="1" ht="11.25">
      <c r="A351" s="1851" t="s">
        <v>2300</v>
      </c>
      <c r="B351" s="1851" t="s">
        <v>16</v>
      </c>
      <c r="C351" s="1851" t="s">
        <v>2813</v>
      </c>
      <c r="D351" s="1851" t="s">
        <v>2770</v>
      </c>
      <c r="E351" s="1851" t="s">
        <v>2462</v>
      </c>
      <c r="F351" s="1851" t="s">
        <v>2814</v>
      </c>
      <c r="G351" s="1851" t="s">
        <v>28</v>
      </c>
      <c r="H351" s="1851" t="s">
        <v>28</v>
      </c>
      <c r="I351" s="1851" t="s">
        <v>957</v>
      </c>
    </row>
    <row customHeight="1" ht="11.25">
      <c r="A352" s="1851" t="s">
        <v>2300</v>
      </c>
      <c r="B352" s="1851" t="s">
        <v>16</v>
      </c>
      <c r="C352" s="1851" t="s">
        <v>2769</v>
      </c>
      <c r="D352" s="1851" t="s">
        <v>2770</v>
      </c>
      <c r="E352" s="1851" t="s">
        <v>2462</v>
      </c>
      <c r="F352" s="1851" t="s">
        <v>2771</v>
      </c>
      <c r="G352" s="1851" t="s">
        <v>28</v>
      </c>
      <c r="H352" s="1851" t="s">
        <v>28</v>
      </c>
      <c r="I352" s="1851" t="s">
        <v>957</v>
      </c>
    </row>
    <row customHeight="1" ht="11.25">
      <c r="A353" s="1851" t="s">
        <v>2300</v>
      </c>
      <c r="B353" s="1851" t="s">
        <v>16</v>
      </c>
      <c r="C353" s="1851" t="s">
        <v>2815</v>
      </c>
      <c r="D353" s="1851" t="s">
        <v>2816</v>
      </c>
      <c r="E353" s="1851" t="s">
        <v>2817</v>
      </c>
      <c r="F353" s="1851" t="s">
        <v>2352</v>
      </c>
      <c r="G353" s="1851" t="s">
        <v>28</v>
      </c>
      <c r="H353" s="1851" t="s">
        <v>28</v>
      </c>
      <c r="I353" s="1851" t="s">
        <v>957</v>
      </c>
    </row>
    <row customHeight="1" ht="11.25">
      <c r="A354" s="1851" t="s">
        <v>2300</v>
      </c>
      <c r="B354" s="1851" t="s">
        <v>16</v>
      </c>
      <c r="C354" s="1851" t="s">
        <v>3101</v>
      </c>
      <c r="D354" s="1851" t="s">
        <v>3102</v>
      </c>
      <c r="E354" s="1851" t="s">
        <v>3103</v>
      </c>
      <c r="F354" s="1851" t="s">
        <v>2578</v>
      </c>
      <c r="G354" s="1851" t="s">
        <v>3104</v>
      </c>
      <c r="H354" s="1851" t="s">
        <v>28</v>
      </c>
      <c r="I354" s="1851" t="s">
        <v>957</v>
      </c>
    </row>
    <row customHeight="1" ht="11.25">
      <c r="A355" s="1851" t="s">
        <v>2300</v>
      </c>
      <c r="B355" s="1851" t="s">
        <v>16</v>
      </c>
      <c r="C355" s="1851" t="s">
        <v>2821</v>
      </c>
      <c r="D355" s="1851" t="s">
        <v>2822</v>
      </c>
      <c r="E355" s="1851" t="s">
        <v>2823</v>
      </c>
      <c r="F355" s="1851" t="s">
        <v>2352</v>
      </c>
      <c r="G355" s="1851" t="s">
        <v>2824</v>
      </c>
      <c r="H355" s="1851" t="s">
        <v>28</v>
      </c>
      <c r="I355" s="1851" t="s">
        <v>957</v>
      </c>
    </row>
    <row customHeight="1" ht="11.25">
      <c r="A356" s="1851" t="s">
        <v>2300</v>
      </c>
      <c r="B356" s="1851" t="s">
        <v>16</v>
      </c>
      <c r="C356" s="1851" t="s">
        <v>2825</v>
      </c>
      <c r="D356" s="1851" t="s">
        <v>2826</v>
      </c>
      <c r="E356" s="1851" t="s">
        <v>2827</v>
      </c>
      <c r="F356" s="1851" t="s">
        <v>2547</v>
      </c>
      <c r="G356" s="1851" t="s">
        <v>28</v>
      </c>
      <c r="H356" s="1851" t="s">
        <v>28</v>
      </c>
      <c r="I356" s="1851" t="s">
        <v>957</v>
      </c>
    </row>
    <row customHeight="1" ht="11.25">
      <c r="A357" s="1851" t="s">
        <v>2300</v>
      </c>
      <c r="B357" s="1851" t="s">
        <v>16</v>
      </c>
      <c r="C357" s="1851" t="s">
        <v>2828</v>
      </c>
      <c r="D357" s="1851" t="s">
        <v>2829</v>
      </c>
      <c r="E357" s="1851" t="s">
        <v>2830</v>
      </c>
      <c r="F357" s="1851" t="s">
        <v>2660</v>
      </c>
      <c r="G357" s="1851" t="s">
        <v>28</v>
      </c>
      <c r="H357" s="1851" t="s">
        <v>28</v>
      </c>
      <c r="I357" s="1851" t="s">
        <v>957</v>
      </c>
    </row>
    <row customHeight="1" ht="11.25">
      <c r="A358" s="1851" t="s">
        <v>2300</v>
      </c>
      <c r="B358" s="1851" t="s">
        <v>16</v>
      </c>
      <c r="C358" s="1851" t="s">
        <v>2831</v>
      </c>
      <c r="D358" s="1851" t="s">
        <v>2832</v>
      </c>
      <c r="E358" s="1851" t="s">
        <v>2833</v>
      </c>
      <c r="F358" s="1851" t="s">
        <v>2373</v>
      </c>
      <c r="G358" s="1851" t="s">
        <v>28</v>
      </c>
      <c r="H358" s="1851" t="s">
        <v>28</v>
      </c>
      <c r="I358" s="1851" t="s">
        <v>957</v>
      </c>
    </row>
    <row customHeight="1" ht="11.25">
      <c r="A359" s="1851" t="s">
        <v>2300</v>
      </c>
      <c r="B359" s="1851" t="s">
        <v>16</v>
      </c>
      <c r="C359" s="1851" t="s">
        <v>2834</v>
      </c>
      <c r="D359" s="1851" t="s">
        <v>2835</v>
      </c>
      <c r="E359" s="1851" t="s">
        <v>2836</v>
      </c>
      <c r="F359" s="1851" t="s">
        <v>2470</v>
      </c>
      <c r="G359" s="1851" t="s">
        <v>28</v>
      </c>
      <c r="H359" s="1851" t="s">
        <v>28</v>
      </c>
      <c r="I359" s="1851" t="s">
        <v>957</v>
      </c>
    </row>
    <row customHeight="1" ht="11.25">
      <c r="A360" s="1851" t="s">
        <v>2300</v>
      </c>
      <c r="B360" s="1851" t="s">
        <v>16</v>
      </c>
      <c r="C360" s="1851" t="s">
        <v>2841</v>
      </c>
      <c r="D360" s="1851" t="s">
        <v>2842</v>
      </c>
      <c r="E360" s="1851" t="s">
        <v>2843</v>
      </c>
      <c r="F360" s="1851" t="s">
        <v>2373</v>
      </c>
      <c r="G360" s="1851" t="s">
        <v>28</v>
      </c>
      <c r="H360" s="1851" t="s">
        <v>2844</v>
      </c>
      <c r="I360" s="1851" t="s">
        <v>957</v>
      </c>
    </row>
    <row customHeight="1" ht="11.25">
      <c r="A361" s="1851" t="s">
        <v>2300</v>
      </c>
      <c r="B361" s="1851" t="s">
        <v>16</v>
      </c>
      <c r="C361" s="1851" t="s">
        <v>2467</v>
      </c>
      <c r="D361" s="1851" t="s">
        <v>2468</v>
      </c>
      <c r="E361" s="1851" t="s">
        <v>2469</v>
      </c>
      <c r="F361" s="1851" t="s">
        <v>2470</v>
      </c>
      <c r="G361" s="1851" t="s">
        <v>28</v>
      </c>
      <c r="H361" s="1851" t="s">
        <v>28</v>
      </c>
      <c r="I361" s="1851" t="s">
        <v>957</v>
      </c>
    </row>
    <row customHeight="1" ht="11.25">
      <c r="A362" s="1851" t="s">
        <v>2300</v>
      </c>
      <c r="B362" s="1851" t="s">
        <v>16</v>
      </c>
      <c r="C362" s="1851" t="s">
        <v>2845</v>
      </c>
      <c r="D362" s="1851" t="s">
        <v>2846</v>
      </c>
      <c r="E362" s="1851" t="s">
        <v>2847</v>
      </c>
      <c r="F362" s="1851" t="s">
        <v>2487</v>
      </c>
      <c r="G362" s="1851" t="s">
        <v>2848</v>
      </c>
      <c r="H362" s="1851" t="s">
        <v>28</v>
      </c>
      <c r="I362" s="1851" t="s">
        <v>957</v>
      </c>
    </row>
    <row customHeight="1" ht="11.25">
      <c r="A363" s="1851" t="s">
        <v>2300</v>
      </c>
      <c r="B363" s="1851" t="s">
        <v>16</v>
      </c>
      <c r="C363" s="1851" t="s">
        <v>2849</v>
      </c>
      <c r="D363" s="1851" t="s">
        <v>2850</v>
      </c>
      <c r="E363" s="1851" t="s">
        <v>2851</v>
      </c>
      <c r="F363" s="1851" t="s">
        <v>2852</v>
      </c>
      <c r="G363" s="1851" t="s">
        <v>28</v>
      </c>
      <c r="H363" s="1851" t="s">
        <v>28</v>
      </c>
      <c r="I363" s="1851" t="s">
        <v>957</v>
      </c>
    </row>
    <row customHeight="1" ht="11.25">
      <c r="A364" s="1851" t="s">
        <v>2300</v>
      </c>
      <c r="B364" s="1851" t="s">
        <v>16</v>
      </c>
      <c r="C364" s="1851" t="s">
        <v>2853</v>
      </c>
      <c r="D364" s="1851" t="s">
        <v>2854</v>
      </c>
      <c r="E364" s="1851" t="s">
        <v>2855</v>
      </c>
      <c r="F364" s="1851" t="s">
        <v>2487</v>
      </c>
      <c r="G364" s="1851" t="s">
        <v>28</v>
      </c>
      <c r="H364" s="1851" t="s">
        <v>2856</v>
      </c>
      <c r="I364" s="1851" t="s">
        <v>957</v>
      </c>
    </row>
    <row customHeight="1" ht="11.25">
      <c r="A365" s="1851" t="s">
        <v>2300</v>
      </c>
      <c r="B365" s="1851" t="s">
        <v>16</v>
      </c>
      <c r="C365" s="1851" t="s">
        <v>2857</v>
      </c>
      <c r="D365" s="1851" t="s">
        <v>2858</v>
      </c>
      <c r="E365" s="1851" t="s">
        <v>2859</v>
      </c>
      <c r="F365" s="1851" t="s">
        <v>2352</v>
      </c>
      <c r="G365" s="1851" t="s">
        <v>2860</v>
      </c>
      <c r="H365" s="1851" t="s">
        <v>28</v>
      </c>
      <c r="I365" s="1851" t="s">
        <v>957</v>
      </c>
    </row>
    <row customHeight="1" ht="11.25">
      <c r="A366" s="1851" t="s">
        <v>2300</v>
      </c>
      <c r="B366" s="1851" t="s">
        <v>16</v>
      </c>
      <c r="C366" s="1851" t="s">
        <v>2861</v>
      </c>
      <c r="D366" s="1851" t="s">
        <v>2862</v>
      </c>
      <c r="E366" s="1851" t="s">
        <v>2863</v>
      </c>
      <c r="F366" s="1851" t="s">
        <v>2352</v>
      </c>
      <c r="G366" s="1851" t="s">
        <v>2864</v>
      </c>
      <c r="H366" s="1851" t="s">
        <v>28</v>
      </c>
      <c r="I366" s="1851" t="s">
        <v>957</v>
      </c>
    </row>
    <row customHeight="1" ht="11.25">
      <c r="A367" s="1851" t="s">
        <v>2300</v>
      </c>
      <c r="B367" s="1851" t="s">
        <v>16</v>
      </c>
      <c r="C367" s="1851" t="s">
        <v>2474</v>
      </c>
      <c r="D367" s="1851" t="s">
        <v>2475</v>
      </c>
      <c r="E367" s="1851" t="s">
        <v>2476</v>
      </c>
      <c r="F367" s="1851" t="s">
        <v>2477</v>
      </c>
      <c r="G367" s="1851" t="s">
        <v>28</v>
      </c>
      <c r="H367" s="1851" t="s">
        <v>28</v>
      </c>
      <c r="I367" s="1851" t="s">
        <v>957</v>
      </c>
    </row>
    <row customHeight="1" ht="11.25">
      <c r="A368" s="1851" t="s">
        <v>2300</v>
      </c>
      <c r="B368" s="1851" t="s">
        <v>16</v>
      </c>
      <c r="C368" s="1851" t="s">
        <v>3105</v>
      </c>
      <c r="D368" s="1851" t="s">
        <v>3106</v>
      </c>
      <c r="E368" s="1851" t="s">
        <v>3107</v>
      </c>
      <c r="F368" s="1851" t="s">
        <v>2487</v>
      </c>
      <c r="G368" s="1851" t="s">
        <v>28</v>
      </c>
      <c r="H368" s="1851" t="s">
        <v>28</v>
      </c>
      <c r="I368" s="1851" t="s">
        <v>957</v>
      </c>
    </row>
    <row customHeight="1" ht="11.25">
      <c r="A369" s="1851" t="s">
        <v>2300</v>
      </c>
      <c r="B369" s="1851" t="s">
        <v>16</v>
      </c>
      <c r="C369" s="1851" t="s">
        <v>2478</v>
      </c>
      <c r="D369" s="1851" t="s">
        <v>2479</v>
      </c>
      <c r="E369" s="1851" t="s">
        <v>2480</v>
      </c>
      <c r="F369" s="1851" t="s">
        <v>2348</v>
      </c>
      <c r="G369" s="1851" t="s">
        <v>28</v>
      </c>
      <c r="H369" s="1851" t="s">
        <v>28</v>
      </c>
      <c r="I369" s="1851" t="s">
        <v>957</v>
      </c>
    </row>
    <row customHeight="1" ht="11.25">
      <c r="A370" s="1851" t="s">
        <v>2300</v>
      </c>
      <c r="B370" s="1851" t="s">
        <v>16</v>
      </c>
      <c r="C370" s="1851" t="s">
        <v>2481</v>
      </c>
      <c r="D370" s="1851" t="s">
        <v>2482</v>
      </c>
      <c r="E370" s="1851" t="s">
        <v>2483</v>
      </c>
      <c r="F370" s="1851" t="s">
        <v>2348</v>
      </c>
      <c r="G370" s="1851" t="s">
        <v>28</v>
      </c>
      <c r="H370" s="1851" t="s">
        <v>28</v>
      </c>
      <c r="I370" s="1851" t="s">
        <v>957</v>
      </c>
    </row>
    <row customHeight="1" ht="11.25">
      <c r="A371" s="1851" t="s">
        <v>2300</v>
      </c>
      <c r="B371" s="1851" t="s">
        <v>16</v>
      </c>
      <c r="C371" s="1851" t="s">
        <v>2484</v>
      </c>
      <c r="D371" s="1851" t="s">
        <v>2485</v>
      </c>
      <c r="E371" s="1851" t="s">
        <v>2486</v>
      </c>
      <c r="F371" s="1851" t="s">
        <v>2487</v>
      </c>
      <c r="G371" s="1851" t="s">
        <v>28</v>
      </c>
      <c r="H371" s="1851" t="s">
        <v>28</v>
      </c>
      <c r="I371" s="1851" t="s">
        <v>957</v>
      </c>
    </row>
    <row customHeight="1" ht="11.25">
      <c r="A372" s="1851" t="s">
        <v>2300</v>
      </c>
      <c r="B372" s="1851" t="s">
        <v>16</v>
      </c>
      <c r="C372" s="1851" t="s">
        <v>2865</v>
      </c>
      <c r="D372" s="1851" t="s">
        <v>2866</v>
      </c>
      <c r="E372" s="1851" t="s">
        <v>2867</v>
      </c>
      <c r="F372" s="1851" t="s">
        <v>2418</v>
      </c>
      <c r="G372" s="1851" t="s">
        <v>28</v>
      </c>
      <c r="H372" s="1851" t="s">
        <v>28</v>
      </c>
      <c r="I372" s="1851" t="s">
        <v>957</v>
      </c>
    </row>
    <row customHeight="1" ht="11.25">
      <c r="A373" s="1851" t="s">
        <v>2300</v>
      </c>
      <c r="B373" s="1851" t="s">
        <v>16</v>
      </c>
      <c r="C373" s="1851" t="s">
        <v>2868</v>
      </c>
      <c r="D373" s="1851" t="s">
        <v>2869</v>
      </c>
      <c r="E373" s="1851" t="s">
        <v>2870</v>
      </c>
      <c r="F373" s="1851" t="s">
        <v>2381</v>
      </c>
      <c r="G373" s="1851" t="s">
        <v>2871</v>
      </c>
      <c r="H373" s="1851" t="s">
        <v>28</v>
      </c>
      <c r="I373" s="1851" t="s">
        <v>957</v>
      </c>
    </row>
    <row customHeight="1" ht="11.25">
      <c r="A374" s="1851" t="s">
        <v>2300</v>
      </c>
      <c r="B374" s="1851" t="s">
        <v>16</v>
      </c>
      <c r="C374" s="1851" t="s">
        <v>2872</v>
      </c>
      <c r="D374" s="1851" t="s">
        <v>2873</v>
      </c>
      <c r="E374" s="1851" t="s">
        <v>2874</v>
      </c>
      <c r="F374" s="1851" t="s">
        <v>2441</v>
      </c>
      <c r="G374" s="1851" t="s">
        <v>2875</v>
      </c>
      <c r="H374" s="1851" t="s">
        <v>28</v>
      </c>
      <c r="I374" s="1851" t="s">
        <v>957</v>
      </c>
    </row>
    <row customHeight="1" ht="11.25">
      <c r="A375" s="1851" t="s">
        <v>2300</v>
      </c>
      <c r="B375" s="1851" t="s">
        <v>16</v>
      </c>
      <c r="C375" s="1851" t="s">
        <v>2488</v>
      </c>
      <c r="D375" s="1851" t="s">
        <v>2489</v>
      </c>
      <c r="E375" s="1851" t="s">
        <v>2490</v>
      </c>
      <c r="F375" s="1851" t="s">
        <v>2352</v>
      </c>
      <c r="G375" s="1851" t="s">
        <v>28</v>
      </c>
      <c r="H375" s="1851" t="s">
        <v>28</v>
      </c>
      <c r="I375" s="1851" t="s">
        <v>957</v>
      </c>
    </row>
    <row customHeight="1" ht="11.25">
      <c r="A376" s="1851" t="s">
        <v>2300</v>
      </c>
      <c r="B376" s="1851" t="s">
        <v>16</v>
      </c>
      <c r="C376" s="1851" t="s">
        <v>2876</v>
      </c>
      <c r="D376" s="1851" t="s">
        <v>2877</v>
      </c>
      <c r="E376" s="1851" t="s">
        <v>2878</v>
      </c>
      <c r="F376" s="1851" t="s">
        <v>2840</v>
      </c>
      <c r="G376" s="1851" t="s">
        <v>28</v>
      </c>
      <c r="H376" s="1851" t="s">
        <v>28</v>
      </c>
      <c r="I376" s="1851" t="s">
        <v>957</v>
      </c>
    </row>
    <row customHeight="1" ht="11.25">
      <c r="A377" s="1851" t="s">
        <v>2300</v>
      </c>
      <c r="B377" s="1851" t="s">
        <v>16</v>
      </c>
      <c r="C377" s="1851" t="s">
        <v>2491</v>
      </c>
      <c r="D377" s="1851" t="s">
        <v>2492</v>
      </c>
      <c r="E377" s="1851" t="s">
        <v>2493</v>
      </c>
      <c r="F377" s="1851" t="s">
        <v>2477</v>
      </c>
      <c r="G377" s="1851" t="s">
        <v>28</v>
      </c>
      <c r="H377" s="1851" t="s">
        <v>28</v>
      </c>
      <c r="I377" s="1851" t="s">
        <v>957</v>
      </c>
    </row>
    <row customHeight="1" ht="11.25">
      <c r="A378" s="1851" t="s">
        <v>2300</v>
      </c>
      <c r="B378" s="1851" t="s">
        <v>16</v>
      </c>
      <c r="C378" s="1851" t="s">
        <v>2879</v>
      </c>
      <c r="D378" s="1851" t="s">
        <v>2880</v>
      </c>
      <c r="E378" s="1851" t="s">
        <v>2881</v>
      </c>
      <c r="F378" s="1851" t="s">
        <v>2381</v>
      </c>
      <c r="G378" s="1851" t="s">
        <v>28</v>
      </c>
      <c r="H378" s="1851" t="s">
        <v>28</v>
      </c>
      <c r="I378" s="1851" t="s">
        <v>957</v>
      </c>
    </row>
    <row customHeight="1" ht="11.25">
      <c r="A379" s="1851" t="s">
        <v>2300</v>
      </c>
      <c r="B379" s="1851" t="s">
        <v>16</v>
      </c>
      <c r="C379" s="1851" t="s">
        <v>2882</v>
      </c>
      <c r="D379" s="1851" t="s">
        <v>2883</v>
      </c>
      <c r="E379" s="1851" t="s">
        <v>2884</v>
      </c>
      <c r="F379" s="1851" t="s">
        <v>2749</v>
      </c>
      <c r="G379" s="1851" t="s">
        <v>28</v>
      </c>
      <c r="H379" s="1851" t="s">
        <v>28</v>
      </c>
      <c r="I379" s="1851" t="s">
        <v>957</v>
      </c>
    </row>
    <row customHeight="1" ht="11.25">
      <c r="A380" s="1851" t="s">
        <v>2300</v>
      </c>
      <c r="B380" s="1851" t="s">
        <v>16</v>
      </c>
      <c r="C380" s="1851" t="s">
        <v>2885</v>
      </c>
      <c r="D380" s="1851" t="s">
        <v>2886</v>
      </c>
      <c r="E380" s="1851" t="s">
        <v>2887</v>
      </c>
      <c r="F380" s="1851" t="s">
        <v>2307</v>
      </c>
      <c r="G380" s="1851" t="s">
        <v>28</v>
      </c>
      <c r="H380" s="1851" t="s">
        <v>28</v>
      </c>
      <c r="I380" s="1851" t="s">
        <v>957</v>
      </c>
    </row>
    <row customHeight="1" ht="11.25">
      <c r="A381" s="1851" t="s">
        <v>2300</v>
      </c>
      <c r="B381" s="1851" t="s">
        <v>16</v>
      </c>
      <c r="C381" s="1851" t="s">
        <v>2494</v>
      </c>
      <c r="D381" s="1851" t="s">
        <v>2495</v>
      </c>
      <c r="E381" s="1851" t="s">
        <v>2496</v>
      </c>
      <c r="F381" s="1851" t="s">
        <v>2497</v>
      </c>
      <c r="G381" s="1851" t="s">
        <v>28</v>
      </c>
      <c r="H381" s="1851" t="s">
        <v>28</v>
      </c>
      <c r="I381" s="1851" t="s">
        <v>957</v>
      </c>
    </row>
    <row customHeight="1" ht="11.25">
      <c r="A382" s="1851" t="s">
        <v>2300</v>
      </c>
      <c r="B382" s="1851" t="s">
        <v>16</v>
      </c>
      <c r="C382" s="1851" t="s">
        <v>2888</v>
      </c>
      <c r="D382" s="1851" t="s">
        <v>2889</v>
      </c>
      <c r="E382" s="1851" t="s">
        <v>2890</v>
      </c>
      <c r="F382" s="1851" t="s">
        <v>2749</v>
      </c>
      <c r="G382" s="1851" t="s">
        <v>28</v>
      </c>
      <c r="H382" s="1851" t="s">
        <v>28</v>
      </c>
      <c r="I382" s="1851" t="s">
        <v>957</v>
      </c>
    </row>
    <row customHeight="1" ht="11.25">
      <c r="A383" s="1851" t="s">
        <v>2300</v>
      </c>
      <c r="B383" s="1851" t="s">
        <v>16</v>
      </c>
      <c r="C383" s="1851" t="s">
        <v>2498</v>
      </c>
      <c r="D383" s="1851" t="s">
        <v>2499</v>
      </c>
      <c r="E383" s="1851" t="s">
        <v>2500</v>
      </c>
      <c r="F383" s="1851" t="s">
        <v>2459</v>
      </c>
      <c r="G383" s="1851" t="s">
        <v>28</v>
      </c>
      <c r="H383" s="1851" t="s">
        <v>2321</v>
      </c>
      <c r="I383" s="1851" t="s">
        <v>957</v>
      </c>
    </row>
    <row customHeight="1" ht="11.25">
      <c r="A384" s="1851" t="s">
        <v>2300</v>
      </c>
      <c r="B384" s="1851" t="s">
        <v>16</v>
      </c>
      <c r="C384" s="1851" t="s">
        <v>2508</v>
      </c>
      <c r="D384" s="1851" t="s">
        <v>2509</v>
      </c>
      <c r="E384" s="1851" t="s">
        <v>2510</v>
      </c>
      <c r="F384" s="1851" t="s">
        <v>2511</v>
      </c>
      <c r="G384" s="1851" t="s">
        <v>28</v>
      </c>
      <c r="H384" s="1851" t="s">
        <v>28</v>
      </c>
      <c r="I384" s="1851" t="s">
        <v>957</v>
      </c>
    </row>
    <row customHeight="1" ht="11.25">
      <c r="A385" s="1851" t="s">
        <v>2300</v>
      </c>
      <c r="B385" s="1851" t="s">
        <v>16</v>
      </c>
      <c r="C385" s="1851" t="s">
        <v>3108</v>
      </c>
      <c r="D385" s="1851" t="s">
        <v>3109</v>
      </c>
      <c r="E385" s="1851" t="s">
        <v>3110</v>
      </c>
      <c r="F385" s="1851" t="s">
        <v>2373</v>
      </c>
      <c r="G385" s="1851" t="s">
        <v>28</v>
      </c>
      <c r="H385" s="1851" t="s">
        <v>28</v>
      </c>
      <c r="I385" s="1851" t="s">
        <v>957</v>
      </c>
    </row>
    <row customHeight="1" ht="11.25">
      <c r="A386" s="1851" t="s">
        <v>2300</v>
      </c>
      <c r="B386" s="1851" t="s">
        <v>16</v>
      </c>
      <c r="C386" s="1851" t="s">
        <v>2529</v>
      </c>
      <c r="D386" s="1851" t="s">
        <v>2530</v>
      </c>
      <c r="E386" s="1851" t="s">
        <v>2531</v>
      </c>
      <c r="F386" s="1851" t="s">
        <v>2348</v>
      </c>
      <c r="G386" s="1851" t="s">
        <v>28</v>
      </c>
      <c r="H386" s="1851" t="s">
        <v>28</v>
      </c>
      <c r="I386" s="1851" t="s">
        <v>957</v>
      </c>
    </row>
    <row customHeight="1" ht="11.25">
      <c r="A387" s="1851" t="s">
        <v>2300</v>
      </c>
      <c r="B387" s="1851" t="s">
        <v>16</v>
      </c>
      <c r="C387" s="1851" t="s">
        <v>2897</v>
      </c>
      <c r="D387" s="1851" t="s">
        <v>2898</v>
      </c>
      <c r="E387" s="1851" t="s">
        <v>2899</v>
      </c>
      <c r="F387" s="1851" t="s">
        <v>2364</v>
      </c>
      <c r="G387" s="1851" t="s">
        <v>2900</v>
      </c>
      <c r="H387" s="1851" t="s">
        <v>28</v>
      </c>
      <c r="I387" s="1851" t="s">
        <v>957</v>
      </c>
    </row>
    <row customHeight="1" ht="11.25">
      <c r="A388" s="1851" t="s">
        <v>2300</v>
      </c>
      <c r="B388" s="1851" t="s">
        <v>16</v>
      </c>
      <c r="C388" s="1851" t="s">
        <v>2901</v>
      </c>
      <c r="D388" s="1851" t="s">
        <v>2902</v>
      </c>
      <c r="E388" s="1851" t="s">
        <v>2903</v>
      </c>
      <c r="F388" s="1851" t="s">
        <v>2315</v>
      </c>
      <c r="G388" s="1851" t="s">
        <v>2904</v>
      </c>
      <c r="H388" s="1851" t="s">
        <v>28</v>
      </c>
      <c r="I388" s="1851" t="s">
        <v>957</v>
      </c>
    </row>
    <row customHeight="1" ht="11.25">
      <c r="A389" s="1851" t="s">
        <v>2300</v>
      </c>
      <c r="B389" s="1851" t="s">
        <v>16</v>
      </c>
      <c r="C389" s="1851" t="s">
        <v>3111</v>
      </c>
      <c r="D389" s="1851" t="s">
        <v>3112</v>
      </c>
      <c r="E389" s="1851" t="s">
        <v>3113</v>
      </c>
      <c r="F389" s="1851" t="s">
        <v>2307</v>
      </c>
      <c r="G389" s="1851" t="s">
        <v>3114</v>
      </c>
      <c r="H389" s="1851" t="s">
        <v>28</v>
      </c>
      <c r="I389" s="1851" t="s">
        <v>957</v>
      </c>
    </row>
    <row customHeight="1" ht="11.25">
      <c r="A390" s="1851" t="s">
        <v>2300</v>
      </c>
      <c r="B390" s="1851" t="s">
        <v>16</v>
      </c>
      <c r="C390" s="1851" t="s">
        <v>2905</v>
      </c>
      <c r="D390" s="1851" t="s">
        <v>2906</v>
      </c>
      <c r="E390" s="1851" t="s">
        <v>2907</v>
      </c>
      <c r="F390" s="1851" t="s">
        <v>2908</v>
      </c>
      <c r="G390" s="1851" t="s">
        <v>28</v>
      </c>
      <c r="H390" s="1851" t="s">
        <v>28</v>
      </c>
      <c r="I390" s="1851" t="s">
        <v>957</v>
      </c>
    </row>
    <row customHeight="1" ht="11.25">
      <c r="A391" s="1851" t="s">
        <v>2300</v>
      </c>
      <c r="B391" s="1851" t="s">
        <v>16</v>
      </c>
      <c r="C391" s="1851" t="s">
        <v>2913</v>
      </c>
      <c r="D391" s="1851" t="s">
        <v>2914</v>
      </c>
      <c r="E391" s="1851" t="s">
        <v>2915</v>
      </c>
      <c r="F391" s="1851" t="s">
        <v>2340</v>
      </c>
      <c r="G391" s="1851" t="s">
        <v>28</v>
      </c>
      <c r="H391" s="1851" t="s">
        <v>28</v>
      </c>
      <c r="I391" s="1851" t="s">
        <v>957</v>
      </c>
    </row>
    <row customHeight="1" ht="11.25">
      <c r="A392" s="1851" t="s">
        <v>2300</v>
      </c>
      <c r="B392" s="1851" t="s">
        <v>16</v>
      </c>
      <c r="C392" s="1851" t="s">
        <v>2916</v>
      </c>
      <c r="D392" s="1851" t="s">
        <v>2917</v>
      </c>
      <c r="E392" s="1851" t="s">
        <v>2918</v>
      </c>
      <c r="F392" s="1851" t="s">
        <v>2919</v>
      </c>
      <c r="G392" s="1851" t="s">
        <v>28</v>
      </c>
      <c r="H392" s="1851" t="s">
        <v>28</v>
      </c>
      <c r="I392" s="1851" t="s">
        <v>957</v>
      </c>
    </row>
    <row customHeight="1" ht="11.25">
      <c r="A393" s="1851" t="s">
        <v>2300</v>
      </c>
      <c r="B393" s="1851" t="s">
        <v>16</v>
      </c>
      <c r="C393" s="1851" t="s">
        <v>2920</v>
      </c>
      <c r="D393" s="1851" t="s">
        <v>2921</v>
      </c>
      <c r="E393" s="1851" t="s">
        <v>2922</v>
      </c>
      <c r="F393" s="1851" t="s">
        <v>2722</v>
      </c>
      <c r="G393" s="1851" t="s">
        <v>28</v>
      </c>
      <c r="H393" s="1851" t="s">
        <v>28</v>
      </c>
      <c r="I393" s="1851" t="s">
        <v>957</v>
      </c>
    </row>
    <row customHeight="1" ht="11.25">
      <c r="A394" s="1851" t="s">
        <v>2300</v>
      </c>
      <c r="B394" s="1851" t="s">
        <v>16</v>
      </c>
      <c r="C394" s="1851" t="s">
        <v>3115</v>
      </c>
      <c r="D394" s="1851" t="s">
        <v>3116</v>
      </c>
      <c r="E394" s="1851" t="s">
        <v>3117</v>
      </c>
      <c r="F394" s="1851" t="s">
        <v>2311</v>
      </c>
      <c r="G394" s="1851" t="s">
        <v>2912</v>
      </c>
      <c r="H394" s="1851" t="s">
        <v>28</v>
      </c>
      <c r="I394" s="1851" t="s">
        <v>957</v>
      </c>
    </row>
    <row customHeight="1" ht="11.25">
      <c r="A395" s="1851" t="s">
        <v>2300</v>
      </c>
      <c r="B395" s="1851" t="s">
        <v>16</v>
      </c>
      <c r="C395" s="1851" t="s">
        <v>3118</v>
      </c>
      <c r="D395" s="1851" t="s">
        <v>3116</v>
      </c>
      <c r="E395" s="1851" t="s">
        <v>3119</v>
      </c>
      <c r="F395" s="1851" t="s">
        <v>2749</v>
      </c>
      <c r="G395" s="1851" t="s">
        <v>2926</v>
      </c>
      <c r="H395" s="1851" t="s">
        <v>28</v>
      </c>
      <c r="I395" s="1851" t="s">
        <v>957</v>
      </c>
    </row>
    <row customHeight="1" ht="11.25">
      <c r="A396" s="1851" t="s">
        <v>2300</v>
      </c>
      <c r="B396" s="1851" t="s">
        <v>16</v>
      </c>
      <c r="C396" s="1851" t="s">
        <v>2544</v>
      </c>
      <c r="D396" s="1851" t="s">
        <v>2545</v>
      </c>
      <c r="E396" s="1851" t="s">
        <v>2546</v>
      </c>
      <c r="F396" s="1851" t="s">
        <v>2547</v>
      </c>
      <c r="G396" s="1851" t="s">
        <v>2548</v>
      </c>
      <c r="H396" s="1851" t="s">
        <v>2549</v>
      </c>
      <c r="I396" s="1851" t="s">
        <v>957</v>
      </c>
    </row>
    <row customHeight="1" ht="11.25">
      <c r="A397" s="1851" t="s">
        <v>2300</v>
      </c>
      <c r="B397" s="1851" t="s">
        <v>16</v>
      </c>
      <c r="C397" s="1851" t="s">
        <v>2927</v>
      </c>
      <c r="D397" s="1851" t="s">
        <v>2928</v>
      </c>
      <c r="E397" s="1851" t="s">
        <v>2929</v>
      </c>
      <c r="F397" s="1851" t="s">
        <v>2352</v>
      </c>
      <c r="G397" s="1851" t="s">
        <v>28</v>
      </c>
      <c r="H397" s="1851" t="s">
        <v>28</v>
      </c>
      <c r="I397" s="1851" t="s">
        <v>957</v>
      </c>
    </row>
    <row customHeight="1" ht="11.25">
      <c r="A398" s="1851" t="s">
        <v>2300</v>
      </c>
      <c r="B398" s="1851" t="s">
        <v>16</v>
      </c>
      <c r="C398" s="1851" t="s">
        <v>3120</v>
      </c>
      <c r="D398" s="1851" t="s">
        <v>3121</v>
      </c>
      <c r="E398" s="1851" t="s">
        <v>3122</v>
      </c>
      <c r="F398" s="1851" t="s">
        <v>2307</v>
      </c>
      <c r="G398" s="1851" t="s">
        <v>28</v>
      </c>
      <c r="H398" s="1851" t="s">
        <v>28</v>
      </c>
      <c r="I398" s="1851" t="s">
        <v>957</v>
      </c>
    </row>
    <row customHeight="1" ht="11.25">
      <c r="A399" s="1851" t="s">
        <v>2300</v>
      </c>
      <c r="B399" s="1851" t="s">
        <v>16</v>
      </c>
      <c r="C399" s="1851" t="s">
        <v>2933</v>
      </c>
      <c r="D399" s="1851" t="s">
        <v>2934</v>
      </c>
      <c r="E399" s="1851" t="s">
        <v>2935</v>
      </c>
      <c r="F399" s="1851" t="s">
        <v>2352</v>
      </c>
      <c r="G399" s="1851" t="s">
        <v>2936</v>
      </c>
      <c r="H399" s="1851" t="s">
        <v>28</v>
      </c>
      <c r="I399" s="1851" t="s">
        <v>957</v>
      </c>
    </row>
    <row customHeight="1" ht="11.25">
      <c r="A400" s="1851" t="s">
        <v>2300</v>
      </c>
      <c r="B400" s="1851" t="s">
        <v>16</v>
      </c>
      <c r="C400" s="1851" t="s">
        <v>2937</v>
      </c>
      <c r="D400" s="1851" t="s">
        <v>2938</v>
      </c>
      <c r="E400" s="1851" t="s">
        <v>2939</v>
      </c>
      <c r="F400" s="1851" t="s">
        <v>2303</v>
      </c>
      <c r="G400" s="1851" t="s">
        <v>28</v>
      </c>
      <c r="H400" s="1851" t="s">
        <v>28</v>
      </c>
      <c r="I400" s="1851" t="s">
        <v>957</v>
      </c>
    </row>
    <row customHeight="1" ht="11.25">
      <c r="A401" s="1851" t="s">
        <v>2300</v>
      </c>
      <c r="B401" s="1851" t="s">
        <v>16</v>
      </c>
      <c r="C401" s="1851" t="s">
        <v>2940</v>
      </c>
      <c r="D401" s="1851" t="s">
        <v>2941</v>
      </c>
      <c r="E401" s="1851" t="s">
        <v>2942</v>
      </c>
      <c r="F401" s="1851" t="s">
        <v>2307</v>
      </c>
      <c r="G401" s="1851" t="s">
        <v>28</v>
      </c>
      <c r="H401" s="1851" t="s">
        <v>28</v>
      </c>
      <c r="I401" s="1851" t="s">
        <v>957</v>
      </c>
    </row>
    <row customHeight="1" ht="11.25">
      <c r="A402" s="1851" t="s">
        <v>2300</v>
      </c>
      <c r="B402" s="1851" t="s">
        <v>16</v>
      </c>
      <c r="C402" s="1851" t="s">
        <v>2562</v>
      </c>
      <c r="D402" s="1851" t="s">
        <v>2563</v>
      </c>
      <c r="E402" s="1851" t="s">
        <v>2564</v>
      </c>
      <c r="F402" s="1851" t="s">
        <v>2547</v>
      </c>
      <c r="G402" s="1851" t="s">
        <v>28</v>
      </c>
      <c r="H402" s="1851" t="s">
        <v>28</v>
      </c>
      <c r="I402" s="1851" t="s">
        <v>957</v>
      </c>
    </row>
    <row customHeight="1" ht="11.25">
      <c r="A403" s="1851" t="s">
        <v>2300</v>
      </c>
      <c r="B403" s="1851" t="s">
        <v>16</v>
      </c>
      <c r="C403" s="1851" t="s">
        <v>2568</v>
      </c>
      <c r="D403" s="1851" t="s">
        <v>2569</v>
      </c>
      <c r="E403" s="1851" t="s">
        <v>2570</v>
      </c>
      <c r="F403" s="1851" t="s">
        <v>2547</v>
      </c>
      <c r="G403" s="1851" t="s">
        <v>28</v>
      </c>
      <c r="H403" s="1851" t="s">
        <v>28</v>
      </c>
      <c r="I403" s="1851" t="s">
        <v>957</v>
      </c>
    </row>
    <row customHeight="1" ht="11.25">
      <c r="A404" s="1851" t="s">
        <v>2300</v>
      </c>
      <c r="B404" s="1851" t="s">
        <v>16</v>
      </c>
      <c r="C404" s="1851" t="s">
        <v>2943</v>
      </c>
      <c r="D404" s="1851" t="s">
        <v>2944</v>
      </c>
      <c r="E404" s="1851" t="s">
        <v>2945</v>
      </c>
      <c r="F404" s="1851" t="s">
        <v>2547</v>
      </c>
      <c r="G404" s="1851" t="s">
        <v>28</v>
      </c>
      <c r="H404" s="1851" t="s">
        <v>28</v>
      </c>
      <c r="I404" s="1851" t="s">
        <v>957</v>
      </c>
    </row>
    <row customHeight="1" ht="11.25">
      <c r="A405" s="1851" t="s">
        <v>2300</v>
      </c>
      <c r="B405" s="1851" t="s">
        <v>16</v>
      </c>
      <c r="C405" s="1851" t="s">
        <v>2946</v>
      </c>
      <c r="D405" s="1851" t="s">
        <v>2947</v>
      </c>
      <c r="E405" s="1851" t="s">
        <v>2948</v>
      </c>
      <c r="F405" s="1851" t="s">
        <v>2497</v>
      </c>
      <c r="G405" s="1851" t="s">
        <v>2949</v>
      </c>
      <c r="H405" s="1851" t="s">
        <v>28</v>
      </c>
      <c r="I405" s="1851" t="s">
        <v>957</v>
      </c>
    </row>
    <row customHeight="1" ht="11.25">
      <c r="A406" s="1851" t="s">
        <v>2300</v>
      </c>
      <c r="B406" s="1851" t="s">
        <v>16</v>
      </c>
      <c r="C406" s="1851" t="s">
        <v>2950</v>
      </c>
      <c r="D406" s="1851" t="s">
        <v>2951</v>
      </c>
      <c r="E406" s="1851" t="s">
        <v>2952</v>
      </c>
      <c r="F406" s="1851" t="s">
        <v>2307</v>
      </c>
      <c r="G406" s="1851" t="s">
        <v>2953</v>
      </c>
      <c r="H406" s="1851" t="s">
        <v>2954</v>
      </c>
      <c r="I406" s="1851" t="s">
        <v>957</v>
      </c>
    </row>
    <row customHeight="1" ht="11.25">
      <c r="A407" s="1851" t="s">
        <v>2300</v>
      </c>
      <c r="B407" s="1851" t="s">
        <v>16</v>
      </c>
      <c r="C407" s="1851" t="s">
        <v>2955</v>
      </c>
      <c r="D407" s="1851" t="s">
        <v>2956</v>
      </c>
      <c r="E407" s="1851" t="s">
        <v>2957</v>
      </c>
      <c r="F407" s="1851" t="s">
        <v>2449</v>
      </c>
      <c r="G407" s="1851" t="s">
        <v>28</v>
      </c>
      <c r="H407" s="1851" t="s">
        <v>28</v>
      </c>
      <c r="I407" s="1851" t="s">
        <v>957</v>
      </c>
    </row>
    <row customHeight="1" ht="11.25">
      <c r="A408" s="1851" t="s">
        <v>2300</v>
      </c>
      <c r="B408" s="1851" t="s">
        <v>16</v>
      </c>
      <c r="C408" s="1851" t="s">
        <v>2958</v>
      </c>
      <c r="D408" s="1851" t="s">
        <v>2959</v>
      </c>
      <c r="E408" s="1851" t="s">
        <v>2960</v>
      </c>
      <c r="F408" s="1851" t="s">
        <v>2749</v>
      </c>
      <c r="G408" s="1851" t="s">
        <v>2961</v>
      </c>
      <c r="H408" s="1851" t="s">
        <v>28</v>
      </c>
      <c r="I408" s="1851" t="s">
        <v>957</v>
      </c>
    </row>
    <row customHeight="1" ht="11.25">
      <c r="A409" s="1851" t="s">
        <v>2300</v>
      </c>
      <c r="B409" s="1851" t="s">
        <v>16</v>
      </c>
      <c r="C409" s="1851" t="s">
        <v>2962</v>
      </c>
      <c r="D409" s="1851" t="s">
        <v>2963</v>
      </c>
      <c r="E409" s="1851" t="s">
        <v>2964</v>
      </c>
      <c r="F409" s="1851" t="s">
        <v>2373</v>
      </c>
      <c r="G409" s="1851" t="s">
        <v>2965</v>
      </c>
      <c r="H409" s="1851" t="s">
        <v>28</v>
      </c>
      <c r="I409" s="1851" t="s">
        <v>957</v>
      </c>
    </row>
    <row customHeight="1" ht="11.25">
      <c r="A410" s="1851" t="s">
        <v>2300</v>
      </c>
      <c r="B410" s="1851" t="s">
        <v>16</v>
      </c>
      <c r="C410" s="1851" t="s">
        <v>3123</v>
      </c>
      <c r="D410" s="1851" t="s">
        <v>3124</v>
      </c>
      <c r="E410" s="1851" t="s">
        <v>3125</v>
      </c>
      <c r="F410" s="1851" t="s">
        <v>2303</v>
      </c>
      <c r="G410" s="1851" t="s">
        <v>28</v>
      </c>
      <c r="H410" s="1851" t="s">
        <v>3126</v>
      </c>
      <c r="I410" s="1851" t="s">
        <v>957</v>
      </c>
    </row>
    <row customHeight="1" ht="11.25">
      <c r="A411" s="1851" t="s">
        <v>2300</v>
      </c>
      <c r="B411" s="1851" t="s">
        <v>16</v>
      </c>
      <c r="C411" s="1851" t="s">
        <v>2580</v>
      </c>
      <c r="D411" s="1851" t="s">
        <v>2581</v>
      </c>
      <c r="E411" s="1851" t="s">
        <v>2582</v>
      </c>
      <c r="F411" s="1851" t="s">
        <v>2547</v>
      </c>
      <c r="G411" s="1851" t="s">
        <v>28</v>
      </c>
      <c r="H411" s="1851" t="s">
        <v>28</v>
      </c>
      <c r="I411" s="1851" t="s">
        <v>957</v>
      </c>
    </row>
    <row customHeight="1" ht="11.25">
      <c r="A412" s="1851" t="s">
        <v>2300</v>
      </c>
      <c r="B412" s="1851" t="s">
        <v>16</v>
      </c>
      <c r="C412" s="1851" t="s">
        <v>2970</v>
      </c>
      <c r="D412" s="1851" t="s">
        <v>2971</v>
      </c>
      <c r="E412" s="1851" t="s">
        <v>2972</v>
      </c>
      <c r="F412" s="1851" t="s">
        <v>2497</v>
      </c>
      <c r="G412" s="1851" t="s">
        <v>28</v>
      </c>
      <c r="H412" s="1851" t="s">
        <v>28</v>
      </c>
      <c r="I412" s="1851" t="s">
        <v>957</v>
      </c>
    </row>
    <row customHeight="1" ht="11.25">
      <c r="A413" s="1851" t="s">
        <v>2300</v>
      </c>
      <c r="B413" s="1851" t="s">
        <v>16</v>
      </c>
      <c r="C413" s="1851" t="s">
        <v>2973</v>
      </c>
      <c r="D413" s="1851" t="s">
        <v>2974</v>
      </c>
      <c r="E413" s="1851" t="s">
        <v>2975</v>
      </c>
      <c r="F413" s="1851" t="s">
        <v>2364</v>
      </c>
      <c r="G413" s="1851" t="s">
        <v>2976</v>
      </c>
      <c r="H413" s="1851" t="s">
        <v>28</v>
      </c>
      <c r="I413" s="1851" t="s">
        <v>957</v>
      </c>
    </row>
    <row customHeight="1" ht="11.25">
      <c r="A414" s="1851" t="s">
        <v>2300</v>
      </c>
      <c r="B414" s="1851" t="s">
        <v>16</v>
      </c>
      <c r="C414" s="1851" t="s">
        <v>2596</v>
      </c>
      <c r="D414" s="1851" t="s">
        <v>2597</v>
      </c>
      <c r="E414" s="1851" t="s">
        <v>2598</v>
      </c>
      <c r="F414" s="1851" t="s">
        <v>2352</v>
      </c>
      <c r="G414" s="1851" t="s">
        <v>28</v>
      </c>
      <c r="H414" s="1851" t="s">
        <v>28</v>
      </c>
      <c r="I414" s="1851" t="s">
        <v>957</v>
      </c>
    </row>
    <row customHeight="1" ht="11.25">
      <c r="A415" s="1851" t="s">
        <v>2300</v>
      </c>
      <c r="B415" s="1851" t="s">
        <v>16</v>
      </c>
      <c r="C415" s="1851" t="s">
        <v>2614</v>
      </c>
      <c r="D415" s="1851" t="s">
        <v>2615</v>
      </c>
      <c r="E415" s="1851" t="s">
        <v>2616</v>
      </c>
      <c r="F415" s="1851" t="s">
        <v>2518</v>
      </c>
      <c r="G415" s="1851" t="s">
        <v>2617</v>
      </c>
      <c r="H415" s="1851" t="s">
        <v>28</v>
      </c>
      <c r="I415" s="1851" t="s">
        <v>957</v>
      </c>
    </row>
    <row customHeight="1" ht="11.25">
      <c r="A416" s="1851" t="s">
        <v>2300</v>
      </c>
      <c r="B416" s="1851" t="s">
        <v>16</v>
      </c>
      <c r="C416" s="1851" t="s">
        <v>2977</v>
      </c>
      <c r="D416" s="1851" t="s">
        <v>2978</v>
      </c>
      <c r="E416" s="1851" t="s">
        <v>2979</v>
      </c>
      <c r="F416" s="1851" t="s">
        <v>2504</v>
      </c>
      <c r="G416" s="1851" t="s">
        <v>28</v>
      </c>
      <c r="H416" s="1851" t="s">
        <v>28</v>
      </c>
      <c r="I416" s="1851" t="s">
        <v>957</v>
      </c>
    </row>
    <row customHeight="1" ht="11.25">
      <c r="A417" s="1851" t="s">
        <v>2300</v>
      </c>
      <c r="B417" s="1851" t="s">
        <v>16</v>
      </c>
      <c r="C417" s="1851" t="s">
        <v>2980</v>
      </c>
      <c r="D417" s="1851" t="s">
        <v>2981</v>
      </c>
      <c r="E417" s="1851" t="s">
        <v>2982</v>
      </c>
      <c r="F417" s="1851" t="s">
        <v>2449</v>
      </c>
      <c r="G417" s="1851" t="s">
        <v>28</v>
      </c>
      <c r="H417" s="1851" t="s">
        <v>28</v>
      </c>
      <c r="I417" s="1851" t="s">
        <v>957</v>
      </c>
    </row>
    <row customHeight="1" ht="11.25">
      <c r="A418" s="1851" t="s">
        <v>2300</v>
      </c>
      <c r="B418" s="1851" t="s">
        <v>16</v>
      </c>
      <c r="C418" s="1851" t="s">
        <v>2983</v>
      </c>
      <c r="D418" s="1851" t="s">
        <v>2984</v>
      </c>
      <c r="E418" s="1851" t="s">
        <v>2985</v>
      </c>
      <c r="F418" s="1851" t="s">
        <v>2986</v>
      </c>
      <c r="G418" s="1851" t="s">
        <v>28</v>
      </c>
      <c r="H418" s="1851" t="s">
        <v>28</v>
      </c>
      <c r="I418" s="1851" t="s">
        <v>957</v>
      </c>
    </row>
    <row customHeight="1" ht="11.25">
      <c r="A419" s="1851" t="s">
        <v>2300</v>
      </c>
      <c r="B419" s="1851" t="s">
        <v>16</v>
      </c>
      <c r="C419" s="1851" t="s">
        <v>2987</v>
      </c>
      <c r="D419" s="1851" t="s">
        <v>2988</v>
      </c>
      <c r="E419" s="1851" t="s">
        <v>2989</v>
      </c>
      <c r="F419" s="1851" t="s">
        <v>2518</v>
      </c>
      <c r="G419" s="1851" t="s">
        <v>28</v>
      </c>
      <c r="H419" s="1851" t="s">
        <v>28</v>
      </c>
      <c r="I419" s="1851" t="s">
        <v>957</v>
      </c>
    </row>
    <row customHeight="1" ht="11.25">
      <c r="A420" s="1851" t="s">
        <v>2300</v>
      </c>
      <c r="B420" s="1851" t="s">
        <v>16</v>
      </c>
      <c r="C420" s="1851" t="s">
        <v>2990</v>
      </c>
      <c r="D420" s="1851" t="s">
        <v>2991</v>
      </c>
      <c r="E420" s="1851" t="s">
        <v>2992</v>
      </c>
      <c r="F420" s="1851" t="s">
        <v>2340</v>
      </c>
      <c r="G420" s="1851" t="s">
        <v>28</v>
      </c>
      <c r="H420" s="1851" t="s">
        <v>28</v>
      </c>
      <c r="I420" s="1851" t="s">
        <v>957</v>
      </c>
    </row>
    <row customHeight="1" ht="11.25">
      <c r="A421" s="1851" t="s">
        <v>2300</v>
      </c>
      <c r="B421" s="1851" t="s">
        <v>16</v>
      </c>
      <c r="C421" s="1851" t="s">
        <v>2633</v>
      </c>
      <c r="D421" s="1851" t="s">
        <v>2634</v>
      </c>
      <c r="E421" s="1851" t="s">
        <v>2635</v>
      </c>
      <c r="F421" s="1851" t="s">
        <v>2497</v>
      </c>
      <c r="G421" s="1851" t="s">
        <v>2374</v>
      </c>
      <c r="H421" s="1851" t="s">
        <v>28</v>
      </c>
      <c r="I421" s="1851" t="s">
        <v>957</v>
      </c>
    </row>
    <row customHeight="1" ht="11.25">
      <c r="A422" s="1851" t="s">
        <v>2300</v>
      </c>
      <c r="B422" s="1851" t="s">
        <v>16</v>
      </c>
      <c r="C422" s="1851" t="s">
        <v>3127</v>
      </c>
      <c r="D422" s="1851" t="s">
        <v>3128</v>
      </c>
      <c r="E422" s="1851" t="s">
        <v>3129</v>
      </c>
      <c r="F422" s="1851" t="s">
        <v>2315</v>
      </c>
      <c r="G422" s="1851" t="s">
        <v>3130</v>
      </c>
      <c r="H422" s="1851" t="s">
        <v>28</v>
      </c>
      <c r="I422" s="1851" t="s">
        <v>957</v>
      </c>
    </row>
    <row customHeight="1" ht="11.25">
      <c r="A423" s="1851" t="s">
        <v>2300</v>
      </c>
      <c r="B423" s="1851" t="s">
        <v>16</v>
      </c>
      <c r="C423" s="1851" t="s">
        <v>2993</v>
      </c>
      <c r="D423" s="1851" t="s">
        <v>2994</v>
      </c>
      <c r="E423" s="1851" t="s">
        <v>2995</v>
      </c>
      <c r="F423" s="1851" t="s">
        <v>2497</v>
      </c>
      <c r="G423" s="1851" t="s">
        <v>28</v>
      </c>
      <c r="H423" s="1851" t="s">
        <v>28</v>
      </c>
      <c r="I423" s="1851" t="s">
        <v>957</v>
      </c>
    </row>
    <row customHeight="1" ht="11.25">
      <c r="A424" s="1851" t="s">
        <v>2300</v>
      </c>
      <c r="B424" s="1851" t="s">
        <v>16</v>
      </c>
      <c r="C424" s="1851" t="s">
        <v>2657</v>
      </c>
      <c r="D424" s="1851" t="s">
        <v>2658</v>
      </c>
      <c r="E424" s="1851" t="s">
        <v>2659</v>
      </c>
      <c r="F424" s="1851" t="s">
        <v>2660</v>
      </c>
      <c r="G424" s="1851" t="s">
        <v>28</v>
      </c>
      <c r="H424" s="1851" t="s">
        <v>28</v>
      </c>
      <c r="I424" s="1851" t="s">
        <v>957</v>
      </c>
    </row>
    <row customHeight="1" ht="11.25">
      <c r="A425" s="1851" t="s">
        <v>2300</v>
      </c>
      <c r="B425" s="1851" t="s">
        <v>16</v>
      </c>
      <c r="C425" s="1851" t="s">
        <v>2999</v>
      </c>
      <c r="D425" s="1851" t="s">
        <v>3000</v>
      </c>
      <c r="E425" s="1851" t="s">
        <v>3001</v>
      </c>
      <c r="F425" s="1851" t="s">
        <v>2340</v>
      </c>
      <c r="G425" s="1851" t="s">
        <v>28</v>
      </c>
      <c r="H425" s="1851" t="s">
        <v>3002</v>
      </c>
      <c r="I425" s="1851" t="s">
        <v>957</v>
      </c>
    </row>
    <row customHeight="1" ht="11.25">
      <c r="A426" s="1851" t="s">
        <v>2300</v>
      </c>
      <c r="B426" s="1851" t="s">
        <v>16</v>
      </c>
      <c r="C426" s="1851" t="s">
        <v>3003</v>
      </c>
      <c r="D426" s="1851" t="s">
        <v>3004</v>
      </c>
      <c r="E426" s="1851" t="s">
        <v>3005</v>
      </c>
      <c r="F426" s="1851" t="s">
        <v>2547</v>
      </c>
      <c r="G426" s="1851" t="s">
        <v>28</v>
      </c>
      <c r="H426" s="1851" t="s">
        <v>28</v>
      </c>
      <c r="I426" s="1851" t="s">
        <v>957</v>
      </c>
    </row>
    <row customHeight="1" ht="11.25">
      <c r="A427" s="1851" t="s">
        <v>2300</v>
      </c>
      <c r="B427" s="1851" t="s">
        <v>16</v>
      </c>
      <c r="C427" s="1851" t="s">
        <v>3013</v>
      </c>
      <c r="D427" s="1851" t="s">
        <v>3014</v>
      </c>
      <c r="E427" s="1851" t="s">
        <v>3015</v>
      </c>
      <c r="F427" s="1851" t="s">
        <v>2418</v>
      </c>
      <c r="G427" s="1851" t="s">
        <v>28</v>
      </c>
      <c r="H427" s="1851" t="s">
        <v>28</v>
      </c>
      <c r="I427" s="1851" t="s">
        <v>957</v>
      </c>
    </row>
    <row customHeight="1" ht="11.25">
      <c r="A428" s="1851" t="s">
        <v>2300</v>
      </c>
      <c r="B428" s="1851" t="s">
        <v>16</v>
      </c>
      <c r="C428" s="1851" t="s">
        <v>3016</v>
      </c>
      <c r="D428" s="1851" t="s">
        <v>3017</v>
      </c>
      <c r="E428" s="1851" t="s">
        <v>3018</v>
      </c>
      <c r="F428" s="1851" t="s">
        <v>2303</v>
      </c>
      <c r="G428" s="1851" t="s">
        <v>28</v>
      </c>
      <c r="H428" s="1851" t="s">
        <v>28</v>
      </c>
      <c r="I428" s="1851" t="s">
        <v>957</v>
      </c>
    </row>
    <row customHeight="1" ht="11.25">
      <c r="A429" s="1851" t="s">
        <v>2300</v>
      </c>
      <c r="B429" s="1851" t="s">
        <v>16</v>
      </c>
      <c r="C429" s="1851" t="s">
        <v>3022</v>
      </c>
      <c r="D429" s="1851" t="s">
        <v>3023</v>
      </c>
      <c r="E429" s="1851" t="s">
        <v>3024</v>
      </c>
      <c r="F429" s="1851" t="s">
        <v>2364</v>
      </c>
      <c r="G429" s="1851" t="s">
        <v>3025</v>
      </c>
      <c r="H429" s="1851" t="s">
        <v>28</v>
      </c>
      <c r="I429" s="1851" t="s">
        <v>957</v>
      </c>
    </row>
    <row customHeight="1" ht="11.25">
      <c r="A430" s="1851" t="s">
        <v>2300</v>
      </c>
      <c r="B430" s="1851" t="s">
        <v>16</v>
      </c>
      <c r="C430" s="1851" t="s">
        <v>3026</v>
      </c>
      <c r="D430" s="1851" t="s">
        <v>3027</v>
      </c>
      <c r="E430" s="1851" t="s">
        <v>2302</v>
      </c>
      <c r="F430" s="1851" t="s">
        <v>2303</v>
      </c>
      <c r="G430" s="1851" t="s">
        <v>28</v>
      </c>
      <c r="H430" s="1851" t="s">
        <v>28</v>
      </c>
      <c r="I430" s="1851" t="s">
        <v>957</v>
      </c>
    </row>
    <row customHeight="1" ht="11.25">
      <c r="A431" s="1851" t="s">
        <v>2300</v>
      </c>
      <c r="B431" s="1851" t="s">
        <v>16</v>
      </c>
      <c r="C431" s="1851" t="s">
        <v>3028</v>
      </c>
      <c r="D431" s="1851" t="s">
        <v>3029</v>
      </c>
      <c r="E431" s="1851" t="s">
        <v>3030</v>
      </c>
      <c r="F431" s="1851" t="s">
        <v>2307</v>
      </c>
      <c r="G431" s="1851" t="s">
        <v>28</v>
      </c>
      <c r="H431" s="1851" t="s">
        <v>28</v>
      </c>
      <c r="I431" s="1851" t="s">
        <v>957</v>
      </c>
    </row>
    <row customHeight="1" ht="11.25">
      <c r="A432" s="1851" t="s">
        <v>2300</v>
      </c>
      <c r="B432" s="1851" t="s">
        <v>16</v>
      </c>
      <c r="C432" s="1851" t="s">
        <v>3031</v>
      </c>
      <c r="D432" s="1851" t="s">
        <v>3032</v>
      </c>
      <c r="E432" s="1851" t="s">
        <v>3033</v>
      </c>
      <c r="F432" s="1851" t="s">
        <v>2307</v>
      </c>
      <c r="G432" s="1851" t="s">
        <v>28</v>
      </c>
      <c r="H432" s="1851" t="s">
        <v>28</v>
      </c>
      <c r="I432" s="1851" t="s">
        <v>957</v>
      </c>
    </row>
    <row customHeight="1" ht="11.25">
      <c r="A433" s="1851" t="s">
        <v>2300</v>
      </c>
      <c r="B433" s="1851" t="s">
        <v>16</v>
      </c>
      <c r="C433" s="1851" t="s">
        <v>2664</v>
      </c>
      <c r="D433" s="1851" t="s">
        <v>2665</v>
      </c>
      <c r="E433" s="1851" t="s">
        <v>2666</v>
      </c>
      <c r="F433" s="1851" t="s">
        <v>2325</v>
      </c>
      <c r="G433" s="1851" t="s">
        <v>28</v>
      </c>
      <c r="H433" s="1851" t="s">
        <v>28</v>
      </c>
      <c r="I433" s="1851" t="s">
        <v>957</v>
      </c>
    </row>
    <row customHeight="1" ht="11.25">
      <c r="A434" s="1851" t="s">
        <v>2300</v>
      </c>
      <c r="B434" s="1851" t="s">
        <v>16</v>
      </c>
      <c r="C434" s="1851" t="s">
        <v>2675</v>
      </c>
      <c r="D434" s="1851" t="s">
        <v>2676</v>
      </c>
      <c r="E434" s="1851" t="s">
        <v>2677</v>
      </c>
      <c r="F434" s="1851" t="s">
        <v>2645</v>
      </c>
      <c r="G434" s="1851" t="s">
        <v>2678</v>
      </c>
      <c r="H434" s="1851" t="s">
        <v>28</v>
      </c>
      <c r="I434" s="1851" t="s">
        <v>957</v>
      </c>
    </row>
    <row customHeight="1" ht="11.25">
      <c r="A435" s="1851" t="s">
        <v>2300</v>
      </c>
      <c r="B435" s="1851" t="s">
        <v>16</v>
      </c>
      <c r="C435" s="1851" t="s">
        <v>2679</v>
      </c>
      <c r="D435" s="1851" t="s">
        <v>2680</v>
      </c>
      <c r="E435" s="1851" t="s">
        <v>2681</v>
      </c>
      <c r="F435" s="1851" t="s">
        <v>2364</v>
      </c>
      <c r="G435" s="1851" t="s">
        <v>2682</v>
      </c>
      <c r="H435" s="1851" t="s">
        <v>28</v>
      </c>
      <c r="I435" s="1851" t="s">
        <v>957</v>
      </c>
    </row>
    <row customHeight="1" ht="11.25">
      <c r="A436" s="1851" t="s">
        <v>2300</v>
      </c>
      <c r="B436" s="1851" t="s">
        <v>16</v>
      </c>
      <c r="C436" s="1851" t="s">
        <v>3040</v>
      </c>
      <c r="D436" s="1851" t="s">
        <v>3041</v>
      </c>
      <c r="E436" s="1851" t="s">
        <v>3042</v>
      </c>
      <c r="F436" s="1851" t="s">
        <v>3043</v>
      </c>
      <c r="G436" s="1851" t="s">
        <v>28</v>
      </c>
      <c r="H436" s="1851" t="s">
        <v>28</v>
      </c>
      <c r="I436" s="1851" t="s">
        <v>957</v>
      </c>
    </row>
    <row customHeight="1" ht="11.25">
      <c r="A437" s="1851" t="s">
        <v>2300</v>
      </c>
      <c r="B437" s="1851" t="s">
        <v>16</v>
      </c>
      <c r="C437" s="1851" t="s">
        <v>3044</v>
      </c>
      <c r="D437" s="1851" t="s">
        <v>3045</v>
      </c>
      <c r="E437" s="1851" t="s">
        <v>3046</v>
      </c>
      <c r="F437" s="1851" t="s">
        <v>2449</v>
      </c>
      <c r="G437" s="1851" t="s">
        <v>28</v>
      </c>
      <c r="H437" s="1851" t="s">
        <v>28</v>
      </c>
      <c r="I437" s="1851" t="s">
        <v>957</v>
      </c>
    </row>
    <row customHeight="1" ht="11.25">
      <c r="A438" s="1851" t="s">
        <v>2300</v>
      </c>
      <c r="B438" s="1851" t="s">
        <v>16</v>
      </c>
      <c r="C438" s="1851" t="s">
        <v>2693</v>
      </c>
      <c r="D438" s="1851" t="s">
        <v>2694</v>
      </c>
      <c r="E438" s="1851" t="s">
        <v>2695</v>
      </c>
      <c r="F438" s="1851" t="s">
        <v>2518</v>
      </c>
      <c r="G438" s="1851" t="s">
        <v>28</v>
      </c>
      <c r="H438" s="1851" t="s">
        <v>28</v>
      </c>
      <c r="I438" s="1851" t="s">
        <v>957</v>
      </c>
    </row>
    <row customHeight="1" ht="11.25">
      <c r="A439" s="1851" t="s">
        <v>2300</v>
      </c>
      <c r="B439" s="1851" t="s">
        <v>16</v>
      </c>
      <c r="C439" s="1851" t="s">
        <v>2699</v>
      </c>
      <c r="D439" s="1851" t="s">
        <v>2700</v>
      </c>
      <c r="E439" s="1851" t="s">
        <v>2701</v>
      </c>
      <c r="F439" s="1851" t="s">
        <v>2702</v>
      </c>
      <c r="G439" s="1851" t="s">
        <v>2703</v>
      </c>
      <c r="H439" s="1851" t="s">
        <v>28</v>
      </c>
      <c r="I439" s="1851" t="s">
        <v>957</v>
      </c>
    </row>
    <row customHeight="1" ht="11.25">
      <c r="A440" s="1851" t="s">
        <v>2300</v>
      </c>
      <c r="B440" s="1851" t="s">
        <v>16</v>
      </c>
      <c r="C440" s="1851" t="s">
        <v>2704</v>
      </c>
      <c r="D440" s="1851" t="s">
        <v>2705</v>
      </c>
      <c r="E440" s="1851" t="s">
        <v>2706</v>
      </c>
      <c r="F440" s="1851" t="s">
        <v>2518</v>
      </c>
      <c r="G440" s="1851" t="s">
        <v>28</v>
      </c>
      <c r="H440" s="1851" t="s">
        <v>28</v>
      </c>
      <c r="I440" s="1851" t="s">
        <v>957</v>
      </c>
    </row>
    <row customHeight="1" ht="11.25">
      <c r="A441" s="1851" t="s">
        <v>2300</v>
      </c>
      <c r="B441" s="1851" t="s">
        <v>16</v>
      </c>
      <c r="C441" s="1851" t="s">
        <v>2710</v>
      </c>
      <c r="D441" s="1851" t="s">
        <v>2711</v>
      </c>
      <c r="E441" s="1851" t="s">
        <v>2712</v>
      </c>
      <c r="F441" s="1851" t="s">
        <v>2340</v>
      </c>
      <c r="G441" s="1851" t="s">
        <v>28</v>
      </c>
      <c r="H441" s="1851" t="s">
        <v>28</v>
      </c>
      <c r="I441" s="1851" t="s">
        <v>957</v>
      </c>
    </row>
    <row customHeight="1" ht="11.25">
      <c r="A442" s="1851" t="s">
        <v>2300</v>
      </c>
      <c r="B442" s="1851" t="s">
        <v>16</v>
      </c>
      <c r="C442" s="1851" t="s">
        <v>2713</v>
      </c>
      <c r="D442" s="1851" t="s">
        <v>2714</v>
      </c>
      <c r="E442" s="1851" t="s">
        <v>2715</v>
      </c>
      <c r="F442" s="1851" t="s">
        <v>2449</v>
      </c>
      <c r="G442" s="1851" t="s">
        <v>28</v>
      </c>
      <c r="H442" s="1851" t="s">
        <v>28</v>
      </c>
      <c r="I442" s="1851" t="s">
        <v>957</v>
      </c>
    </row>
    <row customHeight="1" ht="11.25">
      <c r="A443" s="1851" t="s">
        <v>2300</v>
      </c>
      <c r="B443" s="1851" t="s">
        <v>16</v>
      </c>
      <c r="C443" s="1851" t="s">
        <v>3047</v>
      </c>
      <c r="D443" s="1851" t="s">
        <v>3048</v>
      </c>
      <c r="E443" s="1851" t="s">
        <v>3049</v>
      </c>
      <c r="F443" s="1851" t="s">
        <v>2852</v>
      </c>
      <c r="G443" s="1851" t="s">
        <v>28</v>
      </c>
      <c r="H443" s="1851" t="s">
        <v>28</v>
      </c>
      <c r="I443" s="1851" t="s">
        <v>957</v>
      </c>
    </row>
    <row customHeight="1" ht="11.25">
      <c r="A444" s="1851" t="s">
        <v>2300</v>
      </c>
      <c r="B444" s="1851" t="s">
        <v>16</v>
      </c>
      <c r="C444" s="1851" t="s">
        <v>3050</v>
      </c>
      <c r="D444" s="1851" t="s">
        <v>3051</v>
      </c>
      <c r="E444" s="1851" t="s">
        <v>3052</v>
      </c>
      <c r="F444" s="1851" t="s">
        <v>2852</v>
      </c>
      <c r="G444" s="1851" t="s">
        <v>28</v>
      </c>
      <c r="H444" s="1851" t="s">
        <v>28</v>
      </c>
      <c r="I444" s="1851" t="s">
        <v>957</v>
      </c>
    </row>
    <row customHeight="1" ht="11.25">
      <c r="A445" s="1851" t="s">
        <v>2300</v>
      </c>
      <c r="B445" s="1851" t="s">
        <v>16</v>
      </c>
      <c r="C445" s="1851" t="s">
        <v>3053</v>
      </c>
      <c r="D445" s="1851" t="s">
        <v>3054</v>
      </c>
      <c r="E445" s="1851" t="s">
        <v>3055</v>
      </c>
      <c r="F445" s="1851" t="s">
        <v>2340</v>
      </c>
      <c r="G445" s="1851" t="s">
        <v>28</v>
      </c>
      <c r="H445" s="1851" t="s">
        <v>28</v>
      </c>
      <c r="I445" s="1851" t="s">
        <v>957</v>
      </c>
    </row>
    <row customHeight="1" ht="11.25">
      <c r="A446" s="1851" t="s">
        <v>2300</v>
      </c>
      <c r="B446" s="1851" t="s">
        <v>16</v>
      </c>
      <c r="C446" s="1851" t="s">
        <v>2716</v>
      </c>
      <c r="D446" s="1851" t="s">
        <v>2717</v>
      </c>
      <c r="E446" s="1851" t="s">
        <v>2718</v>
      </c>
      <c r="F446" s="1851" t="s">
        <v>2311</v>
      </c>
      <c r="G446" s="1851" t="s">
        <v>28</v>
      </c>
      <c r="H446" s="1851" t="s">
        <v>28</v>
      </c>
      <c r="I446" s="1851" t="s">
        <v>957</v>
      </c>
    </row>
    <row customHeight="1" ht="11.25">
      <c r="A447" s="1851" t="s">
        <v>2300</v>
      </c>
      <c r="B447" s="1851" t="s">
        <v>16</v>
      </c>
      <c r="C447" s="1851" t="s">
        <v>2719</v>
      </c>
      <c r="D447" s="1851" t="s">
        <v>2720</v>
      </c>
      <c r="E447" s="1851" t="s">
        <v>2721</v>
      </c>
      <c r="F447" s="1851" t="s">
        <v>2722</v>
      </c>
      <c r="G447" s="1851" t="s">
        <v>28</v>
      </c>
      <c r="H447" s="1851" t="s">
        <v>28</v>
      </c>
      <c r="I447" s="1851" t="s">
        <v>957</v>
      </c>
    </row>
    <row customHeight="1" ht="11.25">
      <c r="A448" s="1851" t="s">
        <v>2300</v>
      </c>
      <c r="B448" s="1851" t="s">
        <v>16</v>
      </c>
      <c r="C448" s="1851" t="s">
        <v>3065</v>
      </c>
      <c r="D448" s="1851" t="s">
        <v>3066</v>
      </c>
      <c r="E448" s="1851" t="s">
        <v>3067</v>
      </c>
      <c r="F448" s="1851" t="s">
        <v>2908</v>
      </c>
      <c r="G448" s="1851" t="s">
        <v>3068</v>
      </c>
      <c r="H448" s="1851" t="s">
        <v>28</v>
      </c>
      <c r="I448" s="1851" t="s">
        <v>957</v>
      </c>
    </row>
    <row customHeight="1" ht="11.25">
      <c r="A449" s="1851" t="s">
        <v>2300</v>
      </c>
      <c r="B449" s="1851" t="s">
        <v>16</v>
      </c>
      <c r="C449" s="1851" t="s">
        <v>3069</v>
      </c>
      <c r="D449" s="1851" t="s">
        <v>3070</v>
      </c>
      <c r="E449" s="1851" t="s">
        <v>3071</v>
      </c>
      <c r="F449" s="1851" t="s">
        <v>2418</v>
      </c>
      <c r="G449" s="1851" t="s">
        <v>28</v>
      </c>
      <c r="H449" s="1851" t="s">
        <v>28</v>
      </c>
      <c r="I449" s="1851" t="s">
        <v>957</v>
      </c>
    </row>
    <row customHeight="1" ht="11.25">
      <c r="A450" s="1851" t="s">
        <v>2300</v>
      </c>
      <c r="B450" s="1851" t="s">
        <v>16</v>
      </c>
      <c r="C450" s="1851" t="s">
        <v>3072</v>
      </c>
      <c r="D450" s="1851" t="s">
        <v>3073</v>
      </c>
      <c r="E450" s="1851" t="s">
        <v>3074</v>
      </c>
      <c r="F450" s="1851" t="s">
        <v>2441</v>
      </c>
      <c r="G450" s="1851" t="s">
        <v>28</v>
      </c>
      <c r="H450" s="1851" t="s">
        <v>28</v>
      </c>
      <c r="I450" s="1851" t="s">
        <v>957</v>
      </c>
    </row>
    <row customHeight="1" ht="11.25">
      <c r="A451" s="1851" t="s">
        <v>2300</v>
      </c>
      <c r="B451" s="1851" t="s">
        <v>16</v>
      </c>
      <c r="C451" s="1851" t="s">
        <v>3082</v>
      </c>
      <c r="D451" s="1851" t="s">
        <v>3083</v>
      </c>
      <c r="E451" s="1851" t="s">
        <v>3084</v>
      </c>
      <c r="F451" s="1851" t="s">
        <v>2852</v>
      </c>
      <c r="G451" s="1851" t="s">
        <v>3085</v>
      </c>
      <c r="H451" s="1851" t="s">
        <v>3086</v>
      </c>
      <c r="I451" s="1851" t="s">
        <v>957</v>
      </c>
    </row>
    <row customHeight="1" ht="11.25">
      <c r="A452" s="1851" t="s">
        <v>2300</v>
      </c>
      <c r="B452" s="1851" t="s">
        <v>16</v>
      </c>
      <c r="C452" s="1851" t="s">
        <v>3087</v>
      </c>
      <c r="D452" s="1851" t="s">
        <v>3088</v>
      </c>
      <c r="E452" s="1851" t="s">
        <v>3089</v>
      </c>
      <c r="F452" s="1851" t="s">
        <v>2373</v>
      </c>
      <c r="G452" s="1851" t="s">
        <v>28</v>
      </c>
      <c r="H452" s="1851" t="s">
        <v>28</v>
      </c>
      <c r="I452" s="1851" t="s">
        <v>957</v>
      </c>
    </row>
    <row customHeight="1" ht="11.25">
      <c r="A453" s="1851" t="s">
        <v>2300</v>
      </c>
      <c r="B453" s="1851" t="s">
        <v>16</v>
      </c>
      <c r="C453" s="1851" t="s">
        <v>28</v>
      </c>
      <c r="D453" s="1851" t="s">
        <v>2301</v>
      </c>
      <c r="E453" s="1851" t="s">
        <v>2302</v>
      </c>
      <c r="F453" s="1851" t="s">
        <v>2303</v>
      </c>
      <c r="G453" s="1851" t="s">
        <v>28</v>
      </c>
      <c r="H453" s="1851" t="s">
        <v>28</v>
      </c>
      <c r="I453" s="1851" t="s">
        <v>1670</v>
      </c>
    </row>
    <row customHeight="1" ht="11.25">
      <c r="A454" s="1851" t="s">
        <v>2300</v>
      </c>
      <c r="B454" s="1851" t="s">
        <v>16</v>
      </c>
      <c r="C454" s="1851" t="s">
        <v>3131</v>
      </c>
      <c r="D454" s="1851" t="s">
        <v>3132</v>
      </c>
      <c r="E454" s="1851" t="s">
        <v>3133</v>
      </c>
      <c r="F454" s="1851" t="s">
        <v>626</v>
      </c>
      <c r="G454" s="1851" t="s">
        <v>3134</v>
      </c>
      <c r="H454" s="1851" t="s">
        <v>3135</v>
      </c>
      <c r="I454" s="1851" t="s">
        <v>1670</v>
      </c>
    </row>
    <row customHeight="1" ht="11.25">
      <c r="A455" s="1851" t="s">
        <v>2300</v>
      </c>
      <c r="B455" s="1851" t="s">
        <v>16</v>
      </c>
      <c r="C455" s="1851" t="s">
        <v>2456</v>
      </c>
      <c r="D455" s="1851" t="s">
        <v>2457</v>
      </c>
      <c r="E455" s="1851" t="s">
        <v>2458</v>
      </c>
      <c r="F455" s="1851" t="s">
        <v>2459</v>
      </c>
      <c r="G455" s="1851" t="s">
        <v>28</v>
      </c>
      <c r="H455" s="1851" t="s">
        <v>28</v>
      </c>
      <c r="I455" s="1851" t="s">
        <v>1670</v>
      </c>
    </row>
    <row customHeight="1" ht="11.25">
      <c r="A456" s="1851" t="s">
        <v>2300</v>
      </c>
      <c r="B456" s="1851" t="s">
        <v>16</v>
      </c>
      <c r="C456" s="1851" t="s">
        <v>2825</v>
      </c>
      <c r="D456" s="1851" t="s">
        <v>2826</v>
      </c>
      <c r="E456" s="1851" t="s">
        <v>2827</v>
      </c>
      <c r="F456" s="1851" t="s">
        <v>2547</v>
      </c>
      <c r="G456" s="1851" t="s">
        <v>28</v>
      </c>
      <c r="H456" s="1851" t="s">
        <v>28</v>
      </c>
      <c r="I456" s="1851" t="s">
        <v>1670</v>
      </c>
    </row>
    <row customHeight="1" ht="11.25">
      <c r="A457" s="1851" t="s">
        <v>2300</v>
      </c>
      <c r="B457" s="1851" t="s">
        <v>16</v>
      </c>
      <c r="C457" s="1851" t="s">
        <v>3136</v>
      </c>
      <c r="D457" s="1851" t="s">
        <v>3137</v>
      </c>
      <c r="E457" s="1851" t="s">
        <v>3138</v>
      </c>
      <c r="F457" s="1851" t="s">
        <v>2561</v>
      </c>
      <c r="G457" s="1851" t="s">
        <v>3139</v>
      </c>
      <c r="H457" s="1851" t="s">
        <v>28</v>
      </c>
      <c r="I457" s="1851" t="s">
        <v>1670</v>
      </c>
    </row>
    <row customHeight="1" ht="11.25">
      <c r="A458" s="1851" t="s">
        <v>2300</v>
      </c>
      <c r="B458" s="1851" t="s">
        <v>16</v>
      </c>
      <c r="C458" s="1851" t="s">
        <v>2471</v>
      </c>
      <c r="D458" s="1851" t="s">
        <v>2472</v>
      </c>
      <c r="E458" s="1851" t="s">
        <v>2473</v>
      </c>
      <c r="F458" s="1851" t="s">
        <v>2340</v>
      </c>
      <c r="G458" s="1851" t="s">
        <v>28</v>
      </c>
      <c r="H458" s="1851" t="s">
        <v>28</v>
      </c>
      <c r="I458" s="1851" t="s">
        <v>1670</v>
      </c>
    </row>
    <row customHeight="1" ht="11.25">
      <c r="A459" s="1851" t="s">
        <v>2300</v>
      </c>
      <c r="B459" s="1851" t="s">
        <v>16</v>
      </c>
      <c r="C459" s="1851" t="s">
        <v>3140</v>
      </c>
      <c r="D459" s="1851" t="s">
        <v>3141</v>
      </c>
      <c r="E459" s="1851" t="s">
        <v>3142</v>
      </c>
      <c r="F459" s="1851" t="s">
        <v>2441</v>
      </c>
      <c r="G459" s="1851" t="s">
        <v>28</v>
      </c>
      <c r="H459" s="1851" t="s">
        <v>28</v>
      </c>
      <c r="I459" s="1851" t="s">
        <v>1670</v>
      </c>
    </row>
    <row customHeight="1" ht="11.25">
      <c r="A460" s="1851" t="s">
        <v>2300</v>
      </c>
      <c r="B460" s="1851" t="s">
        <v>16</v>
      </c>
      <c r="C460" s="1851" t="s">
        <v>2478</v>
      </c>
      <c r="D460" s="1851" t="s">
        <v>2479</v>
      </c>
      <c r="E460" s="1851" t="s">
        <v>2480</v>
      </c>
      <c r="F460" s="1851" t="s">
        <v>2348</v>
      </c>
      <c r="G460" s="1851" t="s">
        <v>28</v>
      </c>
      <c r="H460" s="1851" t="s">
        <v>28</v>
      </c>
      <c r="I460" s="1851" t="s">
        <v>1670</v>
      </c>
    </row>
    <row customHeight="1" ht="11.25">
      <c r="A461" s="1851" t="s">
        <v>2300</v>
      </c>
      <c r="B461" s="1851" t="s">
        <v>16</v>
      </c>
      <c r="C461" s="1851" t="s">
        <v>2481</v>
      </c>
      <c r="D461" s="1851" t="s">
        <v>2482</v>
      </c>
      <c r="E461" s="1851" t="s">
        <v>2483</v>
      </c>
      <c r="F461" s="1851" t="s">
        <v>2348</v>
      </c>
      <c r="G461" s="1851" t="s">
        <v>28</v>
      </c>
      <c r="H461" s="1851" t="s">
        <v>28</v>
      </c>
      <c r="I461" s="1851" t="s">
        <v>1670</v>
      </c>
    </row>
    <row customHeight="1" ht="11.25">
      <c r="A462" s="1851" t="s">
        <v>2300</v>
      </c>
      <c r="B462" s="1851" t="s">
        <v>16</v>
      </c>
      <c r="C462" s="1851" t="s">
        <v>3143</v>
      </c>
      <c r="D462" s="1851" t="s">
        <v>3144</v>
      </c>
      <c r="E462" s="1851" t="s">
        <v>3145</v>
      </c>
      <c r="F462" s="1851" t="s">
        <v>2487</v>
      </c>
      <c r="G462" s="1851" t="s">
        <v>3146</v>
      </c>
      <c r="H462" s="1851" t="s">
        <v>28</v>
      </c>
      <c r="I462" s="1851" t="s">
        <v>1670</v>
      </c>
    </row>
    <row customHeight="1" ht="11.25">
      <c r="A463" s="1851" t="s">
        <v>2300</v>
      </c>
      <c r="B463" s="1851" t="s">
        <v>16</v>
      </c>
      <c r="C463" s="1851" t="s">
        <v>3147</v>
      </c>
      <c r="D463" s="1851" t="s">
        <v>3148</v>
      </c>
      <c r="E463" s="1851" t="s">
        <v>3149</v>
      </c>
      <c r="F463" s="1851" t="s">
        <v>2470</v>
      </c>
      <c r="G463" s="1851" t="s">
        <v>28</v>
      </c>
      <c r="H463" s="1851" t="s">
        <v>28</v>
      </c>
      <c r="I463" s="1851" t="s">
        <v>1670</v>
      </c>
    </row>
    <row customHeight="1" ht="11.25">
      <c r="A464" s="1851" t="s">
        <v>2300</v>
      </c>
      <c r="B464" s="1851" t="s">
        <v>16</v>
      </c>
      <c r="C464" s="1851" t="s">
        <v>3150</v>
      </c>
      <c r="D464" s="1851" t="s">
        <v>3151</v>
      </c>
      <c r="E464" s="1851" t="s">
        <v>3152</v>
      </c>
      <c r="F464" s="1851" t="s">
        <v>2352</v>
      </c>
      <c r="G464" s="1851" t="s">
        <v>28</v>
      </c>
      <c r="H464" s="1851" t="s">
        <v>28</v>
      </c>
      <c r="I464" s="1851" t="s">
        <v>1670</v>
      </c>
    </row>
    <row customHeight="1" ht="11.25">
      <c r="A465" s="1851" t="s">
        <v>2300</v>
      </c>
      <c r="B465" s="1851" t="s">
        <v>16</v>
      </c>
      <c r="C465" s="1851" t="s">
        <v>3153</v>
      </c>
      <c r="D465" s="1851" t="s">
        <v>3154</v>
      </c>
      <c r="E465" s="1851" t="s">
        <v>3155</v>
      </c>
      <c r="F465" s="1851" t="s">
        <v>2303</v>
      </c>
      <c r="G465" s="1851" t="s">
        <v>3156</v>
      </c>
      <c r="H465" s="1851" t="s">
        <v>28</v>
      </c>
      <c r="I465" s="1851" t="s">
        <v>1670</v>
      </c>
    </row>
    <row customHeight="1" ht="11.25">
      <c r="A466" s="1851" t="s">
        <v>2300</v>
      </c>
      <c r="B466" s="1851" t="s">
        <v>16</v>
      </c>
      <c r="C466" s="1851" t="s">
        <v>3157</v>
      </c>
      <c r="D466" s="1851" t="s">
        <v>3158</v>
      </c>
      <c r="E466" s="1851" t="s">
        <v>3159</v>
      </c>
      <c r="F466" s="1851" t="s">
        <v>2511</v>
      </c>
      <c r="G466" s="1851" t="s">
        <v>3160</v>
      </c>
      <c r="H466" s="1851" t="s">
        <v>28</v>
      </c>
      <c r="I466" s="1851" t="s">
        <v>1670</v>
      </c>
    </row>
    <row customHeight="1" ht="11.25">
      <c r="A467" s="1851" t="s">
        <v>2300</v>
      </c>
      <c r="B467" s="1851" t="s">
        <v>16</v>
      </c>
      <c r="C467" s="1851" t="s">
        <v>3161</v>
      </c>
      <c r="D467" s="1851" t="s">
        <v>3162</v>
      </c>
      <c r="E467" s="1851" t="s">
        <v>3163</v>
      </c>
      <c r="F467" s="1851" t="s">
        <v>2561</v>
      </c>
      <c r="G467" s="1851" t="s">
        <v>3164</v>
      </c>
      <c r="H467" s="1851" t="s">
        <v>28</v>
      </c>
      <c r="I467" s="1851" t="s">
        <v>1670</v>
      </c>
    </row>
    <row customHeight="1" ht="11.25">
      <c r="A468" s="1851" t="s">
        <v>2300</v>
      </c>
      <c r="B468" s="1851" t="s">
        <v>16</v>
      </c>
      <c r="C468" s="1851" t="s">
        <v>3165</v>
      </c>
      <c r="D468" s="1851" t="s">
        <v>3166</v>
      </c>
      <c r="E468" s="1851" t="s">
        <v>3167</v>
      </c>
      <c r="F468" s="1851" t="s">
        <v>2320</v>
      </c>
      <c r="G468" s="1851" t="s">
        <v>3168</v>
      </c>
      <c r="H468" s="1851" t="s">
        <v>28</v>
      </c>
      <c r="I468" s="1851" t="s">
        <v>1670</v>
      </c>
    </row>
    <row customHeight="1" ht="11.25">
      <c r="A469" s="1851" t="s">
        <v>2300</v>
      </c>
      <c r="B469" s="1851" t="s">
        <v>16</v>
      </c>
      <c r="C469" s="1851" t="s">
        <v>3169</v>
      </c>
      <c r="D469" s="1851" t="s">
        <v>3170</v>
      </c>
      <c r="E469" s="1851" t="s">
        <v>3171</v>
      </c>
      <c r="F469" s="1851" t="s">
        <v>2660</v>
      </c>
      <c r="G469" s="1851" t="s">
        <v>3172</v>
      </c>
      <c r="H469" s="1851" t="s">
        <v>28</v>
      </c>
      <c r="I469" s="1851" t="s">
        <v>1670</v>
      </c>
    </row>
    <row customHeight="1" ht="11.25">
      <c r="A470" s="1851" t="s">
        <v>2300</v>
      </c>
      <c r="B470" s="1851" t="s">
        <v>16</v>
      </c>
      <c r="C470" s="1851" t="s">
        <v>3173</v>
      </c>
      <c r="D470" s="1851" t="s">
        <v>3174</v>
      </c>
      <c r="E470" s="1851" t="s">
        <v>3175</v>
      </c>
      <c r="F470" s="1851" t="s">
        <v>2840</v>
      </c>
      <c r="G470" s="1851" t="s">
        <v>3176</v>
      </c>
      <c r="H470" s="1851" t="s">
        <v>28</v>
      </c>
      <c r="I470" s="1851" t="s">
        <v>1670</v>
      </c>
    </row>
    <row customHeight="1" ht="11.25">
      <c r="A471" s="1851" t="s">
        <v>2300</v>
      </c>
      <c r="B471" s="1851" t="s">
        <v>16</v>
      </c>
      <c r="C471" s="1851" t="s">
        <v>2943</v>
      </c>
      <c r="D471" s="1851" t="s">
        <v>2944</v>
      </c>
      <c r="E471" s="1851" t="s">
        <v>2945</v>
      </c>
      <c r="F471" s="1851" t="s">
        <v>2547</v>
      </c>
      <c r="G471" s="1851" t="s">
        <v>28</v>
      </c>
      <c r="H471" s="1851" t="s">
        <v>28</v>
      </c>
      <c r="I471" s="1851" t="s">
        <v>1670</v>
      </c>
    </row>
    <row customHeight="1" ht="11.25">
      <c r="A472" s="1851" t="s">
        <v>2300</v>
      </c>
      <c r="B472" s="1851" t="s">
        <v>16</v>
      </c>
      <c r="C472" s="1851" t="s">
        <v>3177</v>
      </c>
      <c r="D472" s="1851" t="s">
        <v>3178</v>
      </c>
      <c r="E472" s="1851" t="s">
        <v>3179</v>
      </c>
      <c r="F472" s="1851" t="s">
        <v>2749</v>
      </c>
      <c r="G472" s="1851" t="s">
        <v>3180</v>
      </c>
      <c r="H472" s="1851" t="s">
        <v>28</v>
      </c>
      <c r="I472" s="1851" t="s">
        <v>1670</v>
      </c>
    </row>
    <row customHeight="1" ht="11.25">
      <c r="A473" s="1851" t="s">
        <v>2300</v>
      </c>
      <c r="B473" s="1851" t="s">
        <v>16</v>
      </c>
      <c r="C473" s="1851" t="s">
        <v>3181</v>
      </c>
      <c r="D473" s="1851" t="s">
        <v>3182</v>
      </c>
      <c r="E473" s="1851" t="s">
        <v>3183</v>
      </c>
      <c r="F473" s="1851" t="s">
        <v>2373</v>
      </c>
      <c r="G473" s="1851" t="s">
        <v>28</v>
      </c>
      <c r="H473" s="1851" t="s">
        <v>28</v>
      </c>
      <c r="I473" s="1851" t="s">
        <v>1670</v>
      </c>
    </row>
    <row customHeight="1" ht="11.25">
      <c r="A474" s="1851" t="s">
        <v>2300</v>
      </c>
      <c r="B474" s="1851" t="s">
        <v>16</v>
      </c>
      <c r="C474" s="1851" t="s">
        <v>3184</v>
      </c>
      <c r="D474" s="1851" t="s">
        <v>3185</v>
      </c>
      <c r="E474" s="1851" t="s">
        <v>3186</v>
      </c>
      <c r="F474" s="1851" t="s">
        <v>2307</v>
      </c>
      <c r="G474" s="1851" t="s">
        <v>3187</v>
      </c>
      <c r="H474" s="1851" t="s">
        <v>28</v>
      </c>
      <c r="I474" s="1851" t="s">
        <v>1670</v>
      </c>
    </row>
    <row customHeight="1" ht="11.25">
      <c r="A475" s="1851" t="s">
        <v>2300</v>
      </c>
      <c r="B475" s="1851" t="s">
        <v>16</v>
      </c>
      <c r="C475" s="1851" t="s">
        <v>3188</v>
      </c>
      <c r="D475" s="1851" t="s">
        <v>3189</v>
      </c>
      <c r="E475" s="1851" t="s">
        <v>3190</v>
      </c>
      <c r="F475" s="1851" t="s">
        <v>2315</v>
      </c>
      <c r="G475" s="1851" t="s">
        <v>28</v>
      </c>
      <c r="H475" s="1851" t="s">
        <v>28</v>
      </c>
      <c r="I475" s="1851" t="s">
        <v>1670</v>
      </c>
    </row>
    <row customHeight="1" ht="11.25">
      <c r="A476" s="1851" t="s">
        <v>2300</v>
      </c>
      <c r="B476" s="1851" t="s">
        <v>16</v>
      </c>
      <c r="C476" s="1851" t="s">
        <v>3191</v>
      </c>
      <c r="D476" s="1851" t="s">
        <v>3192</v>
      </c>
      <c r="E476" s="1851" t="s">
        <v>3193</v>
      </c>
      <c r="F476" s="1851" t="s">
        <v>2470</v>
      </c>
      <c r="G476" s="1851" t="s">
        <v>3194</v>
      </c>
      <c r="H476" s="1851" t="s">
        <v>28</v>
      </c>
      <c r="I476" s="1851" t="s">
        <v>1670</v>
      </c>
    </row>
    <row customHeight="1" ht="11.25">
      <c r="A477" s="1851" t="s">
        <v>2300</v>
      </c>
      <c r="B477" s="1851" t="s">
        <v>16</v>
      </c>
      <c r="C477" s="1851" t="s">
        <v>3195</v>
      </c>
      <c r="D477" s="1851" t="s">
        <v>3196</v>
      </c>
      <c r="E477" s="1851" t="s">
        <v>3197</v>
      </c>
      <c r="F477" s="1851" t="s">
        <v>2578</v>
      </c>
      <c r="G477" s="1851" t="s">
        <v>28</v>
      </c>
      <c r="H477" s="1851" t="s">
        <v>28</v>
      </c>
      <c r="I477" s="1851" t="s">
        <v>1670</v>
      </c>
    </row>
    <row customHeight="1" ht="11.25">
      <c r="A478" s="1851" t="s">
        <v>2300</v>
      </c>
      <c r="B478" s="1851" t="s">
        <v>16</v>
      </c>
      <c r="C478" s="1851" t="s">
        <v>3198</v>
      </c>
      <c r="D478" s="1851" t="s">
        <v>3199</v>
      </c>
      <c r="E478" s="1851" t="s">
        <v>3200</v>
      </c>
      <c r="F478" s="1851" t="s">
        <v>2307</v>
      </c>
      <c r="G478" s="1851" t="s">
        <v>3201</v>
      </c>
      <c r="H478" s="1851" t="s">
        <v>28</v>
      </c>
      <c r="I478" s="1851" t="s">
        <v>1670</v>
      </c>
    </row>
    <row customHeight="1" ht="11.25">
      <c r="A479" s="1851" t="s">
        <v>2300</v>
      </c>
      <c r="B479" s="1851" t="s">
        <v>16</v>
      </c>
      <c r="C479" s="1851" t="s">
        <v>3202</v>
      </c>
      <c r="D479" s="1851" t="s">
        <v>3203</v>
      </c>
      <c r="E479" s="1851" t="s">
        <v>3204</v>
      </c>
      <c r="F479" s="1851" t="s">
        <v>2303</v>
      </c>
      <c r="G479" s="1851" t="s">
        <v>3205</v>
      </c>
      <c r="H479" s="1851" t="s">
        <v>28</v>
      </c>
      <c r="I479" s="1851" t="s">
        <v>1670</v>
      </c>
    </row>
    <row customHeight="1" ht="11.25">
      <c r="A480" s="1851" t="s">
        <v>2300</v>
      </c>
      <c r="B480" s="1851" t="s">
        <v>16</v>
      </c>
      <c r="C480" s="1851" t="s">
        <v>3206</v>
      </c>
      <c r="D480" s="1851" t="s">
        <v>3207</v>
      </c>
      <c r="E480" s="1851" t="s">
        <v>3208</v>
      </c>
      <c r="F480" s="1851" t="s">
        <v>2418</v>
      </c>
      <c r="G480" s="1851" t="s">
        <v>28</v>
      </c>
      <c r="H480" s="1851" t="s">
        <v>28</v>
      </c>
      <c r="I480" s="1851" t="s">
        <v>1670</v>
      </c>
    </row>
    <row customHeight="1" ht="11.25">
      <c r="A481" s="1851" t="s">
        <v>2300</v>
      </c>
      <c r="B481" s="1851" t="s">
        <v>16</v>
      </c>
      <c r="C481" s="1851" t="s">
        <v>3209</v>
      </c>
      <c r="D481" s="1851" t="s">
        <v>3210</v>
      </c>
      <c r="E481" s="1851" t="s">
        <v>3211</v>
      </c>
      <c r="F481" s="1851" t="s">
        <v>2373</v>
      </c>
      <c r="G481" s="1851" t="s">
        <v>28</v>
      </c>
      <c r="H481" s="1851" t="s">
        <v>28</v>
      </c>
      <c r="I481" s="1851" t="s">
        <v>1670</v>
      </c>
    </row>
    <row customHeight="1" ht="11.25">
      <c r="A482" s="1851" t="s">
        <v>2300</v>
      </c>
      <c r="B482" s="1851" t="s">
        <v>16</v>
      </c>
      <c r="C482" s="1851" t="s">
        <v>3212</v>
      </c>
      <c r="D482" s="1851" t="s">
        <v>3213</v>
      </c>
      <c r="E482" s="1851" t="s">
        <v>3214</v>
      </c>
      <c r="F482" s="1851" t="s">
        <v>2340</v>
      </c>
      <c r="G482" s="1851" t="s">
        <v>3215</v>
      </c>
      <c r="H482" s="1851" t="s">
        <v>28</v>
      </c>
      <c r="I482" s="1851" t="s">
        <v>1670</v>
      </c>
    </row>
    <row customHeight="1" ht="11.25">
      <c r="A483" s="1851" t="s">
        <v>2300</v>
      </c>
      <c r="B483" s="1851" t="s">
        <v>16</v>
      </c>
      <c r="C483" s="1851" t="s">
        <v>2993</v>
      </c>
      <c r="D483" s="1851" t="s">
        <v>2994</v>
      </c>
      <c r="E483" s="1851" t="s">
        <v>2995</v>
      </c>
      <c r="F483" s="1851" t="s">
        <v>2497</v>
      </c>
      <c r="G483" s="1851" t="s">
        <v>28</v>
      </c>
      <c r="H483" s="1851" t="s">
        <v>28</v>
      </c>
      <c r="I483" s="1851" t="s">
        <v>1670</v>
      </c>
    </row>
    <row customHeight="1" ht="11.25">
      <c r="A484" s="1851" t="s">
        <v>2300</v>
      </c>
      <c r="B484" s="1851" t="s">
        <v>16</v>
      </c>
      <c r="C484" s="1851" t="s">
        <v>3216</v>
      </c>
      <c r="D484" s="1851" t="s">
        <v>3217</v>
      </c>
      <c r="E484" s="1851" t="s">
        <v>3218</v>
      </c>
      <c r="F484" s="1851" t="s">
        <v>2303</v>
      </c>
      <c r="G484" s="1851" t="s">
        <v>3219</v>
      </c>
      <c r="H484" s="1851" t="s">
        <v>28</v>
      </c>
      <c r="I484" s="1851" t="s">
        <v>1670</v>
      </c>
    </row>
    <row customHeight="1" ht="11.25">
      <c r="A485" s="1851" t="s">
        <v>2300</v>
      </c>
      <c r="B485" s="1851" t="s">
        <v>16</v>
      </c>
      <c r="C485" s="1851" t="s">
        <v>3220</v>
      </c>
      <c r="D485" s="1851" t="s">
        <v>3221</v>
      </c>
      <c r="E485" s="1851" t="s">
        <v>3222</v>
      </c>
      <c r="F485" s="1851" t="s">
        <v>2518</v>
      </c>
      <c r="G485" s="1851" t="s">
        <v>3223</v>
      </c>
      <c r="H485" s="1851" t="s">
        <v>28</v>
      </c>
      <c r="I485" s="1851" t="s">
        <v>1670</v>
      </c>
    </row>
    <row customHeight="1" ht="11.25">
      <c r="A486" s="1851" t="s">
        <v>2300</v>
      </c>
      <c r="B486" s="1851" t="s">
        <v>16</v>
      </c>
      <c r="C486" s="1851" t="s">
        <v>3224</v>
      </c>
      <c r="D486" s="1851" t="s">
        <v>3225</v>
      </c>
      <c r="E486" s="1851" t="s">
        <v>3226</v>
      </c>
      <c r="F486" s="1851" t="s">
        <v>2561</v>
      </c>
      <c r="G486" s="1851" t="s">
        <v>3227</v>
      </c>
      <c r="H486" s="1851" t="s">
        <v>28</v>
      </c>
      <c r="I486" s="1851" t="s">
        <v>1670</v>
      </c>
    </row>
    <row customHeight="1" ht="11.25">
      <c r="A487" s="1851" t="s">
        <v>2300</v>
      </c>
      <c r="B487" s="1851" t="s">
        <v>16</v>
      </c>
      <c r="C487" s="1851" t="s">
        <v>3228</v>
      </c>
      <c r="D487" s="1851" t="s">
        <v>3229</v>
      </c>
      <c r="E487" s="1851" t="s">
        <v>3230</v>
      </c>
      <c r="F487" s="1851" t="s">
        <v>2320</v>
      </c>
      <c r="G487" s="1851" t="s">
        <v>3231</v>
      </c>
      <c r="H487" s="1851" t="s">
        <v>28</v>
      </c>
      <c r="I487" s="1851" t="s">
        <v>1670</v>
      </c>
    </row>
    <row customHeight="1" ht="11.25">
      <c r="A488" s="1851" t="s">
        <v>2300</v>
      </c>
      <c r="B488" s="1851" t="s">
        <v>16</v>
      </c>
      <c r="C488" s="1851" t="s">
        <v>3232</v>
      </c>
      <c r="D488" s="1851" t="s">
        <v>3233</v>
      </c>
      <c r="E488" s="1851" t="s">
        <v>3234</v>
      </c>
      <c r="F488" s="1851" t="s">
        <v>2449</v>
      </c>
      <c r="G488" s="1851" t="s">
        <v>3235</v>
      </c>
      <c r="H488" s="1851" t="s">
        <v>28</v>
      </c>
      <c r="I488" s="1851" t="s">
        <v>1670</v>
      </c>
    </row>
    <row customHeight="1" ht="11.25">
      <c r="A489" s="1851" t="s">
        <v>2300</v>
      </c>
      <c r="B489" s="1851" t="s">
        <v>16</v>
      </c>
      <c r="C489" s="1851" t="s">
        <v>3236</v>
      </c>
      <c r="D489" s="1851" t="s">
        <v>3237</v>
      </c>
      <c r="E489" s="1851" t="s">
        <v>3238</v>
      </c>
      <c r="F489" s="1851" t="s">
        <v>2511</v>
      </c>
      <c r="G489" s="1851" t="s">
        <v>3239</v>
      </c>
      <c r="H489" s="1851" t="s">
        <v>28</v>
      </c>
      <c r="I489" s="1851" t="s">
        <v>1670</v>
      </c>
    </row>
    <row customHeight="1" ht="11.25">
      <c r="A490" s="1851" t="s">
        <v>2300</v>
      </c>
      <c r="B490" s="1851" t="s">
        <v>16</v>
      </c>
      <c r="C490" s="1851" t="s">
        <v>3240</v>
      </c>
      <c r="D490" s="1851" t="s">
        <v>3241</v>
      </c>
      <c r="E490" s="1851" t="s">
        <v>3242</v>
      </c>
      <c r="F490" s="1851" t="s">
        <v>2364</v>
      </c>
      <c r="G490" s="1851" t="s">
        <v>3243</v>
      </c>
      <c r="H490" s="1851" t="s">
        <v>28</v>
      </c>
      <c r="I490" s="1851" t="s">
        <v>1670</v>
      </c>
    </row>
    <row customHeight="1" ht="11.25">
      <c r="A491" s="1851" t="s">
        <v>2300</v>
      </c>
      <c r="B491" s="1851" t="s">
        <v>16</v>
      </c>
      <c r="C491" s="1851" t="s">
        <v>3244</v>
      </c>
      <c r="D491" s="1851" t="s">
        <v>3245</v>
      </c>
      <c r="E491" s="1851" t="s">
        <v>3246</v>
      </c>
      <c r="F491" s="1851" t="s">
        <v>2320</v>
      </c>
      <c r="G491" s="1851" t="s">
        <v>28</v>
      </c>
      <c r="H491" s="1851" t="s">
        <v>28</v>
      </c>
      <c r="I491" s="1851" t="s">
        <v>1670</v>
      </c>
    </row>
    <row customHeight="1" ht="11.25">
      <c r="A492" s="1851" t="s">
        <v>2300</v>
      </c>
      <c r="B492" s="1851" t="s">
        <v>16</v>
      </c>
      <c r="C492" s="1851" t="s">
        <v>3247</v>
      </c>
      <c r="D492" s="1851" t="s">
        <v>3248</v>
      </c>
      <c r="E492" s="1851" t="s">
        <v>3249</v>
      </c>
      <c r="F492" s="1851" t="s">
        <v>2511</v>
      </c>
      <c r="G492" s="1851" t="s">
        <v>3250</v>
      </c>
      <c r="H492" s="1851" t="s">
        <v>28</v>
      </c>
      <c r="I492" s="1851" t="s">
        <v>1670</v>
      </c>
    </row>
    <row customHeight="1" ht="11.25">
      <c r="A493" s="1851" t="s">
        <v>2300</v>
      </c>
      <c r="B493" s="1851" t="s">
        <v>16</v>
      </c>
      <c r="C493" s="1851" t="s">
        <v>3251</v>
      </c>
      <c r="D493" s="1851" t="s">
        <v>3252</v>
      </c>
      <c r="E493" s="1851" t="s">
        <v>3253</v>
      </c>
      <c r="F493" s="1851" t="s">
        <v>2352</v>
      </c>
      <c r="G493" s="1851" t="s">
        <v>3254</v>
      </c>
      <c r="H493" s="1851" t="s">
        <v>28</v>
      </c>
      <c r="I493" s="1851" t="s">
        <v>1670</v>
      </c>
    </row>
    <row customHeight="1" ht="11.25">
      <c r="A494" s="1851" t="s">
        <v>2300</v>
      </c>
      <c r="B494" s="1851" t="s">
        <v>16</v>
      </c>
      <c r="C494" s="1851" t="s">
        <v>3255</v>
      </c>
      <c r="D494" s="1851" t="s">
        <v>3256</v>
      </c>
      <c r="E494" s="1851" t="s">
        <v>3257</v>
      </c>
      <c r="F494" s="1851" t="s">
        <v>2307</v>
      </c>
      <c r="G494" s="1851" t="s">
        <v>3258</v>
      </c>
      <c r="H494" s="1851" t="s">
        <v>28</v>
      </c>
      <c r="I494" s="1851" t="s">
        <v>1670</v>
      </c>
    </row>
    <row customHeight="1" ht="11.25">
      <c r="A495" s="1851" t="s">
        <v>2300</v>
      </c>
      <c r="B495" s="1851" t="s">
        <v>16</v>
      </c>
      <c r="C495" s="1851" t="s">
        <v>3259</v>
      </c>
      <c r="D495" s="1851" t="s">
        <v>3260</v>
      </c>
      <c r="E495" s="1851" t="s">
        <v>3261</v>
      </c>
      <c r="F495" s="1851" t="s">
        <v>2307</v>
      </c>
      <c r="G495" s="1851" t="s">
        <v>3262</v>
      </c>
      <c r="H495" s="1851" t="s">
        <v>28</v>
      </c>
      <c r="I495" s="1851" t="s">
        <v>1670</v>
      </c>
    </row>
    <row customHeight="1" ht="11.25">
      <c r="A496" s="1851" t="s">
        <v>2300</v>
      </c>
      <c r="B496" s="1851" t="s">
        <v>16</v>
      </c>
      <c r="C496" s="1851" t="s">
        <v>3263</v>
      </c>
      <c r="D496" s="1851" t="s">
        <v>3264</v>
      </c>
      <c r="E496" s="1851" t="s">
        <v>3265</v>
      </c>
      <c r="F496" s="1851" t="s">
        <v>2441</v>
      </c>
      <c r="G496" s="1851" t="s">
        <v>3266</v>
      </c>
      <c r="H496" s="1851" t="s">
        <v>28</v>
      </c>
      <c r="I496" s="1851" t="s">
        <v>1670</v>
      </c>
    </row>
    <row customHeight="1" ht="11.25">
      <c r="A497" s="1851" t="s">
        <v>2300</v>
      </c>
      <c r="B497" s="1851" t="s">
        <v>16</v>
      </c>
      <c r="C497" s="1851" t="s">
        <v>3267</v>
      </c>
      <c r="D497" s="1851" t="s">
        <v>3268</v>
      </c>
      <c r="E497" s="1851" t="s">
        <v>3269</v>
      </c>
      <c r="F497" s="1851" t="s">
        <v>3043</v>
      </c>
      <c r="G497" s="1851" t="s">
        <v>3270</v>
      </c>
      <c r="H497" s="1851" t="s">
        <v>28</v>
      </c>
      <c r="I497" s="1851" t="s">
        <v>1670</v>
      </c>
    </row>
    <row customHeight="1" ht="11.25">
      <c r="A498" s="1851" t="s">
        <v>2300</v>
      </c>
      <c r="B498" s="1851" t="s">
        <v>16</v>
      </c>
      <c r="C498" s="1851" t="s">
        <v>3271</v>
      </c>
      <c r="D498" s="1851" t="s">
        <v>3272</v>
      </c>
      <c r="E498" s="1851" t="s">
        <v>3273</v>
      </c>
      <c r="F498" s="1851" t="s">
        <v>2373</v>
      </c>
      <c r="G498" s="1851" t="s">
        <v>28</v>
      </c>
      <c r="H498" s="1851" t="s">
        <v>28</v>
      </c>
      <c r="I498" s="1851" t="s">
        <v>1670</v>
      </c>
    </row>
    <row customHeight="1" ht="11.25">
      <c r="A499" s="1851" t="s">
        <v>2300</v>
      </c>
      <c r="B499" s="1851" t="s">
        <v>16</v>
      </c>
      <c r="C499" s="1851" t="s">
        <v>3274</v>
      </c>
      <c r="D499" s="1851" t="s">
        <v>3275</v>
      </c>
      <c r="E499" s="1851" t="s">
        <v>3276</v>
      </c>
      <c r="F499" s="1851" t="s">
        <v>2487</v>
      </c>
      <c r="G499" s="1851" t="s">
        <v>28</v>
      </c>
      <c r="H499" s="1851" t="s">
        <v>28</v>
      </c>
      <c r="I499" s="1851" t="s">
        <v>1670</v>
      </c>
    </row>
    <row customHeight="1" ht="11.25">
      <c r="A500" s="1851" t="s">
        <v>2300</v>
      </c>
      <c r="B500" s="1851" t="s">
        <v>16</v>
      </c>
      <c r="C500" s="1851" t="s">
        <v>3277</v>
      </c>
      <c r="D500" s="1851" t="s">
        <v>3278</v>
      </c>
      <c r="E500" s="1851" t="s">
        <v>3279</v>
      </c>
      <c r="F500" s="1851" t="s">
        <v>2307</v>
      </c>
      <c r="G500" s="1851" t="s">
        <v>28</v>
      </c>
      <c r="H500" s="1851" t="s">
        <v>28</v>
      </c>
      <c r="I500" s="1851" t="s">
        <v>1670</v>
      </c>
    </row>
    <row customHeight="1" ht="11.25">
      <c r="A501" s="1851" t="s">
        <v>2300</v>
      </c>
      <c r="B501" s="1851" t="s">
        <v>16</v>
      </c>
      <c r="C501" s="1851" t="s">
        <v>3280</v>
      </c>
      <c r="D501" s="1851" t="s">
        <v>3281</v>
      </c>
      <c r="E501" s="1851" t="s">
        <v>3282</v>
      </c>
      <c r="F501" s="1851" t="s">
        <v>2722</v>
      </c>
      <c r="G501" s="1851" t="s">
        <v>28</v>
      </c>
      <c r="H501" s="1851" t="s">
        <v>28</v>
      </c>
      <c r="I501" s="1851" t="s">
        <v>1670</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DE3F1-7299-B669-F416-0.9EDDEB08}" mc:Ignorable="x14ac xr xr2 xr3">
  <sheetPr>
    <tabColor rgb="FFFFCC99"/>
  </sheetPr>
  <dimension ref="A1:G115"/>
  <sheetViews>
    <sheetView topLeftCell="A1" showGridLines="0" workbookViewId="0">
      <selection activeCell="A1" sqref="A1"/>
    </sheetView>
  </sheetViews>
  <sheetFormatPr customHeight="1" defaultRowHeight="11.25"/>
  <cols>
    <col min="1" max="1" style="1851" width="9.140625"/>
  </cols>
  <sheetData>
    <row customHeight="1" ht="11.25">
      <c r="A1" s="374" t="s">
        <v>3283</v>
      </c>
      <c r="B1" s="65" t="s">
        <v>3284</v>
      </c>
      <c r="C1" s="65" t="s">
        <v>3285</v>
      </c>
      <c r="D1" s="65" t="s">
        <v>3286</v>
      </c>
      <c r="E1" s="61" t="s">
        <v>3287</v>
      </c>
      <c r="F1" s="61" t="s">
        <v>3288</v>
      </c>
      <c r="G1" s="61" t="s">
        <v>3289</v>
      </c>
    </row>
    <row customHeight="1" ht="11.25">
      <c r="A2" s="374" t="s">
        <v>16</v>
      </c>
      <c r="B2" s="0" t="s">
        <v>3290</v>
      </c>
      <c r="C2" s="0" t="s">
        <v>3291</v>
      </c>
      <c r="D2" s="0" t="s">
        <v>3290</v>
      </c>
      <c r="E2" s="0" t="s">
        <v>3291</v>
      </c>
      <c r="F2" s="0" t="s">
        <v>3292</v>
      </c>
      <c r="G2" s="0" t="s">
        <v>118</v>
      </c>
    </row>
    <row customHeight="1" ht="11.25">
      <c r="A3" s="374" t="s">
        <v>16</v>
      </c>
      <c r="B3" s="0" t="s">
        <v>3293</v>
      </c>
      <c r="C3" s="0" t="s">
        <v>3294</v>
      </c>
      <c r="D3" s="0" t="s">
        <v>3293</v>
      </c>
      <c r="E3" s="0" t="s">
        <v>3294</v>
      </c>
      <c r="F3" s="0" t="s">
        <v>3295</v>
      </c>
      <c r="G3" s="0" t="s">
        <v>103</v>
      </c>
    </row>
    <row customHeight="1" ht="11.25">
      <c r="A4" s="374" t="s">
        <v>16</v>
      </c>
      <c r="B4" s="0" t="s">
        <v>100</v>
      </c>
      <c r="C4" s="0" t="s">
        <v>101</v>
      </c>
      <c r="D4" s="0" t="s">
        <v>100</v>
      </c>
      <c r="E4" s="0" t="s">
        <v>101</v>
      </c>
      <c r="F4" s="0" t="s">
        <v>3295</v>
      </c>
      <c r="G4" s="0" t="s">
        <v>91</v>
      </c>
    </row>
    <row customHeight="1" ht="11.25">
      <c r="A5" s="374" t="s">
        <v>16</v>
      </c>
      <c r="B5" s="0" t="s">
        <v>106</v>
      </c>
      <c r="C5" s="0" t="s">
        <v>107</v>
      </c>
      <c r="D5" s="0" t="s">
        <v>106</v>
      </c>
      <c r="E5" s="0" t="s">
        <v>107</v>
      </c>
      <c r="F5" s="0" t="s">
        <v>3295</v>
      </c>
      <c r="G5" s="0" t="s">
        <v>92</v>
      </c>
    </row>
    <row customHeight="1" ht="11.25">
      <c r="A6" s="374" t="s">
        <v>16</v>
      </c>
      <c r="B6" s="0" t="s">
        <v>3296</v>
      </c>
      <c r="C6" s="0" t="s">
        <v>3297</v>
      </c>
      <c r="D6" s="0" t="s">
        <v>3296</v>
      </c>
      <c r="E6" s="0" t="s">
        <v>3297</v>
      </c>
      <c r="F6" s="0" t="s">
        <v>3295</v>
      </c>
      <c r="G6" s="0" t="s">
        <v>119</v>
      </c>
    </row>
    <row customHeight="1" ht="11.25">
      <c r="A7" s="374" t="s">
        <v>16</v>
      </c>
      <c r="B7" s="0" t="s">
        <v>3298</v>
      </c>
      <c r="C7" s="0" t="s">
        <v>3299</v>
      </c>
      <c r="D7" s="0" t="s">
        <v>3298</v>
      </c>
      <c r="E7" s="0" t="s">
        <v>3299</v>
      </c>
      <c r="F7" s="0" t="s">
        <v>3295</v>
      </c>
      <c r="G7" s="0" t="s">
        <v>93</v>
      </c>
    </row>
    <row customHeight="1" ht="11.25">
      <c r="A8" s="374" t="s">
        <v>16</v>
      </c>
      <c r="B8" s="0" t="s">
        <v>3300</v>
      </c>
      <c r="C8" s="0" t="s">
        <v>3301</v>
      </c>
      <c r="D8" s="0" t="s">
        <v>3300</v>
      </c>
      <c r="E8" s="0" t="s">
        <v>3301</v>
      </c>
      <c r="F8" s="0" t="s">
        <v>3292</v>
      </c>
      <c r="G8" s="0" t="s">
        <v>94</v>
      </c>
    </row>
    <row customHeight="1" ht="11.25">
      <c r="A9" s="374" t="s">
        <v>16</v>
      </c>
      <c r="B9" s="0" t="s">
        <v>3302</v>
      </c>
      <c r="C9" s="0" t="s">
        <v>3303</v>
      </c>
      <c r="D9" s="0" t="s">
        <v>3302</v>
      </c>
      <c r="E9" s="0" t="s">
        <v>3303</v>
      </c>
      <c r="F9" s="0" t="s">
        <v>3295</v>
      </c>
      <c r="G9" s="0" t="s">
        <v>120</v>
      </c>
    </row>
    <row customHeight="1" ht="11.25">
      <c r="A10" s="374" t="s">
        <v>16</v>
      </c>
      <c r="B10" s="0" t="s">
        <v>3304</v>
      </c>
      <c r="C10" s="0" t="s">
        <v>3305</v>
      </c>
      <c r="D10" s="0" t="s">
        <v>3304</v>
      </c>
      <c r="E10" s="0" t="s">
        <v>3305</v>
      </c>
      <c r="F10" s="0" t="s">
        <v>3292</v>
      </c>
      <c r="G10" s="0" t="s">
        <v>156</v>
      </c>
    </row>
    <row customHeight="1" ht="11.25">
      <c r="A11" s="374" t="s">
        <v>16</v>
      </c>
      <c r="B11" s="0" t="s">
        <v>3306</v>
      </c>
      <c r="C11" s="0" t="s">
        <v>3307</v>
      </c>
      <c r="D11" s="0" t="s">
        <v>3308</v>
      </c>
      <c r="E11" s="0" t="s">
        <v>3309</v>
      </c>
      <c r="F11" s="0" t="s">
        <v>3310</v>
      </c>
      <c r="G11" s="0" t="s">
        <v>157</v>
      </c>
    </row>
    <row customHeight="1" ht="11.25">
      <c r="A12" s="374" t="s">
        <v>16</v>
      </c>
      <c r="B12" s="0" t="s">
        <v>3306</v>
      </c>
      <c r="C12" s="0" t="s">
        <v>3307</v>
      </c>
      <c r="D12" s="0" t="s">
        <v>3306</v>
      </c>
      <c r="E12" s="0" t="s">
        <v>3307</v>
      </c>
      <c r="F12" s="0" t="s">
        <v>3311</v>
      </c>
      <c r="G12" s="0" t="s">
        <v>158</v>
      </c>
    </row>
    <row customHeight="1" ht="11.25">
      <c r="A13" s="374" t="s">
        <v>16</v>
      </c>
      <c r="B13" s="0" t="s">
        <v>3306</v>
      </c>
      <c r="C13" s="0" t="s">
        <v>3307</v>
      </c>
      <c r="D13" s="0" t="s">
        <v>3312</v>
      </c>
      <c r="E13" s="0" t="s">
        <v>3313</v>
      </c>
      <c r="F13" s="0" t="s">
        <v>3310</v>
      </c>
      <c r="G13" s="0" t="s">
        <v>159</v>
      </c>
    </row>
    <row customHeight="1" ht="11.25">
      <c r="A14" s="374" t="s">
        <v>16</v>
      </c>
      <c r="B14" s="0" t="s">
        <v>3306</v>
      </c>
      <c r="C14" s="0" t="s">
        <v>3307</v>
      </c>
      <c r="D14" s="0" t="s">
        <v>3314</v>
      </c>
      <c r="E14" s="0" t="s">
        <v>3315</v>
      </c>
      <c r="F14" s="0" t="s">
        <v>3316</v>
      </c>
      <c r="G14" s="0" t="s">
        <v>160</v>
      </c>
    </row>
    <row customHeight="1" ht="11.25">
      <c r="A15" s="374" t="s">
        <v>16</v>
      </c>
      <c r="B15" s="0" t="s">
        <v>3306</v>
      </c>
      <c r="C15" s="0" t="s">
        <v>3307</v>
      </c>
      <c r="D15" s="0" t="s">
        <v>3317</v>
      </c>
      <c r="E15" s="0" t="s">
        <v>3318</v>
      </c>
      <c r="F15" s="0" t="s">
        <v>3310</v>
      </c>
      <c r="G15" s="0" t="s">
        <v>161</v>
      </c>
    </row>
    <row customHeight="1" ht="11.25">
      <c r="A16" s="374" t="s">
        <v>16</v>
      </c>
      <c r="B16" s="0" t="s">
        <v>3306</v>
      </c>
      <c r="C16" s="0" t="s">
        <v>3307</v>
      </c>
      <c r="D16" s="0" t="s">
        <v>3319</v>
      </c>
      <c r="E16" s="0" t="s">
        <v>3320</v>
      </c>
      <c r="F16" s="0" t="s">
        <v>3310</v>
      </c>
      <c r="G16" s="0" t="s">
        <v>1513</v>
      </c>
    </row>
    <row customHeight="1" ht="11.25">
      <c r="A17" s="374" t="s">
        <v>16</v>
      </c>
      <c r="B17" s="0" t="s">
        <v>3306</v>
      </c>
      <c r="C17" s="0" t="s">
        <v>3307</v>
      </c>
      <c r="D17" s="0" t="s">
        <v>3321</v>
      </c>
      <c r="E17" s="0" t="s">
        <v>3322</v>
      </c>
      <c r="F17" s="0" t="s">
        <v>3310</v>
      </c>
      <c r="G17" s="0" t="s">
        <v>1519</v>
      </c>
    </row>
    <row customHeight="1" ht="11.25">
      <c r="A18" s="374" t="s">
        <v>16</v>
      </c>
      <c r="B18" s="0" t="s">
        <v>3306</v>
      </c>
      <c r="C18" s="0" t="s">
        <v>3307</v>
      </c>
      <c r="D18" s="0" t="s">
        <v>3323</v>
      </c>
      <c r="E18" s="0" t="s">
        <v>3324</v>
      </c>
      <c r="F18" s="0" t="s">
        <v>3310</v>
      </c>
      <c r="G18" s="0" t="s">
        <v>1531</v>
      </c>
    </row>
    <row customHeight="1" ht="11.25">
      <c r="A19" s="374" t="s">
        <v>16</v>
      </c>
      <c r="B19" s="0" t="s">
        <v>3325</v>
      </c>
      <c r="C19" s="0" t="s">
        <v>3326</v>
      </c>
      <c r="D19" s="0" t="s">
        <v>3325</v>
      </c>
      <c r="E19" s="0" t="s">
        <v>3326</v>
      </c>
      <c r="F19" s="0" t="s">
        <v>3292</v>
      </c>
      <c r="G19" s="0" t="s">
        <v>1545</v>
      </c>
    </row>
    <row customHeight="1" ht="11.25">
      <c r="A20" s="374" t="s">
        <v>16</v>
      </c>
      <c r="B20" s="0" t="s">
        <v>3327</v>
      </c>
      <c r="C20" s="0" t="s">
        <v>3328</v>
      </c>
      <c r="D20" s="0" t="s">
        <v>3327</v>
      </c>
      <c r="E20" s="0" t="s">
        <v>3328</v>
      </c>
      <c r="F20" s="0" t="s">
        <v>3292</v>
      </c>
      <c r="G20" s="0" t="s">
        <v>1557</v>
      </c>
    </row>
    <row customHeight="1" ht="11.25">
      <c r="A21" s="374" t="s">
        <v>16</v>
      </c>
      <c r="B21" s="0" t="s">
        <v>3329</v>
      </c>
      <c r="C21" s="0" t="s">
        <v>3330</v>
      </c>
      <c r="D21" s="0" t="s">
        <v>3331</v>
      </c>
      <c r="E21" s="0" t="s">
        <v>3332</v>
      </c>
      <c r="F21" s="0" t="s">
        <v>3310</v>
      </c>
      <c r="G21" s="0" t="s">
        <v>1566</v>
      </c>
    </row>
    <row customHeight="1" ht="11.25">
      <c r="A22" s="374" t="s">
        <v>16</v>
      </c>
      <c r="B22" s="0" t="s">
        <v>3329</v>
      </c>
      <c r="C22" s="0" t="s">
        <v>3330</v>
      </c>
      <c r="D22" s="0" t="s">
        <v>3333</v>
      </c>
      <c r="E22" s="0" t="s">
        <v>3334</v>
      </c>
      <c r="F22" s="0" t="s">
        <v>3335</v>
      </c>
      <c r="G22" s="0" t="s">
        <v>1582</v>
      </c>
    </row>
    <row customHeight="1" ht="11.25">
      <c r="A23" s="374" t="s">
        <v>16</v>
      </c>
      <c r="B23" s="0" t="s">
        <v>3329</v>
      </c>
      <c r="C23" s="0" t="s">
        <v>3330</v>
      </c>
      <c r="D23" s="0" t="s">
        <v>3329</v>
      </c>
      <c r="E23" s="0" t="s">
        <v>3330</v>
      </c>
      <c r="F23" s="0" t="s">
        <v>3311</v>
      </c>
      <c r="G23" s="0" t="s">
        <v>1589</v>
      </c>
    </row>
    <row customHeight="1" ht="11.25">
      <c r="A24" s="374" t="s">
        <v>16</v>
      </c>
      <c r="B24" s="0" t="s">
        <v>3329</v>
      </c>
      <c r="C24" s="0" t="s">
        <v>3330</v>
      </c>
      <c r="D24" s="0" t="s">
        <v>3336</v>
      </c>
      <c r="E24" s="0" t="s">
        <v>3337</v>
      </c>
      <c r="F24" s="0" t="s">
        <v>3335</v>
      </c>
      <c r="G24" s="0" t="s">
        <v>1597</v>
      </c>
    </row>
    <row customHeight="1" ht="11.25">
      <c r="A25" s="374" t="s">
        <v>16</v>
      </c>
      <c r="B25" s="0" t="s">
        <v>3329</v>
      </c>
      <c r="C25" s="0" t="s">
        <v>3330</v>
      </c>
      <c r="D25" s="0" t="s">
        <v>3338</v>
      </c>
      <c r="E25" s="0" t="s">
        <v>3339</v>
      </c>
      <c r="F25" s="0" t="s">
        <v>3310</v>
      </c>
      <c r="G25" s="0" t="s">
        <v>1604</v>
      </c>
    </row>
    <row customHeight="1" ht="11.25">
      <c r="A26" s="374" t="s">
        <v>16</v>
      </c>
      <c r="B26" s="0" t="s">
        <v>3329</v>
      </c>
      <c r="C26" s="0" t="s">
        <v>3330</v>
      </c>
      <c r="D26" s="0" t="s">
        <v>3340</v>
      </c>
      <c r="E26" s="0" t="s">
        <v>3341</v>
      </c>
      <c r="F26" s="0" t="s">
        <v>3316</v>
      </c>
      <c r="G26" s="0" t="s">
        <v>1608</v>
      </c>
    </row>
    <row customHeight="1" ht="11.25">
      <c r="A27" s="374" t="s">
        <v>16</v>
      </c>
      <c r="B27" s="0" t="s">
        <v>3329</v>
      </c>
      <c r="C27" s="0" t="s">
        <v>3330</v>
      </c>
      <c r="D27" s="0" t="s">
        <v>3342</v>
      </c>
      <c r="E27" s="0" t="s">
        <v>3343</v>
      </c>
      <c r="F27" s="0" t="s">
        <v>3310</v>
      </c>
      <c r="G27" s="0" t="s">
        <v>1613</v>
      </c>
    </row>
    <row customHeight="1" ht="11.25">
      <c r="A28" s="374" t="s">
        <v>16</v>
      </c>
      <c r="B28" s="0" t="s">
        <v>3329</v>
      </c>
      <c r="C28" s="0" t="s">
        <v>3330</v>
      </c>
      <c r="D28" s="0" t="s">
        <v>3344</v>
      </c>
      <c r="E28" s="0" t="s">
        <v>3345</v>
      </c>
      <c r="F28" s="0" t="s">
        <v>3310</v>
      </c>
      <c r="G28" s="0" t="s">
        <v>1621</v>
      </c>
    </row>
    <row customHeight="1" ht="11.25">
      <c r="A29" s="374" t="s">
        <v>16</v>
      </c>
      <c r="B29" s="0" t="s">
        <v>3346</v>
      </c>
      <c r="C29" s="0" t="s">
        <v>3347</v>
      </c>
      <c r="D29" s="0" t="s">
        <v>3346</v>
      </c>
      <c r="E29" s="0" t="s">
        <v>3347</v>
      </c>
      <c r="F29" s="0" t="s">
        <v>3292</v>
      </c>
      <c r="G29" s="0" t="s">
        <v>1623</v>
      </c>
    </row>
    <row customHeight="1" ht="11.25">
      <c r="A30" s="374" t="s">
        <v>16</v>
      </c>
      <c r="B30" s="0" t="s">
        <v>3348</v>
      </c>
      <c r="C30" s="0" t="s">
        <v>3349</v>
      </c>
      <c r="D30" s="0" t="s">
        <v>3350</v>
      </c>
      <c r="E30" s="0" t="s">
        <v>3351</v>
      </c>
      <c r="F30" s="0" t="s">
        <v>3335</v>
      </c>
      <c r="G30" s="0" t="s">
        <v>1626</v>
      </c>
    </row>
    <row customHeight="1" ht="11.25">
      <c r="A31" s="374" t="s">
        <v>16</v>
      </c>
      <c r="B31" s="0" t="s">
        <v>3348</v>
      </c>
      <c r="C31" s="0" t="s">
        <v>3349</v>
      </c>
      <c r="D31" s="0" t="s">
        <v>3352</v>
      </c>
      <c r="E31" s="0" t="s">
        <v>3353</v>
      </c>
      <c r="F31" s="0" t="s">
        <v>3310</v>
      </c>
      <c r="G31" s="0" t="s">
        <v>1632</v>
      </c>
    </row>
    <row customHeight="1" ht="11.25">
      <c r="A32" s="374" t="s">
        <v>16</v>
      </c>
      <c r="B32" s="0" t="s">
        <v>3348</v>
      </c>
      <c r="C32" s="0" t="s">
        <v>3349</v>
      </c>
      <c r="D32" s="0" t="s">
        <v>3354</v>
      </c>
      <c r="E32" s="0" t="s">
        <v>3355</v>
      </c>
      <c r="F32" s="0" t="s">
        <v>3310</v>
      </c>
      <c r="G32" s="0" t="s">
        <v>1634</v>
      </c>
    </row>
    <row customHeight="1" ht="11.25">
      <c r="A33" s="374" t="s">
        <v>16</v>
      </c>
      <c r="B33" s="0" t="s">
        <v>3348</v>
      </c>
      <c r="C33" s="0" t="s">
        <v>3349</v>
      </c>
      <c r="D33" s="0" t="s">
        <v>3356</v>
      </c>
      <c r="E33" s="0" t="s">
        <v>3357</v>
      </c>
      <c r="F33" s="0" t="s">
        <v>3310</v>
      </c>
      <c r="G33" s="0" t="s">
        <v>1636</v>
      </c>
    </row>
    <row customHeight="1" ht="11.25">
      <c r="A34" s="374" t="s">
        <v>16</v>
      </c>
      <c r="B34" s="0" t="s">
        <v>3348</v>
      </c>
      <c r="C34" s="0" t="s">
        <v>3349</v>
      </c>
      <c r="D34" s="0" t="s">
        <v>3358</v>
      </c>
      <c r="E34" s="0" t="s">
        <v>3359</v>
      </c>
      <c r="F34" s="0" t="s">
        <v>3310</v>
      </c>
      <c r="G34" s="0" t="s">
        <v>1638</v>
      </c>
    </row>
    <row customHeight="1" ht="11.25">
      <c r="A35" s="374" t="s">
        <v>16</v>
      </c>
      <c r="B35" s="0" t="s">
        <v>3348</v>
      </c>
      <c r="C35" s="0" t="s">
        <v>3349</v>
      </c>
      <c r="D35" s="0" t="s">
        <v>3348</v>
      </c>
      <c r="E35" s="0" t="s">
        <v>3349</v>
      </c>
      <c r="F35" s="0" t="s">
        <v>3311</v>
      </c>
      <c r="G35" s="0" t="s">
        <v>1643</v>
      </c>
    </row>
    <row customHeight="1" ht="11.25">
      <c r="A36" s="374" t="s">
        <v>16</v>
      </c>
      <c r="B36" s="0" t="s">
        <v>3348</v>
      </c>
      <c r="C36" s="0" t="s">
        <v>3349</v>
      </c>
      <c r="D36" s="0" t="s">
        <v>3360</v>
      </c>
      <c r="E36" s="0" t="s">
        <v>3361</v>
      </c>
      <c r="F36" s="0" t="s">
        <v>3310</v>
      </c>
      <c r="G36" s="0" t="s">
        <v>1648</v>
      </c>
    </row>
    <row customHeight="1" ht="11.25">
      <c r="A37" s="374" t="s">
        <v>16</v>
      </c>
      <c r="B37" s="0" t="s">
        <v>3348</v>
      </c>
      <c r="C37" s="0" t="s">
        <v>3349</v>
      </c>
      <c r="D37" s="0" t="s">
        <v>3362</v>
      </c>
      <c r="E37" s="0" t="s">
        <v>3363</v>
      </c>
      <c r="F37" s="0" t="s">
        <v>3310</v>
      </c>
      <c r="G37" s="0" t="s">
        <v>1652</v>
      </c>
    </row>
    <row customHeight="1" ht="11.25">
      <c r="A38" s="374" t="s">
        <v>16</v>
      </c>
      <c r="B38" s="0" t="s">
        <v>3348</v>
      </c>
      <c r="C38" s="0" t="s">
        <v>3349</v>
      </c>
      <c r="D38" s="0" t="s">
        <v>3364</v>
      </c>
      <c r="E38" s="0" t="s">
        <v>3365</v>
      </c>
      <c r="F38" s="0" t="s">
        <v>3310</v>
      </c>
      <c r="G38" s="0" t="s">
        <v>1660</v>
      </c>
    </row>
    <row customHeight="1" ht="11.25">
      <c r="A39" s="374" t="s">
        <v>16</v>
      </c>
      <c r="B39" s="0" t="s">
        <v>3348</v>
      </c>
      <c r="C39" s="0" t="s">
        <v>3349</v>
      </c>
      <c r="D39" s="0" t="s">
        <v>3366</v>
      </c>
      <c r="E39" s="0" t="s">
        <v>3367</v>
      </c>
      <c r="F39" s="0" t="s">
        <v>3310</v>
      </c>
      <c r="G39" s="0" t="s">
        <v>1666</v>
      </c>
    </row>
    <row customHeight="1" ht="11.25">
      <c r="A40" s="374" t="s">
        <v>16</v>
      </c>
      <c r="B40" s="0" t="s">
        <v>3348</v>
      </c>
      <c r="C40" s="0" t="s">
        <v>3349</v>
      </c>
      <c r="D40" s="0" t="s">
        <v>3368</v>
      </c>
      <c r="E40" s="0" t="s">
        <v>3369</v>
      </c>
      <c r="F40" s="0" t="s">
        <v>3310</v>
      </c>
      <c r="G40" s="0" t="s">
        <v>1671</v>
      </c>
    </row>
    <row customHeight="1" ht="11.25">
      <c r="A41" s="374" t="s">
        <v>16</v>
      </c>
      <c r="B41" s="0" t="s">
        <v>3370</v>
      </c>
      <c r="C41" s="0" t="s">
        <v>3371</v>
      </c>
      <c r="D41" s="0" t="s">
        <v>3370</v>
      </c>
      <c r="E41" s="0" t="s">
        <v>3371</v>
      </c>
      <c r="F41" s="0" t="s">
        <v>3292</v>
      </c>
      <c r="G41" s="0" t="s">
        <v>1675</v>
      </c>
    </row>
    <row customHeight="1" ht="11.25">
      <c r="A42" s="374" t="s">
        <v>16</v>
      </c>
      <c r="B42" s="0" t="s">
        <v>3372</v>
      </c>
      <c r="C42" s="0" t="s">
        <v>3373</v>
      </c>
      <c r="D42" s="0" t="s">
        <v>3372</v>
      </c>
      <c r="E42" s="0" t="s">
        <v>3373</v>
      </c>
      <c r="F42" s="0" t="s">
        <v>3295</v>
      </c>
      <c r="G42" s="0" t="s">
        <v>1678</v>
      </c>
    </row>
    <row customHeight="1" ht="11.25">
      <c r="A43" s="374" t="s">
        <v>16</v>
      </c>
      <c r="B43" s="0" t="s">
        <v>3374</v>
      </c>
      <c r="C43" s="0" t="s">
        <v>3375</v>
      </c>
      <c r="D43" s="0" t="s">
        <v>3374</v>
      </c>
      <c r="E43" s="0" t="s">
        <v>3375</v>
      </c>
      <c r="F43" s="0" t="s">
        <v>3292</v>
      </c>
      <c r="G43" s="0" t="s">
        <v>1685</v>
      </c>
    </row>
    <row customHeight="1" ht="11.25">
      <c r="A44" s="374" t="s">
        <v>16</v>
      </c>
      <c r="B44" s="0" t="s">
        <v>3376</v>
      </c>
      <c r="C44" s="0" t="s">
        <v>3377</v>
      </c>
      <c r="D44" s="0" t="s">
        <v>3376</v>
      </c>
      <c r="E44" s="0" t="s">
        <v>3377</v>
      </c>
      <c r="F44" s="0" t="s">
        <v>3292</v>
      </c>
      <c r="G44" s="0" t="s">
        <v>1694</v>
      </c>
    </row>
    <row customHeight="1" ht="11.25">
      <c r="A45" s="374" t="s">
        <v>16</v>
      </c>
      <c r="B45" s="0" t="s">
        <v>3378</v>
      </c>
      <c r="C45" s="0" t="s">
        <v>3379</v>
      </c>
      <c r="D45" s="0" t="s">
        <v>3380</v>
      </c>
      <c r="E45" s="0" t="s">
        <v>3381</v>
      </c>
      <c r="F45" s="0" t="s">
        <v>3310</v>
      </c>
      <c r="G45" s="0" t="s">
        <v>1699</v>
      </c>
    </row>
    <row customHeight="1" ht="11.25">
      <c r="A46" s="374" t="s">
        <v>16</v>
      </c>
      <c r="B46" s="0" t="s">
        <v>3378</v>
      </c>
      <c r="C46" s="0" t="s">
        <v>3379</v>
      </c>
      <c r="D46" s="0" t="s">
        <v>3382</v>
      </c>
      <c r="E46" s="0" t="s">
        <v>3383</v>
      </c>
      <c r="F46" s="0" t="s">
        <v>3310</v>
      </c>
      <c r="G46" s="0" t="s">
        <v>1703</v>
      </c>
    </row>
    <row customHeight="1" ht="11.25">
      <c r="A47" s="374" t="s">
        <v>16</v>
      </c>
      <c r="B47" s="0" t="s">
        <v>3378</v>
      </c>
      <c r="C47" s="0" t="s">
        <v>3379</v>
      </c>
      <c r="D47" s="0" t="s">
        <v>3384</v>
      </c>
      <c r="E47" s="0" t="s">
        <v>3385</v>
      </c>
      <c r="F47" s="0" t="s">
        <v>3310</v>
      </c>
      <c r="G47" s="0" t="s">
        <v>1709</v>
      </c>
    </row>
    <row customHeight="1" ht="11.25">
      <c r="A48" s="374" t="s">
        <v>16</v>
      </c>
      <c r="B48" s="0" t="s">
        <v>3378</v>
      </c>
      <c r="C48" s="0" t="s">
        <v>3379</v>
      </c>
      <c r="D48" s="0" t="s">
        <v>3378</v>
      </c>
      <c r="E48" s="0" t="s">
        <v>3379</v>
      </c>
      <c r="F48" s="0" t="s">
        <v>3311</v>
      </c>
      <c r="G48" s="0" t="s">
        <v>1713</v>
      </c>
    </row>
    <row customHeight="1" ht="11.25">
      <c r="A49" s="374" t="s">
        <v>16</v>
      </c>
      <c r="B49" s="0" t="s">
        <v>3378</v>
      </c>
      <c r="C49" s="0" t="s">
        <v>3379</v>
      </c>
      <c r="D49" s="0" t="s">
        <v>3386</v>
      </c>
      <c r="E49" s="0" t="s">
        <v>3387</v>
      </c>
      <c r="F49" s="0" t="s">
        <v>3310</v>
      </c>
      <c r="G49" s="0" t="s">
        <v>1716</v>
      </c>
    </row>
    <row customHeight="1" ht="11.25">
      <c r="A50" s="374" t="s">
        <v>16</v>
      </c>
      <c r="B50" s="0" t="s">
        <v>3378</v>
      </c>
      <c r="C50" s="0" t="s">
        <v>3379</v>
      </c>
      <c r="D50" s="0" t="s">
        <v>3388</v>
      </c>
      <c r="E50" s="0" t="s">
        <v>3389</v>
      </c>
      <c r="F50" s="0" t="s">
        <v>3335</v>
      </c>
      <c r="G50" s="0" t="s">
        <v>1719</v>
      </c>
    </row>
    <row customHeight="1" ht="11.25">
      <c r="A51" s="374" t="s">
        <v>16</v>
      </c>
      <c r="B51" s="0" t="s">
        <v>3378</v>
      </c>
      <c r="C51" s="0" t="s">
        <v>3379</v>
      </c>
      <c r="D51" s="0" t="s">
        <v>3390</v>
      </c>
      <c r="E51" s="0" t="s">
        <v>3391</v>
      </c>
      <c r="F51" s="0" t="s">
        <v>3310</v>
      </c>
      <c r="G51" s="0" t="s">
        <v>1724</v>
      </c>
    </row>
    <row customHeight="1" ht="11.25">
      <c r="A52" s="374" t="s">
        <v>16</v>
      </c>
      <c r="B52" s="0" t="s">
        <v>3378</v>
      </c>
      <c r="C52" s="0" t="s">
        <v>3379</v>
      </c>
      <c r="D52" s="0" t="s">
        <v>3392</v>
      </c>
      <c r="E52" s="0" t="s">
        <v>3393</v>
      </c>
      <c r="F52" s="0" t="s">
        <v>3310</v>
      </c>
      <c r="G52" s="0" t="s">
        <v>1728</v>
      </c>
    </row>
    <row customHeight="1" ht="11.25">
      <c r="A53" s="374" t="s">
        <v>16</v>
      </c>
      <c r="B53" s="0" t="s">
        <v>3394</v>
      </c>
      <c r="C53" s="0" t="s">
        <v>3395</v>
      </c>
      <c r="D53" s="0" t="s">
        <v>3394</v>
      </c>
      <c r="E53" s="0" t="s">
        <v>3395</v>
      </c>
      <c r="F53" s="0" t="s">
        <v>3292</v>
      </c>
      <c r="G53" s="0" t="s">
        <v>1730</v>
      </c>
    </row>
    <row customHeight="1" ht="11.25">
      <c r="A54" s="374" t="s">
        <v>16</v>
      </c>
      <c r="B54" s="0" t="s">
        <v>3396</v>
      </c>
      <c r="C54" s="0" t="s">
        <v>3397</v>
      </c>
      <c r="D54" s="0" t="s">
        <v>3396</v>
      </c>
      <c r="E54" s="0" t="s">
        <v>3397</v>
      </c>
      <c r="F54" s="0" t="s">
        <v>3311</v>
      </c>
      <c r="G54" s="0" t="s">
        <v>1733</v>
      </c>
    </row>
    <row customHeight="1" ht="11.25">
      <c r="A55" s="374" t="s">
        <v>16</v>
      </c>
      <c r="B55" s="0" t="s">
        <v>3396</v>
      </c>
      <c r="C55" s="0" t="s">
        <v>3397</v>
      </c>
      <c r="D55" s="0" t="s">
        <v>3398</v>
      </c>
      <c r="E55" s="0" t="s">
        <v>3399</v>
      </c>
      <c r="F55" s="0" t="s">
        <v>3310</v>
      </c>
      <c r="G55" s="0" t="s">
        <v>1738</v>
      </c>
    </row>
    <row customHeight="1" ht="11.25">
      <c r="A56" s="374" t="s">
        <v>16</v>
      </c>
      <c r="B56" s="0" t="s">
        <v>3396</v>
      </c>
      <c r="C56" s="0" t="s">
        <v>3397</v>
      </c>
      <c r="D56" s="0" t="s">
        <v>3400</v>
      </c>
      <c r="E56" s="0" t="s">
        <v>3401</v>
      </c>
      <c r="F56" s="0" t="s">
        <v>3310</v>
      </c>
      <c r="G56" s="0" t="s">
        <v>1741</v>
      </c>
    </row>
    <row customHeight="1" ht="11.25">
      <c r="A57" s="374" t="s">
        <v>16</v>
      </c>
      <c r="B57" s="0" t="s">
        <v>3396</v>
      </c>
      <c r="C57" s="0" t="s">
        <v>3397</v>
      </c>
      <c r="D57" s="0" t="s">
        <v>3402</v>
      </c>
      <c r="E57" s="0" t="s">
        <v>3403</v>
      </c>
      <c r="F57" s="0" t="s">
        <v>3310</v>
      </c>
      <c r="G57" s="0" t="s">
        <v>1744</v>
      </c>
    </row>
    <row customHeight="1" ht="11.25">
      <c r="A58" s="374" t="s">
        <v>16</v>
      </c>
      <c r="B58" s="0" t="s">
        <v>3404</v>
      </c>
      <c r="C58" s="0" t="s">
        <v>3405</v>
      </c>
      <c r="D58" s="0" t="s">
        <v>3404</v>
      </c>
      <c r="E58" s="0" t="s">
        <v>3405</v>
      </c>
      <c r="F58" s="0" t="s">
        <v>3295</v>
      </c>
      <c r="G58" s="0" t="s">
        <v>1747</v>
      </c>
    </row>
    <row customHeight="1" ht="11.25">
      <c r="A59" s="374" t="s">
        <v>16</v>
      </c>
      <c r="B59" s="0" t="s">
        <v>3406</v>
      </c>
      <c r="C59" s="0" t="s">
        <v>3407</v>
      </c>
      <c r="D59" s="0" t="s">
        <v>3406</v>
      </c>
      <c r="E59" s="0" t="s">
        <v>3407</v>
      </c>
      <c r="F59" s="0" t="s">
        <v>3292</v>
      </c>
      <c r="G59" s="0" t="s">
        <v>1751</v>
      </c>
    </row>
    <row customHeight="1" ht="11.25">
      <c r="A60" s="374" t="s">
        <v>16</v>
      </c>
      <c r="B60" s="0" t="s">
        <v>3408</v>
      </c>
      <c r="C60" s="0" t="s">
        <v>3409</v>
      </c>
      <c r="D60" s="0" t="s">
        <v>3408</v>
      </c>
      <c r="E60" s="0" t="s">
        <v>3409</v>
      </c>
      <c r="F60" s="0" t="s">
        <v>3292</v>
      </c>
      <c r="G60" s="0" t="s">
        <v>1755</v>
      </c>
    </row>
    <row customHeight="1" ht="11.25">
      <c r="A61" s="374" t="s">
        <v>16</v>
      </c>
      <c r="B61" s="0" t="s">
        <v>110</v>
      </c>
      <c r="C61" s="0" t="s">
        <v>111</v>
      </c>
      <c r="D61" s="0" t="s">
        <v>110</v>
      </c>
      <c r="E61" s="0" t="s">
        <v>111</v>
      </c>
      <c r="F61" s="0" t="s">
        <v>3295</v>
      </c>
      <c r="G61" s="0" t="s">
        <v>109</v>
      </c>
    </row>
    <row customHeight="1" ht="11.25">
      <c r="A62" s="374" t="s">
        <v>16</v>
      </c>
      <c r="B62" s="0" t="s">
        <v>3410</v>
      </c>
      <c r="C62" s="0" t="s">
        <v>3411</v>
      </c>
      <c r="D62" s="0" t="s">
        <v>3410</v>
      </c>
      <c r="E62" s="0" t="s">
        <v>3411</v>
      </c>
      <c r="F62" s="0" t="s">
        <v>3292</v>
      </c>
      <c r="G62" s="0" t="s">
        <v>3412</v>
      </c>
    </row>
    <row customHeight="1" ht="11.25">
      <c r="A63" s="374" t="s">
        <v>16</v>
      </c>
      <c r="B63" s="0" t="s">
        <v>3413</v>
      </c>
      <c r="C63" s="0" t="s">
        <v>3414</v>
      </c>
      <c r="D63" s="0" t="s">
        <v>3415</v>
      </c>
      <c r="E63" s="0" t="s">
        <v>3416</v>
      </c>
      <c r="F63" s="0" t="s">
        <v>3310</v>
      </c>
      <c r="G63" s="0" t="s">
        <v>3417</v>
      </c>
    </row>
    <row customHeight="1" ht="11.25">
      <c r="A64" s="374" t="s">
        <v>16</v>
      </c>
      <c r="B64" s="0" t="s">
        <v>3413</v>
      </c>
      <c r="C64" s="0" t="s">
        <v>3414</v>
      </c>
      <c r="D64" s="0" t="s">
        <v>3418</v>
      </c>
      <c r="E64" s="0" t="s">
        <v>3419</v>
      </c>
      <c r="F64" s="0" t="s">
        <v>3310</v>
      </c>
      <c r="G64" s="0" t="s">
        <v>3420</v>
      </c>
    </row>
    <row customHeight="1" ht="11.25">
      <c r="A65" s="374" t="s">
        <v>16</v>
      </c>
      <c r="B65" s="0" t="s">
        <v>3413</v>
      </c>
      <c r="C65" s="0" t="s">
        <v>3414</v>
      </c>
      <c r="D65" s="0" t="s">
        <v>3421</v>
      </c>
      <c r="E65" s="0" t="s">
        <v>3422</v>
      </c>
      <c r="F65" s="0" t="s">
        <v>3310</v>
      </c>
      <c r="G65" s="0" t="s">
        <v>3423</v>
      </c>
    </row>
    <row customHeight="1" ht="11.25">
      <c r="A66" s="374" t="s">
        <v>16</v>
      </c>
      <c r="B66" s="0" t="s">
        <v>3413</v>
      </c>
      <c r="C66" s="0" t="s">
        <v>3414</v>
      </c>
      <c r="D66" s="0" t="s">
        <v>3424</v>
      </c>
      <c r="E66" s="0" t="s">
        <v>3425</v>
      </c>
      <c r="F66" s="0" t="s">
        <v>3316</v>
      </c>
      <c r="G66" s="0" t="s">
        <v>3426</v>
      </c>
    </row>
    <row customHeight="1" ht="11.25">
      <c r="A67" s="374" t="s">
        <v>16</v>
      </c>
      <c r="B67" s="0" t="s">
        <v>3413</v>
      </c>
      <c r="C67" s="0" t="s">
        <v>3414</v>
      </c>
      <c r="D67" s="0" t="s">
        <v>3427</v>
      </c>
      <c r="E67" s="0" t="s">
        <v>3428</v>
      </c>
      <c r="F67" s="0" t="s">
        <v>3310</v>
      </c>
      <c r="G67" s="0" t="s">
        <v>2074</v>
      </c>
    </row>
    <row customHeight="1" ht="11.25">
      <c r="A68" s="374" t="s">
        <v>16</v>
      </c>
      <c r="B68" s="0" t="s">
        <v>3413</v>
      </c>
      <c r="C68" s="0" t="s">
        <v>3414</v>
      </c>
      <c r="D68" s="0" t="s">
        <v>3429</v>
      </c>
      <c r="E68" s="0" t="s">
        <v>3430</v>
      </c>
      <c r="F68" s="0" t="s">
        <v>3310</v>
      </c>
      <c r="G68" s="0" t="s">
        <v>3431</v>
      </c>
    </row>
    <row customHeight="1" ht="11.25">
      <c r="A69" s="374" t="s">
        <v>16</v>
      </c>
      <c r="B69" s="0" t="s">
        <v>3413</v>
      </c>
      <c r="C69" s="0" t="s">
        <v>3414</v>
      </c>
      <c r="D69" s="0" t="s">
        <v>3413</v>
      </c>
      <c r="E69" s="0" t="s">
        <v>3414</v>
      </c>
      <c r="F69" s="0" t="s">
        <v>3311</v>
      </c>
      <c r="G69" s="0" t="s">
        <v>2277</v>
      </c>
    </row>
    <row customHeight="1" ht="11.25">
      <c r="A70" s="374" t="s">
        <v>16</v>
      </c>
      <c r="B70" s="0" t="s">
        <v>3413</v>
      </c>
      <c r="C70" s="0" t="s">
        <v>3414</v>
      </c>
      <c r="D70" s="0" t="s">
        <v>3432</v>
      </c>
      <c r="E70" s="0" t="s">
        <v>3433</v>
      </c>
      <c r="F70" s="0" t="s">
        <v>3310</v>
      </c>
      <c r="G70" s="0" t="s">
        <v>3434</v>
      </c>
    </row>
    <row customHeight="1" ht="11.25">
      <c r="A71" s="374" t="s">
        <v>16</v>
      </c>
      <c r="B71" s="0" t="s">
        <v>3435</v>
      </c>
      <c r="C71" s="0" t="s">
        <v>3436</v>
      </c>
      <c r="D71" s="0" t="s">
        <v>3435</v>
      </c>
      <c r="E71" s="0" t="s">
        <v>3436</v>
      </c>
      <c r="F71" s="0" t="s">
        <v>3292</v>
      </c>
      <c r="G71" s="0" t="s">
        <v>3437</v>
      </c>
    </row>
    <row customHeight="1" ht="11.25">
      <c r="A72" s="374" t="s">
        <v>16</v>
      </c>
      <c r="B72" s="0" t="s">
        <v>3438</v>
      </c>
      <c r="C72" s="0" t="s">
        <v>3439</v>
      </c>
      <c r="D72" s="0" t="s">
        <v>3438</v>
      </c>
      <c r="E72" s="0" t="s">
        <v>3439</v>
      </c>
      <c r="F72" s="0" t="s">
        <v>3292</v>
      </c>
      <c r="G72" s="0" t="s">
        <v>3440</v>
      </c>
    </row>
    <row customHeight="1" ht="11.25">
      <c r="A73" s="374" t="s">
        <v>16</v>
      </c>
      <c r="B73" s="0" t="s">
        <v>3441</v>
      </c>
      <c r="C73" s="0" t="s">
        <v>3442</v>
      </c>
      <c r="D73" s="0" t="s">
        <v>3443</v>
      </c>
      <c r="E73" s="0" t="s">
        <v>3444</v>
      </c>
      <c r="F73" s="0" t="s">
        <v>3310</v>
      </c>
      <c r="G73" s="0" t="s">
        <v>3445</v>
      </c>
    </row>
    <row customHeight="1" ht="11.25">
      <c r="A74" s="374" t="s">
        <v>16</v>
      </c>
      <c r="B74" s="0" t="s">
        <v>3441</v>
      </c>
      <c r="C74" s="0" t="s">
        <v>3442</v>
      </c>
      <c r="D74" s="0" t="s">
        <v>3446</v>
      </c>
      <c r="E74" s="0" t="s">
        <v>3447</v>
      </c>
      <c r="F74" s="0" t="s">
        <v>3310</v>
      </c>
      <c r="G74" s="0" t="s">
        <v>3448</v>
      </c>
    </row>
    <row customHeight="1" ht="11.25">
      <c r="A75" s="374" t="s">
        <v>16</v>
      </c>
      <c r="B75" s="0" t="s">
        <v>3441</v>
      </c>
      <c r="C75" s="0" t="s">
        <v>3442</v>
      </c>
      <c r="D75" s="0" t="s">
        <v>3449</v>
      </c>
      <c r="E75" s="0" t="s">
        <v>3450</v>
      </c>
      <c r="F75" s="0" t="s">
        <v>3310</v>
      </c>
      <c r="G75" s="0" t="s">
        <v>3451</v>
      </c>
    </row>
    <row customHeight="1" ht="11.25">
      <c r="A76" s="374" t="s">
        <v>16</v>
      </c>
      <c r="B76" s="0" t="s">
        <v>3441</v>
      </c>
      <c r="C76" s="0" t="s">
        <v>3442</v>
      </c>
      <c r="D76" s="0" t="s">
        <v>3452</v>
      </c>
      <c r="E76" s="0" t="s">
        <v>3453</v>
      </c>
      <c r="F76" s="0" t="s">
        <v>3310</v>
      </c>
      <c r="G76" s="0" t="s">
        <v>3454</v>
      </c>
    </row>
    <row customHeight="1" ht="11.25">
      <c r="A77" s="374" t="s">
        <v>16</v>
      </c>
      <c r="B77" s="0" t="s">
        <v>3441</v>
      </c>
      <c r="C77" s="0" t="s">
        <v>3442</v>
      </c>
      <c r="D77" s="0" t="s">
        <v>3455</v>
      </c>
      <c r="E77" s="0" t="s">
        <v>3456</v>
      </c>
      <c r="F77" s="0" t="s">
        <v>3310</v>
      </c>
      <c r="G77" s="0" t="s">
        <v>3457</v>
      </c>
    </row>
    <row customHeight="1" ht="11.25">
      <c r="A78" s="374" t="s">
        <v>16</v>
      </c>
      <c r="B78" s="0" t="s">
        <v>3441</v>
      </c>
      <c r="C78" s="0" t="s">
        <v>3442</v>
      </c>
      <c r="D78" s="0" t="s">
        <v>3441</v>
      </c>
      <c r="E78" s="0" t="s">
        <v>3442</v>
      </c>
      <c r="F78" s="0" t="s">
        <v>3311</v>
      </c>
      <c r="G78" s="0" t="s">
        <v>3458</v>
      </c>
    </row>
    <row customHeight="1" ht="11.25">
      <c r="A79" s="374" t="s">
        <v>16</v>
      </c>
      <c r="B79" s="0" t="s">
        <v>3441</v>
      </c>
      <c r="C79" s="0" t="s">
        <v>3442</v>
      </c>
      <c r="D79" s="0" t="s">
        <v>3459</v>
      </c>
      <c r="E79" s="0" t="s">
        <v>3460</v>
      </c>
      <c r="F79" s="0" t="s">
        <v>3310</v>
      </c>
      <c r="G79" s="0" t="s">
        <v>3461</v>
      </c>
    </row>
    <row customHeight="1" ht="11.25">
      <c r="A80" s="374" t="s">
        <v>16</v>
      </c>
      <c r="B80" s="0" t="s">
        <v>3441</v>
      </c>
      <c r="C80" s="0" t="s">
        <v>3442</v>
      </c>
      <c r="D80" s="0" t="s">
        <v>3462</v>
      </c>
      <c r="E80" s="0" t="s">
        <v>3463</v>
      </c>
      <c r="F80" s="0" t="s">
        <v>3310</v>
      </c>
      <c r="G80" s="0" t="s">
        <v>3464</v>
      </c>
    </row>
    <row customHeight="1" ht="11.25">
      <c r="A81" s="374" t="s">
        <v>16</v>
      </c>
      <c r="B81" s="0" t="s">
        <v>3441</v>
      </c>
      <c r="C81" s="0" t="s">
        <v>3442</v>
      </c>
      <c r="D81" s="0" t="s">
        <v>3465</v>
      </c>
      <c r="E81" s="0" t="s">
        <v>3466</v>
      </c>
      <c r="F81" s="0" t="s">
        <v>3310</v>
      </c>
      <c r="G81" s="0" t="s">
        <v>3467</v>
      </c>
    </row>
    <row customHeight="1" ht="11.25">
      <c r="A82" s="374" t="s">
        <v>16</v>
      </c>
      <c r="B82" s="0" t="s">
        <v>3468</v>
      </c>
      <c r="C82" s="0" t="s">
        <v>3469</v>
      </c>
      <c r="D82" s="0" t="s">
        <v>3468</v>
      </c>
      <c r="E82" s="0" t="s">
        <v>3469</v>
      </c>
      <c r="F82" s="0" t="s">
        <v>3292</v>
      </c>
      <c r="G82" s="0" t="s">
        <v>3470</v>
      </c>
    </row>
    <row customHeight="1" ht="11.25">
      <c r="A83" s="374" t="s">
        <v>16</v>
      </c>
      <c r="B83" s="0" t="s">
        <v>3471</v>
      </c>
      <c r="C83" s="0" t="s">
        <v>3472</v>
      </c>
      <c r="D83" s="0" t="s">
        <v>3471</v>
      </c>
      <c r="E83" s="0" t="s">
        <v>3472</v>
      </c>
      <c r="F83" s="0" t="s">
        <v>3295</v>
      </c>
      <c r="G83" s="0" t="s">
        <v>3473</v>
      </c>
    </row>
    <row customHeight="1" ht="11.25">
      <c r="A84" s="374" t="s">
        <v>16</v>
      </c>
      <c r="B84" s="0" t="s">
        <v>3474</v>
      </c>
      <c r="C84" s="0" t="s">
        <v>3475</v>
      </c>
      <c r="D84" s="0" t="s">
        <v>3474</v>
      </c>
      <c r="E84" s="0" t="s">
        <v>3475</v>
      </c>
      <c r="F84" s="0" t="s">
        <v>3292</v>
      </c>
      <c r="G84" s="0" t="s">
        <v>3476</v>
      </c>
    </row>
    <row customHeight="1" ht="11.25">
      <c r="A85" s="374" t="s">
        <v>16</v>
      </c>
      <c r="B85" s="0" t="s">
        <v>3477</v>
      </c>
      <c r="C85" s="0" t="s">
        <v>3478</v>
      </c>
      <c r="D85" s="0" t="s">
        <v>3477</v>
      </c>
      <c r="E85" s="0" t="s">
        <v>3478</v>
      </c>
      <c r="F85" s="0" t="s">
        <v>3292</v>
      </c>
      <c r="G85" s="0" t="s">
        <v>3479</v>
      </c>
    </row>
    <row customHeight="1" ht="11.25">
      <c r="A86" s="374" t="s">
        <v>16</v>
      </c>
      <c r="B86" s="0" t="s">
        <v>3480</v>
      </c>
      <c r="C86" s="0" t="s">
        <v>3481</v>
      </c>
      <c r="D86" s="0" t="s">
        <v>3480</v>
      </c>
      <c r="E86" s="0" t="s">
        <v>3481</v>
      </c>
      <c r="F86" s="0" t="s">
        <v>3292</v>
      </c>
      <c r="G86" s="0" t="s">
        <v>3482</v>
      </c>
    </row>
    <row customHeight="1" ht="11.25">
      <c r="A87" s="374" t="s">
        <v>16</v>
      </c>
      <c r="B87" s="0" t="s">
        <v>3483</v>
      </c>
      <c r="C87" s="0" t="s">
        <v>3484</v>
      </c>
      <c r="D87" s="0" t="s">
        <v>3483</v>
      </c>
      <c r="E87" s="0" t="s">
        <v>3484</v>
      </c>
      <c r="F87" s="0" t="s">
        <v>3292</v>
      </c>
      <c r="G87" s="0" t="s">
        <v>3485</v>
      </c>
    </row>
    <row customHeight="1" ht="11.25">
      <c r="A88" s="374" t="s">
        <v>16</v>
      </c>
      <c r="B88" s="0" t="s">
        <v>3486</v>
      </c>
      <c r="C88" s="0" t="s">
        <v>3487</v>
      </c>
      <c r="D88" s="0" t="s">
        <v>3488</v>
      </c>
      <c r="E88" s="0" t="s">
        <v>3489</v>
      </c>
      <c r="F88" s="0" t="s">
        <v>3310</v>
      </c>
      <c r="G88" s="0" t="s">
        <v>3490</v>
      </c>
    </row>
    <row customHeight="1" ht="11.25">
      <c r="A89" s="374" t="s">
        <v>16</v>
      </c>
      <c r="B89" s="0" t="s">
        <v>3486</v>
      </c>
      <c r="C89" s="0" t="s">
        <v>3487</v>
      </c>
      <c r="D89" s="0" t="s">
        <v>3491</v>
      </c>
      <c r="E89" s="0" t="s">
        <v>3492</v>
      </c>
      <c r="F89" s="0" t="s">
        <v>3316</v>
      </c>
      <c r="G89" s="0" t="s">
        <v>3493</v>
      </c>
    </row>
    <row customHeight="1" ht="11.25">
      <c r="A90" s="374" t="s">
        <v>16</v>
      </c>
      <c r="B90" s="0" t="s">
        <v>3486</v>
      </c>
      <c r="C90" s="0" t="s">
        <v>3487</v>
      </c>
      <c r="D90" s="0" t="s">
        <v>3494</v>
      </c>
      <c r="E90" s="0" t="s">
        <v>3495</v>
      </c>
      <c r="F90" s="0" t="s">
        <v>3310</v>
      </c>
      <c r="G90" s="0" t="s">
        <v>3496</v>
      </c>
    </row>
    <row customHeight="1" ht="11.25">
      <c r="A91" s="374" t="s">
        <v>16</v>
      </c>
      <c r="B91" s="0" t="s">
        <v>3486</v>
      </c>
      <c r="C91" s="0" t="s">
        <v>3487</v>
      </c>
      <c r="D91" s="0" t="s">
        <v>3497</v>
      </c>
      <c r="E91" s="0" t="s">
        <v>3498</v>
      </c>
      <c r="F91" s="0" t="s">
        <v>3335</v>
      </c>
      <c r="G91" s="0" t="s">
        <v>3499</v>
      </c>
    </row>
    <row customHeight="1" ht="11.25">
      <c r="A92" s="374" t="s">
        <v>16</v>
      </c>
      <c r="B92" s="0" t="s">
        <v>3486</v>
      </c>
      <c r="C92" s="0" t="s">
        <v>3487</v>
      </c>
      <c r="D92" s="0" t="s">
        <v>3500</v>
      </c>
      <c r="E92" s="0" t="s">
        <v>3501</v>
      </c>
      <c r="F92" s="0" t="s">
        <v>3310</v>
      </c>
      <c r="G92" s="0" t="s">
        <v>3502</v>
      </c>
    </row>
    <row customHeight="1" ht="11.25">
      <c r="A93" s="374" t="s">
        <v>16</v>
      </c>
      <c r="B93" s="0" t="s">
        <v>3486</v>
      </c>
      <c r="C93" s="0" t="s">
        <v>3487</v>
      </c>
      <c r="D93" s="0" t="s">
        <v>3486</v>
      </c>
      <c r="E93" s="0" t="s">
        <v>3487</v>
      </c>
      <c r="F93" s="0" t="s">
        <v>3311</v>
      </c>
      <c r="G93" s="0" t="s">
        <v>3503</v>
      </c>
    </row>
    <row customHeight="1" ht="11.25">
      <c r="A94" s="374" t="s">
        <v>16</v>
      </c>
      <c r="B94" s="0" t="s">
        <v>3486</v>
      </c>
      <c r="C94" s="0" t="s">
        <v>3487</v>
      </c>
      <c r="D94" s="0" t="s">
        <v>3504</v>
      </c>
      <c r="E94" s="0" t="s">
        <v>3505</v>
      </c>
      <c r="F94" s="0" t="s">
        <v>3310</v>
      </c>
      <c r="G94" s="0" t="s">
        <v>3506</v>
      </c>
    </row>
    <row customHeight="1" ht="11.25">
      <c r="A95" s="374" t="s">
        <v>16</v>
      </c>
      <c r="B95" s="0" t="s">
        <v>3507</v>
      </c>
      <c r="C95" s="0" t="s">
        <v>3508</v>
      </c>
      <c r="D95" s="0" t="s">
        <v>3507</v>
      </c>
      <c r="E95" s="0" t="s">
        <v>3508</v>
      </c>
      <c r="F95" s="0" t="s">
        <v>3292</v>
      </c>
      <c r="G95" s="0" t="s">
        <v>3509</v>
      </c>
    </row>
    <row customHeight="1" ht="11.25">
      <c r="A96" s="374" t="s">
        <v>16</v>
      </c>
      <c r="B96" s="0" t="s">
        <v>3510</v>
      </c>
      <c r="C96" s="0" t="s">
        <v>3511</v>
      </c>
      <c r="D96" s="0" t="s">
        <v>3510</v>
      </c>
      <c r="E96" s="0" t="s">
        <v>3511</v>
      </c>
      <c r="F96" s="0" t="s">
        <v>3292</v>
      </c>
      <c r="G96" s="0" t="s">
        <v>3512</v>
      </c>
    </row>
    <row customHeight="1" ht="11.25">
      <c r="A97" s="374" t="s">
        <v>16</v>
      </c>
      <c r="B97" s="0" t="s">
        <v>3513</v>
      </c>
      <c r="C97" s="0" t="s">
        <v>3514</v>
      </c>
      <c r="D97" s="0" t="s">
        <v>3515</v>
      </c>
      <c r="E97" s="0" t="s">
        <v>3516</v>
      </c>
      <c r="F97" s="0" t="s">
        <v>3310</v>
      </c>
      <c r="G97" s="0" t="s">
        <v>3517</v>
      </c>
    </row>
    <row customHeight="1" ht="11.25">
      <c r="A98" s="374" t="s">
        <v>16</v>
      </c>
      <c r="B98" s="0" t="s">
        <v>3513</v>
      </c>
      <c r="C98" s="0" t="s">
        <v>3514</v>
      </c>
      <c r="D98" s="0" t="s">
        <v>3518</v>
      </c>
      <c r="E98" s="0" t="s">
        <v>3519</v>
      </c>
      <c r="F98" s="0" t="s">
        <v>3310</v>
      </c>
      <c r="G98" s="0" t="s">
        <v>3520</v>
      </c>
    </row>
    <row customHeight="1" ht="11.25">
      <c r="A99" s="374" t="s">
        <v>16</v>
      </c>
      <c r="B99" s="0" t="s">
        <v>3513</v>
      </c>
      <c r="C99" s="0" t="s">
        <v>3514</v>
      </c>
      <c r="D99" s="0" t="s">
        <v>3521</v>
      </c>
      <c r="E99" s="0" t="s">
        <v>3522</v>
      </c>
      <c r="F99" s="0" t="s">
        <v>3310</v>
      </c>
      <c r="G99" s="0" t="s">
        <v>3523</v>
      </c>
    </row>
    <row customHeight="1" ht="11.25">
      <c r="A100" s="374" t="s">
        <v>16</v>
      </c>
      <c r="B100" s="0" t="s">
        <v>3513</v>
      </c>
      <c r="C100" s="0" t="s">
        <v>3514</v>
      </c>
      <c r="D100" s="0" t="s">
        <v>3524</v>
      </c>
      <c r="E100" s="0" t="s">
        <v>3525</v>
      </c>
      <c r="F100" s="0" t="s">
        <v>3335</v>
      </c>
      <c r="G100" s="0" t="s">
        <v>3526</v>
      </c>
    </row>
    <row customHeight="1" ht="11.25">
      <c r="A101" s="374" t="s">
        <v>16</v>
      </c>
      <c r="B101" s="0" t="s">
        <v>3513</v>
      </c>
      <c r="C101" s="0" t="s">
        <v>3514</v>
      </c>
      <c r="D101" s="0" t="s">
        <v>3527</v>
      </c>
      <c r="E101" s="0" t="s">
        <v>3528</v>
      </c>
      <c r="F101" s="0" t="s">
        <v>3310</v>
      </c>
      <c r="G101" s="0" t="s">
        <v>3529</v>
      </c>
    </row>
    <row customHeight="1" ht="11.25">
      <c r="A102" s="374" t="s">
        <v>16</v>
      </c>
      <c r="B102" s="0" t="s">
        <v>3513</v>
      </c>
      <c r="C102" s="0" t="s">
        <v>3514</v>
      </c>
      <c r="D102" s="0" t="s">
        <v>3513</v>
      </c>
      <c r="E102" s="0" t="s">
        <v>3514</v>
      </c>
      <c r="F102" s="0" t="s">
        <v>3311</v>
      </c>
      <c r="G102" s="0" t="s">
        <v>3530</v>
      </c>
    </row>
    <row customHeight="1" ht="11.25">
      <c r="A103" s="374" t="s">
        <v>16</v>
      </c>
      <c r="B103" s="0" t="s">
        <v>3513</v>
      </c>
      <c r="C103" s="0" t="s">
        <v>3514</v>
      </c>
      <c r="D103" s="0" t="s">
        <v>3531</v>
      </c>
      <c r="E103" s="0" t="s">
        <v>3532</v>
      </c>
      <c r="F103" s="0" t="s">
        <v>3335</v>
      </c>
      <c r="G103" s="0" t="s">
        <v>3533</v>
      </c>
    </row>
    <row customHeight="1" ht="11.25">
      <c r="A104" s="374" t="s">
        <v>16</v>
      </c>
      <c r="B104" s="0" t="s">
        <v>3513</v>
      </c>
      <c r="C104" s="0" t="s">
        <v>3514</v>
      </c>
      <c r="D104" s="0" t="s">
        <v>3534</v>
      </c>
      <c r="E104" s="0" t="s">
        <v>3535</v>
      </c>
      <c r="F104" s="0" t="s">
        <v>3310</v>
      </c>
      <c r="G104" s="0" t="s">
        <v>3536</v>
      </c>
    </row>
    <row customHeight="1" ht="11.25">
      <c r="A105" s="374" t="s">
        <v>16</v>
      </c>
      <c r="B105" s="0" t="s">
        <v>3537</v>
      </c>
      <c r="C105" s="0" t="s">
        <v>3538</v>
      </c>
      <c r="D105" s="0" t="s">
        <v>3537</v>
      </c>
      <c r="E105" s="0" t="s">
        <v>3538</v>
      </c>
      <c r="F105" s="0" t="s">
        <v>3292</v>
      </c>
      <c r="G105" s="0" t="s">
        <v>3539</v>
      </c>
    </row>
    <row customHeight="1" ht="11.25">
      <c r="A106" s="374" t="s">
        <v>16</v>
      </c>
      <c r="B106" s="0" t="s">
        <v>3540</v>
      </c>
      <c r="C106" s="0" t="s">
        <v>3541</v>
      </c>
      <c r="D106" s="0" t="s">
        <v>3542</v>
      </c>
      <c r="E106" s="0" t="s">
        <v>3543</v>
      </c>
      <c r="F106" s="0" t="s">
        <v>3310</v>
      </c>
      <c r="G106" s="0" t="s">
        <v>3544</v>
      </c>
    </row>
    <row customHeight="1" ht="11.25">
      <c r="A107" s="374" t="s">
        <v>16</v>
      </c>
      <c r="B107" s="0" t="s">
        <v>3540</v>
      </c>
      <c r="C107" s="0" t="s">
        <v>3541</v>
      </c>
      <c r="D107" s="0" t="s">
        <v>3545</v>
      </c>
      <c r="E107" s="0" t="s">
        <v>3546</v>
      </c>
      <c r="F107" s="0" t="s">
        <v>3310</v>
      </c>
      <c r="G107" s="0" t="s">
        <v>3547</v>
      </c>
    </row>
    <row customHeight="1" ht="11.25">
      <c r="A108" s="374" t="s">
        <v>16</v>
      </c>
      <c r="B108" s="0" t="s">
        <v>3540</v>
      </c>
      <c r="C108" s="0" t="s">
        <v>3541</v>
      </c>
      <c r="D108" s="0" t="s">
        <v>3548</v>
      </c>
      <c r="E108" s="0" t="s">
        <v>3549</v>
      </c>
      <c r="F108" s="0" t="s">
        <v>3310</v>
      </c>
      <c r="G108" s="0" t="s">
        <v>3550</v>
      </c>
    </row>
    <row customHeight="1" ht="11.25">
      <c r="A109" s="374" t="s">
        <v>16</v>
      </c>
      <c r="B109" s="0" t="s">
        <v>3540</v>
      </c>
      <c r="C109" s="0" t="s">
        <v>3541</v>
      </c>
      <c r="D109" s="0" t="s">
        <v>3551</v>
      </c>
      <c r="E109" s="0" t="s">
        <v>3552</v>
      </c>
      <c r="F109" s="0" t="s">
        <v>3310</v>
      </c>
      <c r="G109" s="0" t="s">
        <v>3553</v>
      </c>
    </row>
    <row customHeight="1" ht="11.25">
      <c r="A110" s="374" t="s">
        <v>16</v>
      </c>
      <c r="B110" s="0" t="s">
        <v>3540</v>
      </c>
      <c r="C110" s="0" t="s">
        <v>3541</v>
      </c>
      <c r="D110" s="0" t="s">
        <v>3540</v>
      </c>
      <c r="E110" s="0" t="s">
        <v>3541</v>
      </c>
      <c r="F110" s="0" t="s">
        <v>3311</v>
      </c>
      <c r="G110" s="0" t="s">
        <v>3554</v>
      </c>
    </row>
    <row customHeight="1" ht="11.25">
      <c r="A111" s="374" t="s">
        <v>16</v>
      </c>
      <c r="B111" s="0" t="s">
        <v>3540</v>
      </c>
      <c r="C111" s="0" t="s">
        <v>3541</v>
      </c>
      <c r="D111" s="0" t="s">
        <v>3555</v>
      </c>
      <c r="E111" s="0" t="s">
        <v>3556</v>
      </c>
      <c r="F111" s="0" t="s">
        <v>3310</v>
      </c>
      <c r="G111" s="0" t="s">
        <v>3557</v>
      </c>
    </row>
    <row customHeight="1" ht="11.25">
      <c r="A112" s="374" t="s">
        <v>16</v>
      </c>
      <c r="B112" s="0" t="s">
        <v>3558</v>
      </c>
      <c r="C112" s="0" t="s">
        <v>3559</v>
      </c>
      <c r="D112" s="0" t="s">
        <v>3558</v>
      </c>
      <c r="E112" s="0" t="s">
        <v>3559</v>
      </c>
      <c r="F112" s="0" t="s">
        <v>3295</v>
      </c>
      <c r="G112" s="0" t="s">
        <v>3560</v>
      </c>
    </row>
    <row customHeight="1" ht="11.25">
      <c r="A113" s="374" t="s">
        <v>16</v>
      </c>
      <c r="B113" s="0" t="s">
        <v>3561</v>
      </c>
      <c r="C113" s="0" t="s">
        <v>3562</v>
      </c>
      <c r="D113" s="0" t="s">
        <v>3561</v>
      </c>
      <c r="E113" s="0" t="s">
        <v>3562</v>
      </c>
      <c r="F113" s="0" t="s">
        <v>3295</v>
      </c>
      <c r="G113" s="0" t="s">
        <v>3563</v>
      </c>
    </row>
    <row customHeight="1" ht="11.25">
      <c r="A114" s="374" t="s">
        <v>16</v>
      </c>
      <c r="B114" s="0" t="s">
        <v>3564</v>
      </c>
      <c r="C114" s="0" t="s">
        <v>3565</v>
      </c>
      <c r="D114" s="0" t="s">
        <v>3564</v>
      </c>
      <c r="E114" s="0" t="s">
        <v>3565</v>
      </c>
      <c r="F114" s="0" t="s">
        <v>3292</v>
      </c>
      <c r="G114" s="0" t="s">
        <v>3566</v>
      </c>
    </row>
    <row customHeight="1" ht="11.25">
      <c r="A115" s="374" t="s">
        <v>16</v>
      </c>
      <c r="B115" s="0" t="s">
        <v>3567</v>
      </c>
      <c r="C115" s="0" t="s">
        <v>3568</v>
      </c>
      <c r="D115" s="0" t="s">
        <v>3567</v>
      </c>
      <c r="E115" s="0" t="s">
        <v>3568</v>
      </c>
      <c r="F115" s="0" t="s">
        <v>3292</v>
      </c>
      <c r="G115" s="0" t="s">
        <v>3569</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8734B3-371E-1EC1-8455-0.1BD94961}" mc:Ignorable="x14ac xr xr2 xr3">
  <sheetPr>
    <tabColor rgb="FFFFCC99"/>
  </sheetPr>
  <dimension ref="A1:I23"/>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3570</v>
      </c>
      <c r="B1" s="836" t="s">
        <v>3571</v>
      </c>
      <c r="C1" s="1160" t="s">
        <v>3572</v>
      </c>
      <c r="D1" s="836" t="s">
        <v>3573</v>
      </c>
      <c r="E1" s="836" t="s">
        <v>3574</v>
      </c>
      <c r="F1" s="1160" t="s">
        <v>3575</v>
      </c>
      <c r="G1" s="1160" t="s">
        <v>3576</v>
      </c>
      <c r="H1" s="1160" t="s">
        <v>3577</v>
      </c>
      <c r="I1" s="1160" t="s">
        <v>3578</v>
      </c>
    </row>
    <row customHeight="1" ht="11.25">
      <c r="A2" s="1692" t="s">
        <v>118</v>
      </c>
      <c r="B2" s="1692" t="s">
        <v>3579</v>
      </c>
      <c r="C2" s="1692" t="s">
        <v>28</v>
      </c>
      <c r="D2" s="1692" t="s">
        <v>3580</v>
      </c>
      <c r="E2" s="1692" t="s">
        <v>3581</v>
      </c>
      <c r="F2" s="1692" t="s">
        <v>28</v>
      </c>
      <c r="G2" s="1692" t="s">
        <v>28</v>
      </c>
      <c r="H2" s="1692" t="s">
        <v>28</v>
      </c>
      <c r="I2" s="1692" t="s">
        <v>28</v>
      </c>
    </row>
    <row customHeight="1" ht="11.25">
      <c r="A3" s="1692" t="s">
        <v>103</v>
      </c>
      <c r="B3" s="1692" t="s">
        <v>3582</v>
      </c>
      <c r="C3" s="1692" t="s">
        <v>28</v>
      </c>
      <c r="D3" s="1692" t="s">
        <v>3580</v>
      </c>
      <c r="E3" s="1692" t="s">
        <v>3583</v>
      </c>
      <c r="F3" s="1692" t="s">
        <v>28</v>
      </c>
      <c r="G3" s="1692" t="s">
        <v>28</v>
      </c>
      <c r="H3" s="1692" t="s">
        <v>28</v>
      </c>
      <c r="I3" s="1692" t="s">
        <v>28</v>
      </c>
    </row>
    <row customHeight="1" ht="11.25">
      <c r="A4" s="1692" t="s">
        <v>91</v>
      </c>
      <c r="B4" s="1692" t="s">
        <v>3584</v>
      </c>
      <c r="C4" s="1692" t="s">
        <v>28</v>
      </c>
      <c r="D4" s="1692" t="s">
        <v>3585</v>
      </c>
      <c r="E4" s="1692" t="s">
        <v>3586</v>
      </c>
      <c r="F4" s="1692" t="s">
        <v>28</v>
      </c>
      <c r="G4" s="1692" t="s">
        <v>28</v>
      </c>
      <c r="H4" s="1692" t="s">
        <v>28</v>
      </c>
      <c r="I4" s="1692" t="s">
        <v>28</v>
      </c>
    </row>
    <row customHeight="1" ht="11.25">
      <c r="A5" s="1692" t="s">
        <v>92</v>
      </c>
      <c r="B5" s="1692" t="s">
        <v>3587</v>
      </c>
      <c r="C5" s="1692" t="s">
        <v>28</v>
      </c>
      <c r="D5" s="1692" t="s">
        <v>3588</v>
      </c>
      <c r="E5" s="1692" t="s">
        <v>3583</v>
      </c>
      <c r="F5" s="1692" t="s">
        <v>28</v>
      </c>
      <c r="G5" s="1692" t="s">
        <v>28</v>
      </c>
      <c r="H5" s="1692" t="s">
        <v>28</v>
      </c>
      <c r="I5" s="1692" t="s">
        <v>28</v>
      </c>
    </row>
    <row customHeight="1" ht="11.25">
      <c r="A6" s="1692" t="s">
        <v>119</v>
      </c>
      <c r="B6" s="1692" t="s">
        <v>3589</v>
      </c>
      <c r="C6" s="1692" t="s">
        <v>28</v>
      </c>
      <c r="D6" s="1692" t="s">
        <v>3588</v>
      </c>
      <c r="E6" s="1692" t="s">
        <v>3590</v>
      </c>
      <c r="F6" s="1692" t="s">
        <v>28</v>
      </c>
      <c r="G6" s="1692" t="s">
        <v>28</v>
      </c>
      <c r="H6" s="1692" t="s">
        <v>28</v>
      </c>
      <c r="I6" s="1692" t="s">
        <v>28</v>
      </c>
    </row>
    <row customHeight="1" ht="11.25">
      <c r="A7" s="1692" t="s">
        <v>93</v>
      </c>
      <c r="B7" s="1692" t="s">
        <v>3591</v>
      </c>
      <c r="C7" s="1692" t="s">
        <v>28</v>
      </c>
      <c r="D7" s="1692" t="s">
        <v>3592</v>
      </c>
      <c r="E7" s="1692" t="s">
        <v>3581</v>
      </c>
      <c r="F7" s="1692" t="s">
        <v>28</v>
      </c>
      <c r="G7" s="1692" t="s">
        <v>28</v>
      </c>
      <c r="H7" s="1692" t="s">
        <v>28</v>
      </c>
      <c r="I7" s="1692" t="s">
        <v>28</v>
      </c>
    </row>
    <row customHeight="1" ht="11.25">
      <c r="A8" s="1692" t="s">
        <v>94</v>
      </c>
      <c r="B8" s="1692" t="s">
        <v>3593</v>
      </c>
      <c r="C8" s="1692" t="s">
        <v>28</v>
      </c>
      <c r="D8" s="1692" t="s">
        <v>3588</v>
      </c>
      <c r="E8" s="1692" t="s">
        <v>3583</v>
      </c>
      <c r="F8" s="1692" t="s">
        <v>28</v>
      </c>
      <c r="G8" s="1692" t="s">
        <v>28</v>
      </c>
      <c r="H8" s="1692" t="s">
        <v>28</v>
      </c>
      <c r="I8" s="1692" t="s">
        <v>28</v>
      </c>
    </row>
    <row customHeight="1" ht="11.25">
      <c r="A9" s="1692" t="s">
        <v>120</v>
      </c>
      <c r="B9" s="1692" t="s">
        <v>3594</v>
      </c>
      <c r="C9" s="1692" t="s">
        <v>28</v>
      </c>
      <c r="D9" s="1692" t="s">
        <v>3588</v>
      </c>
      <c r="E9" s="1692" t="s">
        <v>3590</v>
      </c>
      <c r="F9" s="1692" t="s">
        <v>28</v>
      </c>
      <c r="G9" s="1692" t="s">
        <v>28</v>
      </c>
      <c r="H9" s="1692" t="s">
        <v>28</v>
      </c>
      <c r="I9" s="1692" t="s">
        <v>28</v>
      </c>
    </row>
    <row customHeight="1" ht="11.25">
      <c r="A10" s="1692" t="s">
        <v>156</v>
      </c>
      <c r="B10" s="1692" t="s">
        <v>3595</v>
      </c>
      <c r="C10" s="1692" t="s">
        <v>28</v>
      </c>
      <c r="D10" s="1692" t="s">
        <v>3596</v>
      </c>
      <c r="E10" s="1692" t="s">
        <v>3590</v>
      </c>
      <c r="F10" s="1692" t="s">
        <v>28</v>
      </c>
      <c r="G10" s="1692" t="s">
        <v>28</v>
      </c>
      <c r="H10" s="1692" t="s">
        <v>28</v>
      </c>
      <c r="I10" s="1692" t="s">
        <v>28</v>
      </c>
    </row>
    <row customHeight="1" ht="11.25">
      <c r="A11" s="1692" t="s">
        <v>157</v>
      </c>
      <c r="B11" s="1692" t="s">
        <v>3597</v>
      </c>
      <c r="C11" s="1692" t="s">
        <v>28</v>
      </c>
      <c r="D11" s="1692" t="s">
        <v>3598</v>
      </c>
      <c r="E11" s="1692" t="s">
        <v>3599</v>
      </c>
      <c r="F11" s="1692" t="s">
        <v>28</v>
      </c>
      <c r="G11" s="1692" t="s">
        <v>28</v>
      </c>
      <c r="H11" s="1692" t="s">
        <v>28</v>
      </c>
      <c r="I11" s="1692" t="s">
        <v>28</v>
      </c>
    </row>
    <row customHeight="1" ht="11.25">
      <c r="A12" s="1692" t="s">
        <v>158</v>
      </c>
      <c r="B12" s="1692" t="s">
        <v>3600</v>
      </c>
      <c r="C12" s="1692" t="s">
        <v>28</v>
      </c>
      <c r="D12" s="1692" t="s">
        <v>3601</v>
      </c>
      <c r="E12" s="1692" t="s">
        <v>3602</v>
      </c>
      <c r="F12" s="1692" t="s">
        <v>28</v>
      </c>
      <c r="G12" s="1692" t="s">
        <v>28</v>
      </c>
      <c r="H12" s="1692" t="s">
        <v>28</v>
      </c>
      <c r="I12" s="1692" t="s">
        <v>28</v>
      </c>
    </row>
    <row customHeight="1" ht="11.25">
      <c r="A13" s="1692" t="s">
        <v>159</v>
      </c>
      <c r="B13" s="1692" t="s">
        <v>3603</v>
      </c>
      <c r="C13" s="1692" t="s">
        <v>28</v>
      </c>
      <c r="D13" s="1692" t="s">
        <v>3598</v>
      </c>
      <c r="E13" s="1692" t="s">
        <v>3602</v>
      </c>
      <c r="F13" s="1692" t="s">
        <v>28</v>
      </c>
      <c r="G13" s="1692" t="s">
        <v>28</v>
      </c>
      <c r="H13" s="1692" t="s">
        <v>28</v>
      </c>
      <c r="I13" s="1692" t="s">
        <v>28</v>
      </c>
    </row>
    <row customHeight="1" ht="11.25">
      <c r="A14" s="1692" t="s">
        <v>160</v>
      </c>
      <c r="B14" s="1692" t="s">
        <v>3604</v>
      </c>
      <c r="C14" s="1692" t="s">
        <v>28</v>
      </c>
      <c r="D14" s="1692" t="s">
        <v>3605</v>
      </c>
      <c r="E14" s="1692" t="s">
        <v>3599</v>
      </c>
      <c r="F14" s="1692" t="s">
        <v>28</v>
      </c>
      <c r="G14" s="1692" t="s">
        <v>28</v>
      </c>
      <c r="H14" s="1692" t="s">
        <v>28</v>
      </c>
      <c r="I14" s="1692" t="s">
        <v>28</v>
      </c>
    </row>
    <row customHeight="1" ht="11.25">
      <c r="A15" s="1692" t="s">
        <v>161</v>
      </c>
      <c r="B15" s="1692" t="s">
        <v>3606</v>
      </c>
      <c r="C15" s="1692" t="s">
        <v>28</v>
      </c>
      <c r="D15" s="1692" t="s">
        <v>3588</v>
      </c>
      <c r="E15" s="1692" t="s">
        <v>3590</v>
      </c>
      <c r="F15" s="1692" t="s">
        <v>28</v>
      </c>
      <c r="G15" s="1692" t="s">
        <v>28</v>
      </c>
      <c r="H15" s="1692" t="s">
        <v>28</v>
      </c>
      <c r="I15" s="1692" t="s">
        <v>28</v>
      </c>
    </row>
    <row customHeight="1" ht="11.25">
      <c r="A16" s="1692" t="s">
        <v>1513</v>
      </c>
      <c r="B16" s="1692" t="s">
        <v>3607</v>
      </c>
      <c r="C16" s="1692" t="s">
        <v>28</v>
      </c>
      <c r="D16" s="1692" t="s">
        <v>3608</v>
      </c>
      <c r="E16" s="1692" t="s">
        <v>3599</v>
      </c>
      <c r="F16" s="1692" t="s">
        <v>28</v>
      </c>
      <c r="G16" s="1692" t="s">
        <v>28</v>
      </c>
      <c r="H16" s="1692" t="s">
        <v>28</v>
      </c>
      <c r="I16" s="1692" t="s">
        <v>28</v>
      </c>
    </row>
    <row customHeight="1" ht="11.25">
      <c r="A17" s="1692" t="s">
        <v>1519</v>
      </c>
      <c r="B17" s="1692" t="s">
        <v>3609</v>
      </c>
      <c r="C17" s="1692" t="s">
        <v>28</v>
      </c>
      <c r="D17" s="1692" t="s">
        <v>3610</v>
      </c>
      <c r="E17" s="1692" t="s">
        <v>3581</v>
      </c>
      <c r="F17" s="1692" t="s">
        <v>28</v>
      </c>
      <c r="G17" s="1692" t="s">
        <v>28</v>
      </c>
      <c r="H17" s="1692" t="s">
        <v>28</v>
      </c>
      <c r="I17" s="1692" t="s">
        <v>28</v>
      </c>
    </row>
    <row customHeight="1" ht="11.25">
      <c r="A18" s="1692" t="s">
        <v>1531</v>
      </c>
      <c r="B18" s="1692" t="s">
        <v>3611</v>
      </c>
      <c r="C18" s="1692" t="s">
        <v>28</v>
      </c>
      <c r="D18" s="1692" t="s">
        <v>3580</v>
      </c>
      <c r="E18" s="1692" t="s">
        <v>3583</v>
      </c>
      <c r="F18" s="1692" t="s">
        <v>28</v>
      </c>
      <c r="G18" s="1692" t="s">
        <v>28</v>
      </c>
      <c r="H18" s="1692" t="s">
        <v>28</v>
      </c>
      <c r="I18" s="1692" t="s">
        <v>28</v>
      </c>
    </row>
    <row customHeight="1" ht="11.25">
      <c r="A19" s="1692" t="s">
        <v>1545</v>
      </c>
      <c r="B19" s="1692" t="s">
        <v>3612</v>
      </c>
      <c r="C19" s="1692" t="s">
        <v>28</v>
      </c>
      <c r="D19" s="1692" t="s">
        <v>3588</v>
      </c>
      <c r="E19" s="1692" t="s">
        <v>3590</v>
      </c>
      <c r="F19" s="1692" t="s">
        <v>28</v>
      </c>
      <c r="G19" s="1692" t="s">
        <v>28</v>
      </c>
      <c r="H19" s="1692" t="s">
        <v>28</v>
      </c>
      <c r="I19" s="1692" t="s">
        <v>28</v>
      </c>
    </row>
    <row customHeight="1" ht="11.25">
      <c r="A20" s="1692" t="s">
        <v>1557</v>
      </c>
      <c r="B20" s="1692" t="s">
        <v>3613</v>
      </c>
      <c r="C20" s="1692" t="s">
        <v>28</v>
      </c>
      <c r="D20" s="1692" t="s">
        <v>3588</v>
      </c>
      <c r="E20" s="1692" t="s">
        <v>3590</v>
      </c>
      <c r="F20" s="1692" t="s">
        <v>28</v>
      </c>
      <c r="G20" s="1692" t="s">
        <v>28</v>
      </c>
      <c r="H20" s="1692" t="s">
        <v>28</v>
      </c>
      <c r="I20" s="1692" t="s">
        <v>28</v>
      </c>
    </row>
    <row customHeight="1" ht="11.25">
      <c r="A21" s="1692" t="s">
        <v>1566</v>
      </c>
      <c r="B21" s="1692" t="s">
        <v>3614</v>
      </c>
      <c r="C21" s="1692" t="s">
        <v>28</v>
      </c>
      <c r="D21" s="1692" t="s">
        <v>3615</v>
      </c>
      <c r="E21" s="1692" t="s">
        <v>3616</v>
      </c>
      <c r="F21" s="1692" t="s">
        <v>28</v>
      </c>
      <c r="G21" s="1692" t="s">
        <v>28</v>
      </c>
      <c r="H21" s="1692" t="s">
        <v>28</v>
      </c>
      <c r="I21" s="1692" t="s">
        <v>28</v>
      </c>
    </row>
    <row customHeight="1" ht="11.25">
      <c r="A22" s="1692" t="s">
        <v>1582</v>
      </c>
      <c r="B22" s="1692" t="s">
        <v>3617</v>
      </c>
      <c r="C22" s="1692" t="s">
        <v>28</v>
      </c>
      <c r="D22" s="1692" t="s">
        <v>3598</v>
      </c>
      <c r="E22" s="1692" t="s">
        <v>3618</v>
      </c>
      <c r="F22" s="1692" t="s">
        <v>28</v>
      </c>
      <c r="G22" s="1692" t="s">
        <v>28</v>
      </c>
      <c r="H22" s="1692" t="s">
        <v>28</v>
      </c>
      <c r="I22" s="1692" t="s">
        <v>28</v>
      </c>
    </row>
    <row customHeight="1" ht="11.25">
      <c r="A23" s="1692" t="s">
        <v>1589</v>
      </c>
      <c r="B23" s="1692" t="s">
        <v>3619</v>
      </c>
      <c r="C23" s="1692" t="s">
        <v>28</v>
      </c>
      <c r="D23" s="1692" t="s">
        <v>3620</v>
      </c>
      <c r="E23" s="1692" t="s">
        <v>3621</v>
      </c>
      <c r="F23" s="1692" t="s">
        <v>28</v>
      </c>
      <c r="G23" s="1692" t="s">
        <v>28</v>
      </c>
      <c r="H23" s="1692" t="s">
        <v>28</v>
      </c>
      <c r="I23" s="1692" t="s">
        <v>28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CC9541-C086-942C-8BA4-0.A17B338C}"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166C7E-5823-6F8E-D4D7-0.028092C3}"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138</v>
      </c>
      <c r="B1" s="184" t="s">
        <v>3622</v>
      </c>
    </row>
    <row customHeight="1" ht="11.25">
      <c r="A2" s="184" t="s">
        <v>99</v>
      </c>
      <c r="B2" s="184" t="s">
        <v>3623</v>
      </c>
    </row>
    <row customHeight="1" ht="11.25">
      <c r="A3" s="184" t="s">
        <v>105</v>
      </c>
      <c r="B3" s="184" t="s">
        <v>3624</v>
      </c>
    </row>
    <row customHeight="1" ht="11.25">
      <c r="A4" s="184" t="s">
        <v>108</v>
      </c>
      <c r="B4" s="184" t="s">
        <v>3625</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478F3C-2D43-5419-D25A-0.8FC1026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3626</v>
      </c>
      <c r="B1" s="836" t="s">
        <v>3627</v>
      </c>
    </row>
    <row customHeight="1" ht="11.25">
      <c r="A2" s="836">
        <v>4213775</v>
      </c>
      <c r="B2" s="836" t="s">
        <v>1273</v>
      </c>
    </row>
    <row customHeight="1" ht="11.25">
      <c r="A3" s="836">
        <v>4213784</v>
      </c>
      <c r="B3" s="836" t="s">
        <v>1304</v>
      </c>
    </row>
    <row customHeight="1" ht="11.25">
      <c r="A4" s="836">
        <v>4213781</v>
      </c>
      <c r="B4" s="836" t="s">
        <v>1297</v>
      </c>
    </row>
    <row customHeight="1" ht="11.25">
      <c r="A5" s="836">
        <v>4213776</v>
      </c>
      <c r="B5" s="836" t="s">
        <v>220</v>
      </c>
    </row>
    <row customHeight="1" ht="11.25">
      <c r="A6" s="836">
        <v>4213777</v>
      </c>
      <c r="B6" s="836" t="s">
        <v>226</v>
      </c>
    </row>
    <row customHeight="1" ht="11.25">
      <c r="A7" s="836">
        <v>4213778</v>
      </c>
      <c r="B7" s="836" t="s">
        <v>232</v>
      </c>
    </row>
    <row customHeight="1" ht="11.25">
      <c r="A8" s="836">
        <v>4213780</v>
      </c>
      <c r="B8" s="836" t="s">
        <v>238</v>
      </c>
    </row>
    <row customHeight="1" ht="11.25">
      <c r="A9" s="836">
        <v>4213779</v>
      </c>
      <c r="B9" s="836" t="s">
        <v>1438</v>
      </c>
    </row>
    <row customHeight="1" ht="11.25">
      <c r="A10" s="836">
        <v>4213783</v>
      </c>
      <c r="B10" s="836" t="s">
        <v>1453</v>
      </c>
    </row>
    <row customHeight="1" ht="11.25">
      <c r="A11" s="836">
        <v>4213782</v>
      </c>
      <c r="B11" s="836" t="s">
        <v>244</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C2F9EA-26A6-DA98-D91A-0.3CC68BD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3626</v>
      </c>
      <c r="B1" s="836" t="s">
        <v>3628</v>
      </c>
    </row>
    <row customHeight="1" ht="11.25">
      <c r="A2" s="836" t="s">
        <v>3629</v>
      </c>
      <c r="B2" s="836" t="s">
        <v>1551</v>
      </c>
    </row>
    <row customHeight="1" ht="11.25">
      <c r="A3" s="836" t="s">
        <v>3630</v>
      </c>
      <c r="B3" s="836" t="s">
        <v>1561</v>
      </c>
    </row>
    <row customHeight="1" ht="11.25">
      <c r="A4" s="836" t="s">
        <v>3631</v>
      </c>
      <c r="B4" s="836" t="s">
        <v>1570</v>
      </c>
    </row>
    <row customHeight="1" ht="11.25">
      <c r="A5" s="836" t="s">
        <v>3632</v>
      </c>
      <c r="B5" s="836" t="s">
        <v>1579</v>
      </c>
    </row>
    <row customHeight="1" ht="11.25">
      <c r="A6" s="836" t="s">
        <v>3633</v>
      </c>
      <c r="B6" s="836" t="s">
        <v>1585</v>
      </c>
    </row>
    <row customHeight="1" ht="11.25">
      <c r="A7" s="836" t="s">
        <v>3634</v>
      </c>
      <c r="B7" s="836" t="s">
        <v>1593</v>
      </c>
    </row>
    <row customHeight="1" ht="11.25">
      <c r="A8" s="836" t="s">
        <v>3635</v>
      </c>
      <c r="B8" s="836" t="s">
        <v>1600</v>
      </c>
    </row>
    <row customHeight="1" ht="11.25">
      <c r="A9" s="836" t="s">
        <v>3636</v>
      </c>
      <c r="B9" s="836" t="s">
        <v>1606</v>
      </c>
    </row>
    <row customHeight="1" ht="11.25">
      <c r="A10" s="836" t="s">
        <v>3637</v>
      </c>
      <c r="B10" s="836" t="s">
        <v>1610</v>
      </c>
    </row>
    <row customHeight="1" ht="11.25">
      <c r="A11" s="836" t="s">
        <v>3638</v>
      </c>
      <c r="B11" s="836" t="s">
        <v>1617</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CFDC33-1562-A50C-76B4-0.3C94E4A1}" mc:Ignorable="x14ac xr xr2 xr3">
  <sheetPr>
    <tabColor rgb="FFFFCC99"/>
  </sheetPr>
  <dimension ref="A1:G115"/>
  <sheetViews>
    <sheetView topLeftCell="A1" showGridLines="0" workbookViewId="0">
      <selection activeCell="A1" sqref="A1"/>
    </sheetView>
  </sheetViews>
  <sheetFormatPr customHeight="1" defaultRowHeight="11.25"/>
  <sheetData>
    <row customHeight="1" ht="11.25">
      <c r="A1" s="374" t="s">
        <v>3283</v>
      </c>
      <c r="B1" s="374" t="s">
        <v>3284</v>
      </c>
      <c r="C1" s="374" t="s">
        <v>3285</v>
      </c>
      <c r="D1" s="374" t="s">
        <v>3286</v>
      </c>
      <c r="E1" s="0" t="s">
        <v>3287</v>
      </c>
      <c r="F1" s="0" t="s">
        <v>3288</v>
      </c>
      <c r="G1" s="0" t="s">
        <v>3289</v>
      </c>
    </row>
    <row customHeight="1" ht="11.25">
      <c r="A2" s="0" t="s">
        <v>16</v>
      </c>
      <c r="B2" s="0" t="s">
        <v>3290</v>
      </c>
      <c r="C2" s="0" t="s">
        <v>3291</v>
      </c>
      <c r="D2" s="0" t="s">
        <v>3290</v>
      </c>
      <c r="E2" s="0" t="s">
        <v>3291</v>
      </c>
      <c r="F2" s="0" t="s">
        <v>3292</v>
      </c>
      <c r="G2" s="0" t="s">
        <v>118</v>
      </c>
    </row>
    <row customHeight="1" ht="11.25">
      <c r="A3" s="0" t="s">
        <v>16</v>
      </c>
      <c r="B3" s="0" t="s">
        <v>3293</v>
      </c>
      <c r="C3" s="0" t="s">
        <v>3294</v>
      </c>
      <c r="D3" s="0" t="s">
        <v>3293</v>
      </c>
      <c r="E3" s="0" t="s">
        <v>3294</v>
      </c>
      <c r="F3" s="0" t="s">
        <v>3295</v>
      </c>
      <c r="G3" s="0" t="s">
        <v>103</v>
      </c>
    </row>
    <row customHeight="1" ht="11.25">
      <c r="A4" s="0" t="s">
        <v>16</v>
      </c>
      <c r="B4" s="0" t="s">
        <v>100</v>
      </c>
      <c r="C4" s="0" t="s">
        <v>101</v>
      </c>
      <c r="D4" s="0" t="s">
        <v>100</v>
      </c>
      <c r="E4" s="0" t="s">
        <v>101</v>
      </c>
      <c r="F4" s="0" t="s">
        <v>3295</v>
      </c>
      <c r="G4" s="0" t="s">
        <v>91</v>
      </c>
    </row>
    <row customHeight="1" ht="11.25">
      <c r="A5" s="0" t="s">
        <v>16</v>
      </c>
      <c r="B5" s="0" t="s">
        <v>106</v>
      </c>
      <c r="C5" s="0" t="s">
        <v>107</v>
      </c>
      <c r="D5" s="0" t="s">
        <v>106</v>
      </c>
      <c r="E5" s="0" t="s">
        <v>107</v>
      </c>
      <c r="F5" s="0" t="s">
        <v>3295</v>
      </c>
      <c r="G5" s="0" t="s">
        <v>92</v>
      </c>
    </row>
    <row customHeight="1" ht="11.25">
      <c r="A6" s="0" t="s">
        <v>16</v>
      </c>
      <c r="B6" s="0" t="s">
        <v>3296</v>
      </c>
      <c r="C6" s="0" t="s">
        <v>3297</v>
      </c>
      <c r="D6" s="0" t="s">
        <v>3296</v>
      </c>
      <c r="E6" s="0" t="s">
        <v>3297</v>
      </c>
      <c r="F6" s="0" t="s">
        <v>3295</v>
      </c>
      <c r="G6" s="0" t="s">
        <v>119</v>
      </c>
    </row>
    <row customHeight="1" ht="11.25">
      <c r="A7" s="0" t="s">
        <v>16</v>
      </c>
      <c r="B7" s="0" t="s">
        <v>3298</v>
      </c>
      <c r="C7" s="0" t="s">
        <v>3299</v>
      </c>
      <c r="D7" s="0" t="s">
        <v>3298</v>
      </c>
      <c r="E7" s="0" t="s">
        <v>3299</v>
      </c>
      <c r="F7" s="0" t="s">
        <v>3295</v>
      </c>
      <c r="G7" s="0" t="s">
        <v>93</v>
      </c>
    </row>
    <row customHeight="1" ht="11.25">
      <c r="A8" s="0" t="s">
        <v>16</v>
      </c>
      <c r="B8" s="0" t="s">
        <v>3300</v>
      </c>
      <c r="C8" s="0" t="s">
        <v>3301</v>
      </c>
      <c r="D8" s="0" t="s">
        <v>3300</v>
      </c>
      <c r="E8" s="0" t="s">
        <v>3301</v>
      </c>
      <c r="F8" s="0" t="s">
        <v>3292</v>
      </c>
      <c r="G8" s="0" t="s">
        <v>94</v>
      </c>
    </row>
    <row customHeight="1" ht="11.25">
      <c r="A9" s="0" t="s">
        <v>16</v>
      </c>
      <c r="B9" s="0" t="s">
        <v>3302</v>
      </c>
      <c r="C9" s="0" t="s">
        <v>3303</v>
      </c>
      <c r="D9" s="0" t="s">
        <v>3302</v>
      </c>
      <c r="E9" s="0" t="s">
        <v>3303</v>
      </c>
      <c r="F9" s="0" t="s">
        <v>3295</v>
      </c>
      <c r="G9" s="0" t="s">
        <v>120</v>
      </c>
    </row>
    <row customHeight="1" ht="11.25">
      <c r="A10" s="0" t="s">
        <v>16</v>
      </c>
      <c r="B10" s="0" t="s">
        <v>3304</v>
      </c>
      <c r="C10" s="0" t="s">
        <v>3305</v>
      </c>
      <c r="D10" s="0" t="s">
        <v>3304</v>
      </c>
      <c r="E10" s="0" t="s">
        <v>3305</v>
      </c>
      <c r="F10" s="0" t="s">
        <v>3292</v>
      </c>
      <c r="G10" s="0" t="s">
        <v>156</v>
      </c>
    </row>
    <row customHeight="1" ht="11.25">
      <c r="A11" s="0" t="s">
        <v>16</v>
      </c>
      <c r="B11" s="0" t="s">
        <v>3306</v>
      </c>
      <c r="C11" s="0" t="s">
        <v>3307</v>
      </c>
      <c r="D11" s="0" t="s">
        <v>3308</v>
      </c>
      <c r="E11" s="0" t="s">
        <v>3309</v>
      </c>
      <c r="F11" s="0" t="s">
        <v>3310</v>
      </c>
      <c r="G11" s="0" t="s">
        <v>157</v>
      </c>
    </row>
    <row customHeight="1" ht="11.25">
      <c r="A12" s="0" t="s">
        <v>16</v>
      </c>
      <c r="B12" s="0" t="s">
        <v>3306</v>
      </c>
      <c r="C12" s="0" t="s">
        <v>3307</v>
      </c>
      <c r="D12" s="0" t="s">
        <v>3306</v>
      </c>
      <c r="E12" s="0" t="s">
        <v>3307</v>
      </c>
      <c r="F12" s="0" t="s">
        <v>3311</v>
      </c>
      <c r="G12" s="0" t="s">
        <v>158</v>
      </c>
    </row>
    <row customHeight="1" ht="11.25">
      <c r="A13" s="0" t="s">
        <v>16</v>
      </c>
      <c r="B13" s="0" t="s">
        <v>3306</v>
      </c>
      <c r="C13" s="0" t="s">
        <v>3307</v>
      </c>
      <c r="D13" s="0" t="s">
        <v>3312</v>
      </c>
      <c r="E13" s="0" t="s">
        <v>3313</v>
      </c>
      <c r="F13" s="0" t="s">
        <v>3310</v>
      </c>
      <c r="G13" s="0" t="s">
        <v>159</v>
      </c>
    </row>
    <row customHeight="1" ht="11.25">
      <c r="A14" s="0" t="s">
        <v>16</v>
      </c>
      <c r="B14" s="0" t="s">
        <v>3306</v>
      </c>
      <c r="C14" s="0" t="s">
        <v>3307</v>
      </c>
      <c r="D14" s="0" t="s">
        <v>3314</v>
      </c>
      <c r="E14" s="0" t="s">
        <v>3315</v>
      </c>
      <c r="F14" s="0" t="s">
        <v>3316</v>
      </c>
      <c r="G14" s="0" t="s">
        <v>160</v>
      </c>
    </row>
    <row customHeight="1" ht="11.25">
      <c r="A15" s="0" t="s">
        <v>16</v>
      </c>
      <c r="B15" s="0" t="s">
        <v>3306</v>
      </c>
      <c r="C15" s="0" t="s">
        <v>3307</v>
      </c>
      <c r="D15" s="0" t="s">
        <v>3317</v>
      </c>
      <c r="E15" s="0" t="s">
        <v>3318</v>
      </c>
      <c r="F15" s="0" t="s">
        <v>3310</v>
      </c>
      <c r="G15" s="0" t="s">
        <v>161</v>
      </c>
    </row>
    <row customHeight="1" ht="11.25">
      <c r="A16" s="0" t="s">
        <v>16</v>
      </c>
      <c r="B16" s="0" t="s">
        <v>3306</v>
      </c>
      <c r="C16" s="0" t="s">
        <v>3307</v>
      </c>
      <c r="D16" s="0" t="s">
        <v>3319</v>
      </c>
      <c r="E16" s="0" t="s">
        <v>3320</v>
      </c>
      <c r="F16" s="0" t="s">
        <v>3310</v>
      </c>
      <c r="G16" s="0" t="s">
        <v>1513</v>
      </c>
    </row>
    <row customHeight="1" ht="11.25">
      <c r="A17" s="0" t="s">
        <v>16</v>
      </c>
      <c r="B17" s="0" t="s">
        <v>3306</v>
      </c>
      <c r="C17" s="0" t="s">
        <v>3307</v>
      </c>
      <c r="D17" s="0" t="s">
        <v>3321</v>
      </c>
      <c r="E17" s="0" t="s">
        <v>3322</v>
      </c>
      <c r="F17" s="0" t="s">
        <v>3310</v>
      </c>
      <c r="G17" s="0" t="s">
        <v>1519</v>
      </c>
    </row>
    <row customHeight="1" ht="11.25">
      <c r="A18" s="0" t="s">
        <v>16</v>
      </c>
      <c r="B18" s="0" t="s">
        <v>3306</v>
      </c>
      <c r="C18" s="0" t="s">
        <v>3307</v>
      </c>
      <c r="D18" s="0" t="s">
        <v>3323</v>
      </c>
      <c r="E18" s="0" t="s">
        <v>3324</v>
      </c>
      <c r="F18" s="0" t="s">
        <v>3310</v>
      </c>
      <c r="G18" s="0" t="s">
        <v>1531</v>
      </c>
    </row>
    <row customHeight="1" ht="11.25">
      <c r="A19" s="0" t="s">
        <v>16</v>
      </c>
      <c r="B19" s="0" t="s">
        <v>3325</v>
      </c>
      <c r="C19" s="0" t="s">
        <v>3326</v>
      </c>
      <c r="D19" s="0" t="s">
        <v>3325</v>
      </c>
      <c r="E19" s="0" t="s">
        <v>3326</v>
      </c>
      <c r="F19" s="0" t="s">
        <v>3292</v>
      </c>
      <c r="G19" s="0" t="s">
        <v>1545</v>
      </c>
    </row>
    <row customHeight="1" ht="11.25">
      <c r="A20" s="0" t="s">
        <v>16</v>
      </c>
      <c r="B20" s="0" t="s">
        <v>3327</v>
      </c>
      <c r="C20" s="0" t="s">
        <v>3328</v>
      </c>
      <c r="D20" s="0" t="s">
        <v>3327</v>
      </c>
      <c r="E20" s="0" t="s">
        <v>3328</v>
      </c>
      <c r="F20" s="0" t="s">
        <v>3292</v>
      </c>
      <c r="G20" s="0" t="s">
        <v>1557</v>
      </c>
    </row>
    <row customHeight="1" ht="11.25">
      <c r="A21" s="0" t="s">
        <v>16</v>
      </c>
      <c r="B21" s="0" t="s">
        <v>3329</v>
      </c>
      <c r="C21" s="0" t="s">
        <v>3330</v>
      </c>
      <c r="D21" s="0" t="s">
        <v>3331</v>
      </c>
      <c r="E21" s="0" t="s">
        <v>3332</v>
      </c>
      <c r="F21" s="0" t="s">
        <v>3310</v>
      </c>
      <c r="G21" s="0" t="s">
        <v>1566</v>
      </c>
    </row>
    <row customHeight="1" ht="11.25">
      <c r="A22" s="0" t="s">
        <v>16</v>
      </c>
      <c r="B22" s="0" t="s">
        <v>3329</v>
      </c>
      <c r="C22" s="0" t="s">
        <v>3330</v>
      </c>
      <c r="D22" s="0" t="s">
        <v>3333</v>
      </c>
      <c r="E22" s="0" t="s">
        <v>3334</v>
      </c>
      <c r="F22" s="0" t="s">
        <v>3335</v>
      </c>
      <c r="G22" s="0" t="s">
        <v>1582</v>
      </c>
    </row>
    <row customHeight="1" ht="11.25">
      <c r="A23" s="0" t="s">
        <v>16</v>
      </c>
      <c r="B23" s="0" t="s">
        <v>3329</v>
      </c>
      <c r="C23" s="0" t="s">
        <v>3330</v>
      </c>
      <c r="D23" s="0" t="s">
        <v>3329</v>
      </c>
      <c r="E23" s="0" t="s">
        <v>3330</v>
      </c>
      <c r="F23" s="0" t="s">
        <v>3311</v>
      </c>
      <c r="G23" s="0" t="s">
        <v>1589</v>
      </c>
    </row>
    <row customHeight="1" ht="11.25">
      <c r="A24" s="0" t="s">
        <v>16</v>
      </c>
      <c r="B24" s="0" t="s">
        <v>3329</v>
      </c>
      <c r="C24" s="0" t="s">
        <v>3330</v>
      </c>
      <c r="D24" s="0" t="s">
        <v>3336</v>
      </c>
      <c r="E24" s="0" t="s">
        <v>3337</v>
      </c>
      <c r="F24" s="0" t="s">
        <v>3335</v>
      </c>
      <c r="G24" s="0" t="s">
        <v>1597</v>
      </c>
    </row>
    <row customHeight="1" ht="11.25">
      <c r="A25" s="0" t="s">
        <v>16</v>
      </c>
      <c r="B25" s="0" t="s">
        <v>3329</v>
      </c>
      <c r="C25" s="0" t="s">
        <v>3330</v>
      </c>
      <c r="D25" s="0" t="s">
        <v>3338</v>
      </c>
      <c r="E25" s="0" t="s">
        <v>3339</v>
      </c>
      <c r="F25" s="0" t="s">
        <v>3310</v>
      </c>
      <c r="G25" s="0" t="s">
        <v>1604</v>
      </c>
    </row>
    <row customHeight="1" ht="11.25">
      <c r="A26" s="0" t="s">
        <v>16</v>
      </c>
      <c r="B26" s="0" t="s">
        <v>3329</v>
      </c>
      <c r="C26" s="0" t="s">
        <v>3330</v>
      </c>
      <c r="D26" s="0" t="s">
        <v>3340</v>
      </c>
      <c r="E26" s="0" t="s">
        <v>3341</v>
      </c>
      <c r="F26" s="0" t="s">
        <v>3316</v>
      </c>
      <c r="G26" s="0" t="s">
        <v>1608</v>
      </c>
    </row>
    <row customHeight="1" ht="11.25">
      <c r="A27" s="0" t="s">
        <v>16</v>
      </c>
      <c r="B27" s="0" t="s">
        <v>3329</v>
      </c>
      <c r="C27" s="0" t="s">
        <v>3330</v>
      </c>
      <c r="D27" s="0" t="s">
        <v>3342</v>
      </c>
      <c r="E27" s="0" t="s">
        <v>3343</v>
      </c>
      <c r="F27" s="0" t="s">
        <v>3310</v>
      </c>
      <c r="G27" s="0" t="s">
        <v>1613</v>
      </c>
    </row>
    <row customHeight="1" ht="11.25">
      <c r="A28" s="0" t="s">
        <v>16</v>
      </c>
      <c r="B28" s="0" t="s">
        <v>3329</v>
      </c>
      <c r="C28" s="0" t="s">
        <v>3330</v>
      </c>
      <c r="D28" s="0" t="s">
        <v>3344</v>
      </c>
      <c r="E28" s="0" t="s">
        <v>3345</v>
      </c>
      <c r="F28" s="0" t="s">
        <v>3310</v>
      </c>
      <c r="G28" s="0" t="s">
        <v>1621</v>
      </c>
    </row>
    <row customHeight="1" ht="11.25">
      <c r="A29" s="0" t="s">
        <v>16</v>
      </c>
      <c r="B29" s="0" t="s">
        <v>3346</v>
      </c>
      <c r="C29" s="0" t="s">
        <v>3347</v>
      </c>
      <c r="D29" s="0" t="s">
        <v>3346</v>
      </c>
      <c r="E29" s="0" t="s">
        <v>3347</v>
      </c>
      <c r="F29" s="0" t="s">
        <v>3292</v>
      </c>
      <c r="G29" s="0" t="s">
        <v>1623</v>
      </c>
    </row>
    <row customHeight="1" ht="11.25">
      <c r="A30" s="0" t="s">
        <v>16</v>
      </c>
      <c r="B30" s="0" t="s">
        <v>3348</v>
      </c>
      <c r="C30" s="0" t="s">
        <v>3349</v>
      </c>
      <c r="D30" s="0" t="s">
        <v>3350</v>
      </c>
      <c r="E30" s="0" t="s">
        <v>3351</v>
      </c>
      <c r="F30" s="0" t="s">
        <v>3335</v>
      </c>
      <c r="G30" s="0" t="s">
        <v>1626</v>
      </c>
    </row>
    <row customHeight="1" ht="11.25">
      <c r="A31" s="0" t="s">
        <v>16</v>
      </c>
      <c r="B31" s="0" t="s">
        <v>3348</v>
      </c>
      <c r="C31" s="0" t="s">
        <v>3349</v>
      </c>
      <c r="D31" s="0" t="s">
        <v>3352</v>
      </c>
      <c r="E31" s="0" t="s">
        <v>3353</v>
      </c>
      <c r="F31" s="0" t="s">
        <v>3310</v>
      </c>
      <c r="G31" s="0" t="s">
        <v>1632</v>
      </c>
    </row>
    <row customHeight="1" ht="11.25">
      <c r="A32" s="0" t="s">
        <v>16</v>
      </c>
      <c r="B32" s="0" t="s">
        <v>3348</v>
      </c>
      <c r="C32" s="0" t="s">
        <v>3349</v>
      </c>
      <c r="D32" s="0" t="s">
        <v>3354</v>
      </c>
      <c r="E32" s="0" t="s">
        <v>3355</v>
      </c>
      <c r="F32" s="0" t="s">
        <v>3310</v>
      </c>
      <c r="G32" s="0" t="s">
        <v>1634</v>
      </c>
    </row>
    <row customHeight="1" ht="11.25">
      <c r="A33" s="0" t="s">
        <v>16</v>
      </c>
      <c r="B33" s="0" t="s">
        <v>3348</v>
      </c>
      <c r="C33" s="0" t="s">
        <v>3349</v>
      </c>
      <c r="D33" s="0" t="s">
        <v>3356</v>
      </c>
      <c r="E33" s="0" t="s">
        <v>3357</v>
      </c>
      <c r="F33" s="0" t="s">
        <v>3310</v>
      </c>
      <c r="G33" s="0" t="s">
        <v>1636</v>
      </c>
    </row>
    <row customHeight="1" ht="11.25">
      <c r="A34" s="0" t="s">
        <v>16</v>
      </c>
      <c r="B34" s="0" t="s">
        <v>3348</v>
      </c>
      <c r="C34" s="0" t="s">
        <v>3349</v>
      </c>
      <c r="D34" s="0" t="s">
        <v>3358</v>
      </c>
      <c r="E34" s="0" t="s">
        <v>3359</v>
      </c>
      <c r="F34" s="0" t="s">
        <v>3310</v>
      </c>
      <c r="G34" s="0" t="s">
        <v>1638</v>
      </c>
    </row>
    <row customHeight="1" ht="11.25">
      <c r="A35" s="0" t="s">
        <v>16</v>
      </c>
      <c r="B35" s="0" t="s">
        <v>3348</v>
      </c>
      <c r="C35" s="0" t="s">
        <v>3349</v>
      </c>
      <c r="D35" s="0" t="s">
        <v>3348</v>
      </c>
      <c r="E35" s="0" t="s">
        <v>3349</v>
      </c>
      <c r="F35" s="0" t="s">
        <v>3311</v>
      </c>
      <c r="G35" s="0" t="s">
        <v>1643</v>
      </c>
    </row>
    <row customHeight="1" ht="11.25">
      <c r="A36" s="0" t="s">
        <v>16</v>
      </c>
      <c r="B36" s="0" t="s">
        <v>3348</v>
      </c>
      <c r="C36" s="0" t="s">
        <v>3349</v>
      </c>
      <c r="D36" s="0" t="s">
        <v>3360</v>
      </c>
      <c r="E36" s="0" t="s">
        <v>3361</v>
      </c>
      <c r="F36" s="0" t="s">
        <v>3310</v>
      </c>
      <c r="G36" s="0" t="s">
        <v>1648</v>
      </c>
    </row>
    <row customHeight="1" ht="11.25">
      <c r="A37" s="0" t="s">
        <v>16</v>
      </c>
      <c r="B37" s="0" t="s">
        <v>3348</v>
      </c>
      <c r="C37" s="0" t="s">
        <v>3349</v>
      </c>
      <c r="D37" s="0" t="s">
        <v>3362</v>
      </c>
      <c r="E37" s="0" t="s">
        <v>3363</v>
      </c>
      <c r="F37" s="0" t="s">
        <v>3310</v>
      </c>
      <c r="G37" s="0" t="s">
        <v>1652</v>
      </c>
    </row>
    <row customHeight="1" ht="11.25">
      <c r="A38" s="0" t="s">
        <v>16</v>
      </c>
      <c r="B38" s="0" t="s">
        <v>3348</v>
      </c>
      <c r="C38" s="0" t="s">
        <v>3349</v>
      </c>
      <c r="D38" s="0" t="s">
        <v>3364</v>
      </c>
      <c r="E38" s="0" t="s">
        <v>3365</v>
      </c>
      <c r="F38" s="0" t="s">
        <v>3310</v>
      </c>
      <c r="G38" s="0" t="s">
        <v>1660</v>
      </c>
    </row>
    <row customHeight="1" ht="11.25">
      <c r="A39" s="0" t="s">
        <v>16</v>
      </c>
      <c r="B39" s="0" t="s">
        <v>3348</v>
      </c>
      <c r="C39" s="0" t="s">
        <v>3349</v>
      </c>
      <c r="D39" s="0" t="s">
        <v>3366</v>
      </c>
      <c r="E39" s="0" t="s">
        <v>3367</v>
      </c>
      <c r="F39" s="0" t="s">
        <v>3310</v>
      </c>
      <c r="G39" s="0" t="s">
        <v>1666</v>
      </c>
    </row>
    <row customHeight="1" ht="11.25">
      <c r="A40" s="0" t="s">
        <v>16</v>
      </c>
      <c r="B40" s="0" t="s">
        <v>3348</v>
      </c>
      <c r="C40" s="0" t="s">
        <v>3349</v>
      </c>
      <c r="D40" s="0" t="s">
        <v>3368</v>
      </c>
      <c r="E40" s="0" t="s">
        <v>3369</v>
      </c>
      <c r="F40" s="0" t="s">
        <v>3310</v>
      </c>
      <c r="G40" s="0" t="s">
        <v>1671</v>
      </c>
    </row>
    <row customHeight="1" ht="11.25">
      <c r="A41" s="0" t="s">
        <v>16</v>
      </c>
      <c r="B41" s="0" t="s">
        <v>3370</v>
      </c>
      <c r="C41" s="0" t="s">
        <v>3371</v>
      </c>
      <c r="D41" s="0" t="s">
        <v>3370</v>
      </c>
      <c r="E41" s="0" t="s">
        <v>3371</v>
      </c>
      <c r="F41" s="0" t="s">
        <v>3292</v>
      </c>
      <c r="G41" s="0" t="s">
        <v>1675</v>
      </c>
    </row>
    <row customHeight="1" ht="11.25">
      <c r="A42" s="0" t="s">
        <v>16</v>
      </c>
      <c r="B42" s="0" t="s">
        <v>3372</v>
      </c>
      <c r="C42" s="0" t="s">
        <v>3373</v>
      </c>
      <c r="D42" s="0" t="s">
        <v>3372</v>
      </c>
      <c r="E42" s="0" t="s">
        <v>3373</v>
      </c>
      <c r="F42" s="0" t="s">
        <v>3295</v>
      </c>
      <c r="G42" s="0" t="s">
        <v>1678</v>
      </c>
    </row>
    <row customHeight="1" ht="11.25">
      <c r="A43" s="0" t="s">
        <v>16</v>
      </c>
      <c r="B43" s="0" t="s">
        <v>3374</v>
      </c>
      <c r="C43" s="0" t="s">
        <v>3375</v>
      </c>
      <c r="D43" s="0" t="s">
        <v>3374</v>
      </c>
      <c r="E43" s="0" t="s">
        <v>3375</v>
      </c>
      <c r="F43" s="0" t="s">
        <v>3292</v>
      </c>
      <c r="G43" s="0" t="s">
        <v>1685</v>
      </c>
    </row>
    <row customHeight="1" ht="11.25">
      <c r="A44" s="0" t="s">
        <v>16</v>
      </c>
      <c r="B44" s="0" t="s">
        <v>3376</v>
      </c>
      <c r="C44" s="0" t="s">
        <v>3377</v>
      </c>
      <c r="D44" s="0" t="s">
        <v>3376</v>
      </c>
      <c r="E44" s="0" t="s">
        <v>3377</v>
      </c>
      <c r="F44" s="0" t="s">
        <v>3292</v>
      </c>
      <c r="G44" s="0" t="s">
        <v>1694</v>
      </c>
    </row>
    <row customHeight="1" ht="11.25">
      <c r="A45" s="0" t="s">
        <v>16</v>
      </c>
      <c r="B45" s="0" t="s">
        <v>3378</v>
      </c>
      <c r="C45" s="0" t="s">
        <v>3379</v>
      </c>
      <c r="D45" s="0" t="s">
        <v>3380</v>
      </c>
      <c r="E45" s="0" t="s">
        <v>3381</v>
      </c>
      <c r="F45" s="0" t="s">
        <v>3310</v>
      </c>
      <c r="G45" s="0" t="s">
        <v>1699</v>
      </c>
    </row>
    <row customHeight="1" ht="11.25">
      <c r="A46" s="0" t="s">
        <v>16</v>
      </c>
      <c r="B46" s="0" t="s">
        <v>3378</v>
      </c>
      <c r="C46" s="0" t="s">
        <v>3379</v>
      </c>
      <c r="D46" s="0" t="s">
        <v>3382</v>
      </c>
      <c r="E46" s="0" t="s">
        <v>3383</v>
      </c>
      <c r="F46" s="0" t="s">
        <v>3310</v>
      </c>
      <c r="G46" s="0" t="s">
        <v>1703</v>
      </c>
    </row>
    <row customHeight="1" ht="11.25">
      <c r="A47" s="0" t="s">
        <v>16</v>
      </c>
      <c r="B47" s="0" t="s">
        <v>3378</v>
      </c>
      <c r="C47" s="0" t="s">
        <v>3379</v>
      </c>
      <c r="D47" s="0" t="s">
        <v>3384</v>
      </c>
      <c r="E47" s="0" t="s">
        <v>3385</v>
      </c>
      <c r="F47" s="0" t="s">
        <v>3310</v>
      </c>
      <c r="G47" s="0" t="s">
        <v>1709</v>
      </c>
    </row>
    <row customHeight="1" ht="11.25">
      <c r="A48" s="0" t="s">
        <v>16</v>
      </c>
      <c r="B48" s="0" t="s">
        <v>3378</v>
      </c>
      <c r="C48" s="0" t="s">
        <v>3379</v>
      </c>
      <c r="D48" s="0" t="s">
        <v>3378</v>
      </c>
      <c r="E48" s="0" t="s">
        <v>3379</v>
      </c>
      <c r="F48" s="0" t="s">
        <v>3311</v>
      </c>
      <c r="G48" s="0" t="s">
        <v>1713</v>
      </c>
    </row>
    <row customHeight="1" ht="11.25">
      <c r="A49" s="0" t="s">
        <v>16</v>
      </c>
      <c r="B49" s="0" t="s">
        <v>3378</v>
      </c>
      <c r="C49" s="0" t="s">
        <v>3379</v>
      </c>
      <c r="D49" s="0" t="s">
        <v>3386</v>
      </c>
      <c r="E49" s="0" t="s">
        <v>3387</v>
      </c>
      <c r="F49" s="0" t="s">
        <v>3310</v>
      </c>
      <c r="G49" s="0" t="s">
        <v>1716</v>
      </c>
    </row>
    <row customHeight="1" ht="11.25">
      <c r="A50" s="0" t="s">
        <v>16</v>
      </c>
      <c r="B50" s="0" t="s">
        <v>3378</v>
      </c>
      <c r="C50" s="0" t="s">
        <v>3379</v>
      </c>
      <c r="D50" s="0" t="s">
        <v>3388</v>
      </c>
      <c r="E50" s="0" t="s">
        <v>3389</v>
      </c>
      <c r="F50" s="0" t="s">
        <v>3335</v>
      </c>
      <c r="G50" s="0" t="s">
        <v>1719</v>
      </c>
    </row>
    <row customHeight="1" ht="11.25">
      <c r="A51" s="0" t="s">
        <v>16</v>
      </c>
      <c r="B51" s="0" t="s">
        <v>3378</v>
      </c>
      <c r="C51" s="0" t="s">
        <v>3379</v>
      </c>
      <c r="D51" s="0" t="s">
        <v>3390</v>
      </c>
      <c r="E51" s="0" t="s">
        <v>3391</v>
      </c>
      <c r="F51" s="0" t="s">
        <v>3310</v>
      </c>
      <c r="G51" s="0" t="s">
        <v>1724</v>
      </c>
    </row>
    <row customHeight="1" ht="11.25">
      <c r="A52" s="0" t="s">
        <v>16</v>
      </c>
      <c r="B52" s="0" t="s">
        <v>3378</v>
      </c>
      <c r="C52" s="0" t="s">
        <v>3379</v>
      </c>
      <c r="D52" s="0" t="s">
        <v>3392</v>
      </c>
      <c r="E52" s="0" t="s">
        <v>3393</v>
      </c>
      <c r="F52" s="0" t="s">
        <v>3310</v>
      </c>
      <c r="G52" s="0" t="s">
        <v>1728</v>
      </c>
    </row>
    <row customHeight="1" ht="11.25">
      <c r="A53" s="0" t="s">
        <v>16</v>
      </c>
      <c r="B53" s="0" t="s">
        <v>3394</v>
      </c>
      <c r="C53" s="0" t="s">
        <v>3395</v>
      </c>
      <c r="D53" s="0" t="s">
        <v>3394</v>
      </c>
      <c r="E53" s="0" t="s">
        <v>3395</v>
      </c>
      <c r="F53" s="0" t="s">
        <v>3292</v>
      </c>
      <c r="G53" s="0" t="s">
        <v>1730</v>
      </c>
    </row>
    <row customHeight="1" ht="11.25">
      <c r="A54" s="0" t="s">
        <v>16</v>
      </c>
      <c r="B54" s="0" t="s">
        <v>3396</v>
      </c>
      <c r="C54" s="0" t="s">
        <v>3397</v>
      </c>
      <c r="D54" s="0" t="s">
        <v>3396</v>
      </c>
      <c r="E54" s="0" t="s">
        <v>3397</v>
      </c>
      <c r="F54" s="0" t="s">
        <v>3311</v>
      </c>
      <c r="G54" s="0" t="s">
        <v>1733</v>
      </c>
    </row>
    <row customHeight="1" ht="11.25">
      <c r="A55" s="0" t="s">
        <v>16</v>
      </c>
      <c r="B55" s="0" t="s">
        <v>3396</v>
      </c>
      <c r="C55" s="0" t="s">
        <v>3397</v>
      </c>
      <c r="D55" s="0" t="s">
        <v>3398</v>
      </c>
      <c r="E55" s="0" t="s">
        <v>3399</v>
      </c>
      <c r="F55" s="0" t="s">
        <v>3310</v>
      </c>
      <c r="G55" s="0" t="s">
        <v>1738</v>
      </c>
    </row>
    <row customHeight="1" ht="11.25">
      <c r="A56" s="0" t="s">
        <v>16</v>
      </c>
      <c r="B56" s="0" t="s">
        <v>3396</v>
      </c>
      <c r="C56" s="0" t="s">
        <v>3397</v>
      </c>
      <c r="D56" s="0" t="s">
        <v>3400</v>
      </c>
      <c r="E56" s="0" t="s">
        <v>3401</v>
      </c>
      <c r="F56" s="0" t="s">
        <v>3310</v>
      </c>
      <c r="G56" s="0" t="s">
        <v>1741</v>
      </c>
    </row>
    <row customHeight="1" ht="11.25">
      <c r="A57" s="0" t="s">
        <v>16</v>
      </c>
      <c r="B57" s="0" t="s">
        <v>3396</v>
      </c>
      <c r="C57" s="0" t="s">
        <v>3397</v>
      </c>
      <c r="D57" s="0" t="s">
        <v>3402</v>
      </c>
      <c r="E57" s="0" t="s">
        <v>3403</v>
      </c>
      <c r="F57" s="0" t="s">
        <v>3310</v>
      </c>
      <c r="G57" s="0" t="s">
        <v>1744</v>
      </c>
    </row>
    <row customHeight="1" ht="11.25">
      <c r="A58" s="0" t="s">
        <v>16</v>
      </c>
      <c r="B58" s="0" t="s">
        <v>3404</v>
      </c>
      <c r="C58" s="0" t="s">
        <v>3405</v>
      </c>
      <c r="D58" s="0" t="s">
        <v>3404</v>
      </c>
      <c r="E58" s="0" t="s">
        <v>3405</v>
      </c>
      <c r="F58" s="0" t="s">
        <v>3295</v>
      </c>
      <c r="G58" s="0" t="s">
        <v>1747</v>
      </c>
    </row>
    <row customHeight="1" ht="11.25">
      <c r="A59" s="0" t="s">
        <v>16</v>
      </c>
      <c r="B59" s="0" t="s">
        <v>3406</v>
      </c>
      <c r="C59" s="0" t="s">
        <v>3407</v>
      </c>
      <c r="D59" s="0" t="s">
        <v>3406</v>
      </c>
      <c r="E59" s="0" t="s">
        <v>3407</v>
      </c>
      <c r="F59" s="0" t="s">
        <v>3292</v>
      </c>
      <c r="G59" s="0" t="s">
        <v>1751</v>
      </c>
    </row>
    <row customHeight="1" ht="11.25">
      <c r="A60" s="0" t="s">
        <v>16</v>
      </c>
      <c r="B60" s="0" t="s">
        <v>3408</v>
      </c>
      <c r="C60" s="0" t="s">
        <v>3409</v>
      </c>
      <c r="D60" s="0" t="s">
        <v>3408</v>
      </c>
      <c r="E60" s="0" t="s">
        <v>3409</v>
      </c>
      <c r="F60" s="0" t="s">
        <v>3292</v>
      </c>
      <c r="G60" s="0" t="s">
        <v>1755</v>
      </c>
    </row>
    <row customHeight="1" ht="11.25">
      <c r="A61" s="0" t="s">
        <v>16</v>
      </c>
      <c r="B61" s="0" t="s">
        <v>110</v>
      </c>
      <c r="C61" s="0" t="s">
        <v>111</v>
      </c>
      <c r="D61" s="0" t="s">
        <v>110</v>
      </c>
      <c r="E61" s="0" t="s">
        <v>111</v>
      </c>
      <c r="F61" s="0" t="s">
        <v>3295</v>
      </c>
      <c r="G61" s="0" t="s">
        <v>109</v>
      </c>
    </row>
    <row customHeight="1" ht="11.25">
      <c r="A62" s="0" t="s">
        <v>16</v>
      </c>
      <c r="B62" s="0" t="s">
        <v>3410</v>
      </c>
      <c r="C62" s="0" t="s">
        <v>3411</v>
      </c>
      <c r="D62" s="0" t="s">
        <v>3410</v>
      </c>
      <c r="E62" s="0" t="s">
        <v>3411</v>
      </c>
      <c r="F62" s="0" t="s">
        <v>3292</v>
      </c>
      <c r="G62" s="0" t="s">
        <v>3412</v>
      </c>
    </row>
    <row customHeight="1" ht="11.25">
      <c r="A63" s="0" t="s">
        <v>16</v>
      </c>
      <c r="B63" s="0" t="s">
        <v>3413</v>
      </c>
      <c r="C63" s="0" t="s">
        <v>3414</v>
      </c>
      <c r="D63" s="0" t="s">
        <v>3415</v>
      </c>
      <c r="E63" s="0" t="s">
        <v>3416</v>
      </c>
      <c r="F63" s="0" t="s">
        <v>3310</v>
      </c>
      <c r="G63" s="0" t="s">
        <v>3417</v>
      </c>
    </row>
    <row customHeight="1" ht="11.25">
      <c r="A64" s="0" t="s">
        <v>16</v>
      </c>
      <c r="B64" s="0" t="s">
        <v>3413</v>
      </c>
      <c r="C64" s="0" t="s">
        <v>3414</v>
      </c>
      <c r="D64" s="0" t="s">
        <v>3418</v>
      </c>
      <c r="E64" s="0" t="s">
        <v>3419</v>
      </c>
      <c r="F64" s="0" t="s">
        <v>3310</v>
      </c>
      <c r="G64" s="0" t="s">
        <v>3420</v>
      </c>
    </row>
    <row customHeight="1" ht="11.25">
      <c r="A65" s="0" t="s">
        <v>16</v>
      </c>
      <c r="B65" s="0" t="s">
        <v>3413</v>
      </c>
      <c r="C65" s="0" t="s">
        <v>3414</v>
      </c>
      <c r="D65" s="0" t="s">
        <v>3421</v>
      </c>
      <c r="E65" s="0" t="s">
        <v>3422</v>
      </c>
      <c r="F65" s="0" t="s">
        <v>3310</v>
      </c>
      <c r="G65" s="0" t="s">
        <v>3423</v>
      </c>
    </row>
    <row customHeight="1" ht="11.25">
      <c r="A66" s="0" t="s">
        <v>16</v>
      </c>
      <c r="B66" s="0" t="s">
        <v>3413</v>
      </c>
      <c r="C66" s="0" t="s">
        <v>3414</v>
      </c>
      <c r="D66" s="0" t="s">
        <v>3424</v>
      </c>
      <c r="E66" s="0" t="s">
        <v>3425</v>
      </c>
      <c r="F66" s="0" t="s">
        <v>3316</v>
      </c>
      <c r="G66" s="0" t="s">
        <v>3426</v>
      </c>
    </row>
    <row customHeight="1" ht="11.25">
      <c r="A67" s="0" t="s">
        <v>16</v>
      </c>
      <c r="B67" s="0" t="s">
        <v>3413</v>
      </c>
      <c r="C67" s="0" t="s">
        <v>3414</v>
      </c>
      <c r="D67" s="0" t="s">
        <v>3427</v>
      </c>
      <c r="E67" s="0" t="s">
        <v>3428</v>
      </c>
      <c r="F67" s="0" t="s">
        <v>3310</v>
      </c>
      <c r="G67" s="0" t="s">
        <v>2074</v>
      </c>
    </row>
    <row customHeight="1" ht="11.25">
      <c r="A68" s="0" t="s">
        <v>16</v>
      </c>
      <c r="B68" s="0" t="s">
        <v>3413</v>
      </c>
      <c r="C68" s="0" t="s">
        <v>3414</v>
      </c>
      <c r="D68" s="0" t="s">
        <v>3429</v>
      </c>
      <c r="E68" s="0" t="s">
        <v>3430</v>
      </c>
      <c r="F68" s="0" t="s">
        <v>3310</v>
      </c>
      <c r="G68" s="0" t="s">
        <v>3431</v>
      </c>
    </row>
    <row customHeight="1" ht="11.25">
      <c r="A69" s="0" t="s">
        <v>16</v>
      </c>
      <c r="B69" s="0" t="s">
        <v>3413</v>
      </c>
      <c r="C69" s="0" t="s">
        <v>3414</v>
      </c>
      <c r="D69" s="0" t="s">
        <v>3413</v>
      </c>
      <c r="E69" s="0" t="s">
        <v>3414</v>
      </c>
      <c r="F69" s="0" t="s">
        <v>3311</v>
      </c>
      <c r="G69" s="0" t="s">
        <v>2277</v>
      </c>
    </row>
    <row customHeight="1" ht="11.25">
      <c r="A70" s="0" t="s">
        <v>16</v>
      </c>
      <c r="B70" s="0" t="s">
        <v>3413</v>
      </c>
      <c r="C70" s="0" t="s">
        <v>3414</v>
      </c>
      <c r="D70" s="0" t="s">
        <v>3432</v>
      </c>
      <c r="E70" s="0" t="s">
        <v>3433</v>
      </c>
      <c r="F70" s="0" t="s">
        <v>3310</v>
      </c>
      <c r="G70" s="0" t="s">
        <v>3434</v>
      </c>
    </row>
    <row customHeight="1" ht="11.25">
      <c r="A71" s="0" t="s">
        <v>16</v>
      </c>
      <c r="B71" s="0" t="s">
        <v>3435</v>
      </c>
      <c r="C71" s="0" t="s">
        <v>3436</v>
      </c>
      <c r="D71" s="0" t="s">
        <v>3435</v>
      </c>
      <c r="E71" s="0" t="s">
        <v>3436</v>
      </c>
      <c r="F71" s="0" t="s">
        <v>3292</v>
      </c>
      <c r="G71" s="0" t="s">
        <v>3437</v>
      </c>
    </row>
    <row customHeight="1" ht="11.25">
      <c r="A72" s="0" t="s">
        <v>16</v>
      </c>
      <c r="B72" s="0" t="s">
        <v>3438</v>
      </c>
      <c r="C72" s="0" t="s">
        <v>3439</v>
      </c>
      <c r="D72" s="0" t="s">
        <v>3438</v>
      </c>
      <c r="E72" s="0" t="s">
        <v>3439</v>
      </c>
      <c r="F72" s="0" t="s">
        <v>3292</v>
      </c>
      <c r="G72" s="0" t="s">
        <v>3440</v>
      </c>
    </row>
    <row customHeight="1" ht="11.25">
      <c r="A73" s="0" t="s">
        <v>16</v>
      </c>
      <c r="B73" s="0" t="s">
        <v>3441</v>
      </c>
      <c r="C73" s="0" t="s">
        <v>3442</v>
      </c>
      <c r="D73" s="0" t="s">
        <v>3443</v>
      </c>
      <c r="E73" s="0" t="s">
        <v>3444</v>
      </c>
      <c r="F73" s="0" t="s">
        <v>3310</v>
      </c>
      <c r="G73" s="0" t="s">
        <v>3445</v>
      </c>
    </row>
    <row customHeight="1" ht="11.25">
      <c r="A74" s="0" t="s">
        <v>16</v>
      </c>
      <c r="B74" s="0" t="s">
        <v>3441</v>
      </c>
      <c r="C74" s="0" t="s">
        <v>3442</v>
      </c>
      <c r="D74" s="0" t="s">
        <v>3446</v>
      </c>
      <c r="E74" s="0" t="s">
        <v>3447</v>
      </c>
      <c r="F74" s="0" t="s">
        <v>3310</v>
      </c>
      <c r="G74" s="0" t="s">
        <v>3448</v>
      </c>
    </row>
    <row customHeight="1" ht="11.25">
      <c r="A75" s="0" t="s">
        <v>16</v>
      </c>
      <c r="B75" s="0" t="s">
        <v>3441</v>
      </c>
      <c r="C75" s="0" t="s">
        <v>3442</v>
      </c>
      <c r="D75" s="0" t="s">
        <v>3449</v>
      </c>
      <c r="E75" s="0" t="s">
        <v>3450</v>
      </c>
      <c r="F75" s="0" t="s">
        <v>3310</v>
      </c>
      <c r="G75" s="0" t="s">
        <v>3451</v>
      </c>
    </row>
    <row customHeight="1" ht="11.25">
      <c r="A76" s="0" t="s">
        <v>16</v>
      </c>
      <c r="B76" s="0" t="s">
        <v>3441</v>
      </c>
      <c r="C76" s="0" t="s">
        <v>3442</v>
      </c>
      <c r="D76" s="0" t="s">
        <v>3452</v>
      </c>
      <c r="E76" s="0" t="s">
        <v>3453</v>
      </c>
      <c r="F76" s="0" t="s">
        <v>3310</v>
      </c>
      <c r="G76" s="0" t="s">
        <v>3454</v>
      </c>
    </row>
    <row customHeight="1" ht="11.25">
      <c r="A77" s="0" t="s">
        <v>16</v>
      </c>
      <c r="B77" s="0" t="s">
        <v>3441</v>
      </c>
      <c r="C77" s="0" t="s">
        <v>3442</v>
      </c>
      <c r="D77" s="0" t="s">
        <v>3455</v>
      </c>
      <c r="E77" s="0" t="s">
        <v>3456</v>
      </c>
      <c r="F77" s="0" t="s">
        <v>3310</v>
      </c>
      <c r="G77" s="0" t="s">
        <v>3457</v>
      </c>
    </row>
    <row customHeight="1" ht="11.25">
      <c r="A78" s="0" t="s">
        <v>16</v>
      </c>
      <c r="B78" s="0" t="s">
        <v>3441</v>
      </c>
      <c r="C78" s="0" t="s">
        <v>3442</v>
      </c>
      <c r="D78" s="0" t="s">
        <v>3441</v>
      </c>
      <c r="E78" s="0" t="s">
        <v>3442</v>
      </c>
      <c r="F78" s="0" t="s">
        <v>3311</v>
      </c>
      <c r="G78" s="0" t="s">
        <v>3458</v>
      </c>
    </row>
    <row customHeight="1" ht="11.25">
      <c r="A79" s="0" t="s">
        <v>16</v>
      </c>
      <c r="B79" s="0" t="s">
        <v>3441</v>
      </c>
      <c r="C79" s="0" t="s">
        <v>3442</v>
      </c>
      <c r="D79" s="0" t="s">
        <v>3459</v>
      </c>
      <c r="E79" s="0" t="s">
        <v>3460</v>
      </c>
      <c r="F79" s="0" t="s">
        <v>3310</v>
      </c>
      <c r="G79" s="0" t="s">
        <v>3461</v>
      </c>
    </row>
    <row customHeight="1" ht="11.25">
      <c r="A80" s="0" t="s">
        <v>16</v>
      </c>
      <c r="B80" s="0" t="s">
        <v>3441</v>
      </c>
      <c r="C80" s="0" t="s">
        <v>3442</v>
      </c>
      <c r="D80" s="0" t="s">
        <v>3462</v>
      </c>
      <c r="E80" s="0" t="s">
        <v>3463</v>
      </c>
      <c r="F80" s="0" t="s">
        <v>3310</v>
      </c>
      <c r="G80" s="0" t="s">
        <v>3464</v>
      </c>
    </row>
    <row customHeight="1" ht="11.25">
      <c r="A81" s="0" t="s">
        <v>16</v>
      </c>
      <c r="B81" s="0" t="s">
        <v>3441</v>
      </c>
      <c r="C81" s="0" t="s">
        <v>3442</v>
      </c>
      <c r="D81" s="0" t="s">
        <v>3465</v>
      </c>
      <c r="E81" s="0" t="s">
        <v>3466</v>
      </c>
      <c r="F81" s="0" t="s">
        <v>3310</v>
      </c>
      <c r="G81" s="0" t="s">
        <v>3467</v>
      </c>
    </row>
    <row customHeight="1" ht="11.25">
      <c r="A82" s="0" t="s">
        <v>16</v>
      </c>
      <c r="B82" s="0" t="s">
        <v>3468</v>
      </c>
      <c r="C82" s="0" t="s">
        <v>3469</v>
      </c>
      <c r="D82" s="0" t="s">
        <v>3468</v>
      </c>
      <c r="E82" s="0" t="s">
        <v>3469</v>
      </c>
      <c r="F82" s="0" t="s">
        <v>3292</v>
      </c>
      <c r="G82" s="0" t="s">
        <v>3470</v>
      </c>
    </row>
    <row customHeight="1" ht="11.25">
      <c r="A83" s="0" t="s">
        <v>16</v>
      </c>
      <c r="B83" s="0" t="s">
        <v>3471</v>
      </c>
      <c r="C83" s="0" t="s">
        <v>3472</v>
      </c>
      <c r="D83" s="0" t="s">
        <v>3471</v>
      </c>
      <c r="E83" s="0" t="s">
        <v>3472</v>
      </c>
      <c r="F83" s="0" t="s">
        <v>3295</v>
      </c>
      <c r="G83" s="0" t="s">
        <v>3473</v>
      </c>
    </row>
    <row customHeight="1" ht="11.25">
      <c r="A84" s="0" t="s">
        <v>16</v>
      </c>
      <c r="B84" s="0" t="s">
        <v>3474</v>
      </c>
      <c r="C84" s="0" t="s">
        <v>3475</v>
      </c>
      <c r="D84" s="0" t="s">
        <v>3474</v>
      </c>
      <c r="E84" s="0" t="s">
        <v>3475</v>
      </c>
      <c r="F84" s="0" t="s">
        <v>3292</v>
      </c>
      <c r="G84" s="0" t="s">
        <v>3476</v>
      </c>
    </row>
    <row customHeight="1" ht="11.25">
      <c r="A85" s="0" t="s">
        <v>16</v>
      </c>
      <c r="B85" s="0" t="s">
        <v>3477</v>
      </c>
      <c r="C85" s="0" t="s">
        <v>3478</v>
      </c>
      <c r="D85" s="0" t="s">
        <v>3477</v>
      </c>
      <c r="E85" s="0" t="s">
        <v>3478</v>
      </c>
      <c r="F85" s="0" t="s">
        <v>3292</v>
      </c>
      <c r="G85" s="0" t="s">
        <v>3479</v>
      </c>
    </row>
    <row customHeight="1" ht="11.25">
      <c r="A86" s="0" t="s">
        <v>16</v>
      </c>
      <c r="B86" s="0" t="s">
        <v>3480</v>
      </c>
      <c r="C86" s="0" t="s">
        <v>3481</v>
      </c>
      <c r="D86" s="0" t="s">
        <v>3480</v>
      </c>
      <c r="E86" s="0" t="s">
        <v>3481</v>
      </c>
      <c r="F86" s="0" t="s">
        <v>3292</v>
      </c>
      <c r="G86" s="0" t="s">
        <v>3482</v>
      </c>
    </row>
    <row customHeight="1" ht="11.25">
      <c r="A87" s="0" t="s">
        <v>16</v>
      </c>
      <c r="B87" s="0" t="s">
        <v>3483</v>
      </c>
      <c r="C87" s="0" t="s">
        <v>3484</v>
      </c>
      <c r="D87" s="0" t="s">
        <v>3483</v>
      </c>
      <c r="E87" s="0" t="s">
        <v>3484</v>
      </c>
      <c r="F87" s="0" t="s">
        <v>3292</v>
      </c>
      <c r="G87" s="0" t="s">
        <v>3485</v>
      </c>
    </row>
    <row customHeight="1" ht="11.25">
      <c r="A88" s="0" t="s">
        <v>16</v>
      </c>
      <c r="B88" s="0" t="s">
        <v>3486</v>
      </c>
      <c r="C88" s="0" t="s">
        <v>3487</v>
      </c>
      <c r="D88" s="0" t="s">
        <v>3488</v>
      </c>
      <c r="E88" s="0" t="s">
        <v>3489</v>
      </c>
      <c r="F88" s="0" t="s">
        <v>3310</v>
      </c>
      <c r="G88" s="0" t="s">
        <v>3490</v>
      </c>
    </row>
    <row customHeight="1" ht="11.25">
      <c r="A89" s="0" t="s">
        <v>16</v>
      </c>
      <c r="B89" s="0" t="s">
        <v>3486</v>
      </c>
      <c r="C89" s="0" t="s">
        <v>3487</v>
      </c>
      <c r="D89" s="0" t="s">
        <v>3491</v>
      </c>
      <c r="E89" s="0" t="s">
        <v>3492</v>
      </c>
      <c r="F89" s="0" t="s">
        <v>3316</v>
      </c>
      <c r="G89" s="0" t="s">
        <v>3493</v>
      </c>
    </row>
    <row customHeight="1" ht="11.25">
      <c r="A90" s="0" t="s">
        <v>16</v>
      </c>
      <c r="B90" s="0" t="s">
        <v>3486</v>
      </c>
      <c r="C90" s="0" t="s">
        <v>3487</v>
      </c>
      <c r="D90" s="0" t="s">
        <v>3494</v>
      </c>
      <c r="E90" s="0" t="s">
        <v>3495</v>
      </c>
      <c r="F90" s="0" t="s">
        <v>3310</v>
      </c>
      <c r="G90" s="0" t="s">
        <v>3496</v>
      </c>
    </row>
    <row customHeight="1" ht="11.25">
      <c r="A91" s="0" t="s">
        <v>16</v>
      </c>
      <c r="B91" s="0" t="s">
        <v>3486</v>
      </c>
      <c r="C91" s="0" t="s">
        <v>3487</v>
      </c>
      <c r="D91" s="0" t="s">
        <v>3497</v>
      </c>
      <c r="E91" s="0" t="s">
        <v>3498</v>
      </c>
      <c r="F91" s="0" t="s">
        <v>3335</v>
      </c>
      <c r="G91" s="0" t="s">
        <v>3499</v>
      </c>
    </row>
    <row customHeight="1" ht="11.25">
      <c r="A92" s="0" t="s">
        <v>16</v>
      </c>
      <c r="B92" s="0" t="s">
        <v>3486</v>
      </c>
      <c r="C92" s="0" t="s">
        <v>3487</v>
      </c>
      <c r="D92" s="0" t="s">
        <v>3500</v>
      </c>
      <c r="E92" s="0" t="s">
        <v>3501</v>
      </c>
      <c r="F92" s="0" t="s">
        <v>3310</v>
      </c>
      <c r="G92" s="0" t="s">
        <v>3502</v>
      </c>
    </row>
    <row customHeight="1" ht="11.25">
      <c r="A93" s="0" t="s">
        <v>16</v>
      </c>
      <c r="B93" s="0" t="s">
        <v>3486</v>
      </c>
      <c r="C93" s="0" t="s">
        <v>3487</v>
      </c>
      <c r="D93" s="0" t="s">
        <v>3486</v>
      </c>
      <c r="E93" s="0" t="s">
        <v>3487</v>
      </c>
      <c r="F93" s="0" t="s">
        <v>3311</v>
      </c>
      <c r="G93" s="0" t="s">
        <v>3503</v>
      </c>
    </row>
    <row customHeight="1" ht="11.25">
      <c r="A94" s="0" t="s">
        <v>16</v>
      </c>
      <c r="B94" s="0" t="s">
        <v>3486</v>
      </c>
      <c r="C94" s="0" t="s">
        <v>3487</v>
      </c>
      <c r="D94" s="0" t="s">
        <v>3504</v>
      </c>
      <c r="E94" s="0" t="s">
        <v>3505</v>
      </c>
      <c r="F94" s="0" t="s">
        <v>3310</v>
      </c>
      <c r="G94" s="0" t="s">
        <v>3506</v>
      </c>
    </row>
    <row customHeight="1" ht="11.25">
      <c r="A95" s="0" t="s">
        <v>16</v>
      </c>
      <c r="B95" s="0" t="s">
        <v>3507</v>
      </c>
      <c r="C95" s="0" t="s">
        <v>3508</v>
      </c>
      <c r="D95" s="0" t="s">
        <v>3507</v>
      </c>
      <c r="E95" s="0" t="s">
        <v>3508</v>
      </c>
      <c r="F95" s="0" t="s">
        <v>3292</v>
      </c>
      <c r="G95" s="0" t="s">
        <v>3509</v>
      </c>
    </row>
    <row customHeight="1" ht="11.25">
      <c r="A96" s="0" t="s">
        <v>16</v>
      </c>
      <c r="B96" s="0" t="s">
        <v>3510</v>
      </c>
      <c r="C96" s="0" t="s">
        <v>3511</v>
      </c>
      <c r="D96" s="0" t="s">
        <v>3510</v>
      </c>
      <c r="E96" s="0" t="s">
        <v>3511</v>
      </c>
      <c r="F96" s="0" t="s">
        <v>3292</v>
      </c>
      <c r="G96" s="0" t="s">
        <v>3512</v>
      </c>
    </row>
    <row customHeight="1" ht="11.25">
      <c r="A97" s="0" t="s">
        <v>16</v>
      </c>
      <c r="B97" s="0" t="s">
        <v>3513</v>
      </c>
      <c r="C97" s="0" t="s">
        <v>3514</v>
      </c>
      <c r="D97" s="0" t="s">
        <v>3515</v>
      </c>
      <c r="E97" s="0" t="s">
        <v>3516</v>
      </c>
      <c r="F97" s="0" t="s">
        <v>3310</v>
      </c>
      <c r="G97" s="0" t="s">
        <v>3517</v>
      </c>
    </row>
    <row customHeight="1" ht="11.25">
      <c r="A98" s="0" t="s">
        <v>16</v>
      </c>
      <c r="B98" s="0" t="s">
        <v>3513</v>
      </c>
      <c r="C98" s="0" t="s">
        <v>3514</v>
      </c>
      <c r="D98" s="0" t="s">
        <v>3518</v>
      </c>
      <c r="E98" s="0" t="s">
        <v>3519</v>
      </c>
      <c r="F98" s="0" t="s">
        <v>3310</v>
      </c>
      <c r="G98" s="0" t="s">
        <v>3520</v>
      </c>
    </row>
    <row customHeight="1" ht="11.25">
      <c r="A99" s="0" t="s">
        <v>16</v>
      </c>
      <c r="B99" s="0" t="s">
        <v>3513</v>
      </c>
      <c r="C99" s="0" t="s">
        <v>3514</v>
      </c>
      <c r="D99" s="0" t="s">
        <v>3521</v>
      </c>
      <c r="E99" s="0" t="s">
        <v>3522</v>
      </c>
      <c r="F99" s="0" t="s">
        <v>3310</v>
      </c>
      <c r="G99" s="0" t="s">
        <v>3523</v>
      </c>
    </row>
    <row customHeight="1" ht="11.25">
      <c r="A100" s="0" t="s">
        <v>16</v>
      </c>
      <c r="B100" s="0" t="s">
        <v>3513</v>
      </c>
      <c r="C100" s="0" t="s">
        <v>3514</v>
      </c>
      <c r="D100" s="0" t="s">
        <v>3524</v>
      </c>
      <c r="E100" s="0" t="s">
        <v>3525</v>
      </c>
      <c r="F100" s="0" t="s">
        <v>3335</v>
      </c>
      <c r="G100" s="0" t="s">
        <v>3526</v>
      </c>
    </row>
    <row customHeight="1" ht="11.25">
      <c r="A101" s="0" t="s">
        <v>16</v>
      </c>
      <c r="B101" s="0" t="s">
        <v>3513</v>
      </c>
      <c r="C101" s="0" t="s">
        <v>3514</v>
      </c>
      <c r="D101" s="0" t="s">
        <v>3527</v>
      </c>
      <c r="E101" s="0" t="s">
        <v>3528</v>
      </c>
      <c r="F101" s="0" t="s">
        <v>3310</v>
      </c>
      <c r="G101" s="0" t="s">
        <v>3529</v>
      </c>
    </row>
    <row customHeight="1" ht="11.25">
      <c r="A102" s="0" t="s">
        <v>16</v>
      </c>
      <c r="B102" s="0" t="s">
        <v>3513</v>
      </c>
      <c r="C102" s="0" t="s">
        <v>3514</v>
      </c>
      <c r="D102" s="0" t="s">
        <v>3513</v>
      </c>
      <c r="E102" s="0" t="s">
        <v>3514</v>
      </c>
      <c r="F102" s="0" t="s">
        <v>3311</v>
      </c>
      <c r="G102" s="0" t="s">
        <v>3530</v>
      </c>
    </row>
    <row customHeight="1" ht="11.25">
      <c r="A103" s="0" t="s">
        <v>16</v>
      </c>
      <c r="B103" s="0" t="s">
        <v>3513</v>
      </c>
      <c r="C103" s="0" t="s">
        <v>3514</v>
      </c>
      <c r="D103" s="0" t="s">
        <v>3531</v>
      </c>
      <c r="E103" s="0" t="s">
        <v>3532</v>
      </c>
      <c r="F103" s="0" t="s">
        <v>3335</v>
      </c>
      <c r="G103" s="0" t="s">
        <v>3533</v>
      </c>
    </row>
    <row customHeight="1" ht="11.25">
      <c r="A104" s="0" t="s">
        <v>16</v>
      </c>
      <c r="B104" s="0" t="s">
        <v>3513</v>
      </c>
      <c r="C104" s="0" t="s">
        <v>3514</v>
      </c>
      <c r="D104" s="0" t="s">
        <v>3534</v>
      </c>
      <c r="E104" s="0" t="s">
        <v>3535</v>
      </c>
      <c r="F104" s="0" t="s">
        <v>3310</v>
      </c>
      <c r="G104" s="0" t="s">
        <v>3536</v>
      </c>
    </row>
    <row customHeight="1" ht="11.25">
      <c r="A105" s="0" t="s">
        <v>16</v>
      </c>
      <c r="B105" s="0" t="s">
        <v>3537</v>
      </c>
      <c r="C105" s="0" t="s">
        <v>3538</v>
      </c>
      <c r="D105" s="0" t="s">
        <v>3537</v>
      </c>
      <c r="E105" s="0" t="s">
        <v>3538</v>
      </c>
      <c r="F105" s="0" t="s">
        <v>3292</v>
      </c>
      <c r="G105" s="0" t="s">
        <v>3539</v>
      </c>
    </row>
    <row customHeight="1" ht="11.25">
      <c r="A106" s="0" t="s">
        <v>16</v>
      </c>
      <c r="B106" s="0" t="s">
        <v>3540</v>
      </c>
      <c r="C106" s="0" t="s">
        <v>3541</v>
      </c>
      <c r="D106" s="0" t="s">
        <v>3542</v>
      </c>
      <c r="E106" s="0" t="s">
        <v>3543</v>
      </c>
      <c r="F106" s="0" t="s">
        <v>3310</v>
      </c>
      <c r="G106" s="0" t="s">
        <v>3544</v>
      </c>
    </row>
    <row customHeight="1" ht="11.25">
      <c r="A107" s="0" t="s">
        <v>16</v>
      </c>
      <c r="B107" s="0" t="s">
        <v>3540</v>
      </c>
      <c r="C107" s="0" t="s">
        <v>3541</v>
      </c>
      <c r="D107" s="0" t="s">
        <v>3545</v>
      </c>
      <c r="E107" s="0" t="s">
        <v>3546</v>
      </c>
      <c r="F107" s="0" t="s">
        <v>3310</v>
      </c>
      <c r="G107" s="0" t="s">
        <v>3547</v>
      </c>
    </row>
    <row customHeight="1" ht="11.25">
      <c r="A108" s="0" t="s">
        <v>16</v>
      </c>
      <c r="B108" s="0" t="s">
        <v>3540</v>
      </c>
      <c r="C108" s="0" t="s">
        <v>3541</v>
      </c>
      <c r="D108" s="0" t="s">
        <v>3548</v>
      </c>
      <c r="E108" s="0" t="s">
        <v>3549</v>
      </c>
      <c r="F108" s="0" t="s">
        <v>3310</v>
      </c>
      <c r="G108" s="0" t="s">
        <v>3550</v>
      </c>
    </row>
    <row customHeight="1" ht="11.25">
      <c r="A109" s="0" t="s">
        <v>16</v>
      </c>
      <c r="B109" s="0" t="s">
        <v>3540</v>
      </c>
      <c r="C109" s="0" t="s">
        <v>3541</v>
      </c>
      <c r="D109" s="0" t="s">
        <v>3551</v>
      </c>
      <c r="E109" s="0" t="s">
        <v>3552</v>
      </c>
      <c r="F109" s="0" t="s">
        <v>3310</v>
      </c>
      <c r="G109" s="0" t="s">
        <v>3553</v>
      </c>
    </row>
    <row customHeight="1" ht="11.25">
      <c r="A110" s="0" t="s">
        <v>16</v>
      </c>
      <c r="B110" s="0" t="s">
        <v>3540</v>
      </c>
      <c r="C110" s="0" t="s">
        <v>3541</v>
      </c>
      <c r="D110" s="0" t="s">
        <v>3540</v>
      </c>
      <c r="E110" s="0" t="s">
        <v>3541</v>
      </c>
      <c r="F110" s="0" t="s">
        <v>3311</v>
      </c>
      <c r="G110" s="0" t="s">
        <v>3554</v>
      </c>
    </row>
    <row customHeight="1" ht="11.25">
      <c r="A111" s="0" t="s">
        <v>16</v>
      </c>
      <c r="B111" s="0" t="s">
        <v>3540</v>
      </c>
      <c r="C111" s="0" t="s">
        <v>3541</v>
      </c>
      <c r="D111" s="0" t="s">
        <v>3555</v>
      </c>
      <c r="E111" s="0" t="s">
        <v>3556</v>
      </c>
      <c r="F111" s="0" t="s">
        <v>3310</v>
      </c>
      <c r="G111" s="0" t="s">
        <v>3557</v>
      </c>
    </row>
    <row customHeight="1" ht="11.25">
      <c r="A112" s="0" t="s">
        <v>16</v>
      </c>
      <c r="B112" s="0" t="s">
        <v>3558</v>
      </c>
      <c r="C112" s="0" t="s">
        <v>3559</v>
      </c>
      <c r="D112" s="0" t="s">
        <v>3558</v>
      </c>
      <c r="E112" s="0" t="s">
        <v>3559</v>
      </c>
      <c r="F112" s="0" t="s">
        <v>3295</v>
      </c>
      <c r="G112" s="0" t="s">
        <v>3560</v>
      </c>
    </row>
    <row customHeight="1" ht="11.25">
      <c r="A113" s="0" t="s">
        <v>16</v>
      </c>
      <c r="B113" s="0" t="s">
        <v>3561</v>
      </c>
      <c r="C113" s="0" t="s">
        <v>3562</v>
      </c>
      <c r="D113" s="0" t="s">
        <v>3561</v>
      </c>
      <c r="E113" s="0" t="s">
        <v>3562</v>
      </c>
      <c r="F113" s="0" t="s">
        <v>3295</v>
      </c>
      <c r="G113" s="0" t="s">
        <v>3563</v>
      </c>
    </row>
    <row customHeight="1" ht="11.25">
      <c r="A114" s="0" t="s">
        <v>16</v>
      </c>
      <c r="B114" s="0" t="s">
        <v>3564</v>
      </c>
      <c r="C114" s="0" t="s">
        <v>3565</v>
      </c>
      <c r="D114" s="0" t="s">
        <v>3564</v>
      </c>
      <c r="E114" s="0" t="s">
        <v>3565</v>
      </c>
      <c r="F114" s="0" t="s">
        <v>3292</v>
      </c>
      <c r="G114" s="0" t="s">
        <v>3566</v>
      </c>
    </row>
    <row customHeight="1" ht="11.25">
      <c r="A115" s="0" t="s">
        <v>16</v>
      </c>
      <c r="B115" s="0" t="s">
        <v>3567</v>
      </c>
      <c r="C115" s="0" t="s">
        <v>3568</v>
      </c>
      <c r="D115" s="0" t="s">
        <v>3567</v>
      </c>
      <c r="E115" s="0" t="s">
        <v>3568</v>
      </c>
      <c r="F115" s="0" t="s">
        <v>3292</v>
      </c>
      <c r="G115" s="0" t="s">
        <v>3569</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F4C6AB-7DA2-746F-4CE9-0.2CEF77C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3639</v>
      </c>
      <c r="B1" s="836" t="s">
        <v>3640</v>
      </c>
      <c r="C1" s="836" t="s">
        <v>1219</v>
      </c>
    </row>
    <row customHeight="1" ht="11.25">
      <c r="A2" s="836">
        <v>4189678</v>
      </c>
      <c r="B2" s="836" t="s">
        <v>3641</v>
      </c>
      <c r="C2" s="836" t="s">
        <v>3642</v>
      </c>
    </row>
    <row customHeight="1" ht="11.25">
      <c r="A3" s="836">
        <v>4190415</v>
      </c>
      <c r="B3" s="836" t="s">
        <v>3643</v>
      </c>
      <c r="C3" s="836" t="s">
        <v>3642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C6209A-D106-828D-0671-0.09D5328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3644</v>
      </c>
      <c r="B1" s="164" t="s">
        <v>3645</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6FDE38-3F29-AFBD-53B8-0.C563B443}"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3646</v>
      </c>
      <c r="B1" s="0" t="b">
        <v>1</v>
      </c>
    </row>
    <row customHeight="1" ht="11.25">
      <c r="A2" s="0" t="s">
        <v>3647</v>
      </c>
      <c r="B2" s="0" t="b">
        <v>0</v>
      </c>
    </row>
    <row customHeight="1" ht="11.25">
      <c r="A3" s="0" t="s">
        <v>3648</v>
      </c>
      <c r="B3" s="0" t="b">
        <v>1</v>
      </c>
    </row>
    <row customHeight="1" ht="11.25">
      <c r="A4" s="0" t="s">
        <v>3649</v>
      </c>
      <c r="B4" s="0" t="b">
        <v>0</v>
      </c>
    </row>
    <row customHeight="1" ht="11.25">
      <c r="A5" s="0" t="s">
        <v>3650</v>
      </c>
      <c r="B5" s="0" t="b">
        <v>0</v>
      </c>
    </row>
    <row customHeight="1" ht="11.25">
      <c r="A6" s="0" t="s">
        <v>3651</v>
      </c>
      <c r="B6" s="0" t="b">
        <v>0</v>
      </c>
    </row>
    <row customHeight="1" ht="11.25">
      <c r="A7" s="0" t="s">
        <v>3652</v>
      </c>
      <c r="B7" s="0" t="b">
        <v>0</v>
      </c>
    </row>
    <row customHeight="1" ht="11.25">
      <c r="A8" s="0" t="s">
        <v>3653</v>
      </c>
      <c r="B8" s="0" t="b">
        <v>0</v>
      </c>
    </row>
    <row customHeight="1" ht="11.25">
      <c r="A9" s="0" t="s">
        <v>3654</v>
      </c>
      <c r="B9" s="0" t="b">
        <v>0</v>
      </c>
    </row>
    <row customHeight="1" ht="11.25">
      <c r="A10" s="0" t="s">
        <v>3655</v>
      </c>
      <c r="B10" s="0" t="b">
        <v>0</v>
      </c>
    </row>
    <row customHeight="1" ht="11.25">
      <c r="A11" s="0" t="s">
        <v>3656</v>
      </c>
      <c r="B11" s="0" t="b">
        <v>0</v>
      </c>
    </row>
    <row customHeight="1" ht="11.25">
      <c r="A12" s="0" t="s">
        <v>3657</v>
      </c>
      <c r="B12" s="0" t="b">
        <v>0</v>
      </c>
    </row>
    <row customHeight="1" ht="11.25">
      <c r="A13" s="0" t="s">
        <v>3658</v>
      </c>
      <c r="B13" s="0" t="b">
        <v>0</v>
      </c>
    </row>
    <row customHeight="1" ht="11.25">
      <c r="A14" s="0" t="s">
        <v>3659</v>
      </c>
      <c r="B14" s="0" t="b">
        <v>1</v>
      </c>
    </row>
    <row customHeight="1" ht="11.25">
      <c r="A15" s="0" t="s">
        <v>3660</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0B2272-4648-16B5-9F32-0.F47FDECC}"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29CD57-07C3-4A5B-75EE-0.4302CD6C}"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3661</v>
      </c>
      <c r="B1" s="68" t="s">
        <v>3662</v>
      </c>
    </row>
    <row customHeight="1" ht="11.25">
      <c r="A2" s="65" t="s">
        <v>3663</v>
      </c>
      <c r="B2" s="65" t="s">
        <v>3664</v>
      </c>
    </row>
    <row customHeight="1" ht="11.25">
      <c r="A3" s="65" t="s">
        <v>3665</v>
      </c>
      <c r="B3" s="65" t="s">
        <v>3666</v>
      </c>
    </row>
    <row customHeight="1" ht="11.25">
      <c r="A4" s="65" t="s">
        <v>3667</v>
      </c>
      <c r="B4" s="65" t="s">
        <v>3668</v>
      </c>
    </row>
    <row customHeight="1" ht="11.25">
      <c r="A5" s="65" t="s">
        <v>3669</v>
      </c>
      <c r="B5" s="65" t="s">
        <v>3670</v>
      </c>
    </row>
    <row customHeight="1" ht="11.25">
      <c r="A6" s="65" t="s">
        <v>3671</v>
      </c>
      <c r="B6" s="65" t="s">
        <v>3672</v>
      </c>
    </row>
    <row customHeight="1" ht="11.25">
      <c r="A7" s="65" t="s">
        <v>3673</v>
      </c>
      <c r="B7" s="65" t="s">
        <v>3674</v>
      </c>
    </row>
    <row customHeight="1" ht="11.25">
      <c r="A8" s="65" t="s">
        <v>3675</v>
      </c>
      <c r="B8" s="65" t="s">
        <v>3676</v>
      </c>
    </row>
    <row customHeight="1" ht="11.25">
      <c r="A9" s="65" t="s">
        <v>3677</v>
      </c>
      <c r="B9" s="65" t="s">
        <v>3678</v>
      </c>
    </row>
    <row customHeight="1" ht="11.25">
      <c r="A10" s="65" t="s">
        <v>3679</v>
      </c>
      <c r="B10" s="65" t="s">
        <v>3680</v>
      </c>
    </row>
    <row customHeight="1" ht="11.25">
      <c r="A11" s="65" t="s">
        <v>3681</v>
      </c>
      <c r="B11" s="65" t="s">
        <v>3682</v>
      </c>
    </row>
    <row customHeight="1" ht="11.25">
      <c r="A12" s="65" t="s">
        <v>3683</v>
      </c>
      <c r="B12" s="65" t="s">
        <v>3684</v>
      </c>
    </row>
    <row customHeight="1" ht="11.25">
      <c r="A13" s="65" t="s">
        <v>3685</v>
      </c>
      <c r="B13" s="65" t="s">
        <v>3686</v>
      </c>
    </row>
    <row customHeight="1" ht="11.25">
      <c r="A14" s="65" t="s">
        <v>3687</v>
      </c>
      <c r="B14" s="65" t="s">
        <v>3688</v>
      </c>
    </row>
    <row customHeight="1" ht="11.25">
      <c r="A15" s="65" t="s">
        <v>3689</v>
      </c>
      <c r="B15" s="65" t="s">
        <v>3690</v>
      </c>
    </row>
    <row customHeight="1" ht="11.25">
      <c r="A16" s="65" t="s">
        <v>3691</v>
      </c>
      <c r="B16" s="65" t="s">
        <v>3692</v>
      </c>
    </row>
    <row customHeight="1" ht="11.25">
      <c r="A17" s="65" t="s">
        <v>3693</v>
      </c>
      <c r="B17" s="65" t="s">
        <v>3694</v>
      </c>
    </row>
    <row customHeight="1" ht="11.25">
      <c r="A18" s="65" t="s">
        <v>3695</v>
      </c>
      <c r="B18" s="65" t="s">
        <v>3696</v>
      </c>
    </row>
    <row customHeight="1" ht="11.25">
      <c r="A19" s="65" t="s">
        <v>3697</v>
      </c>
      <c r="B19" s="65" t="s">
        <v>3698</v>
      </c>
    </row>
    <row customHeight="1" ht="11.25">
      <c r="A20" s="65" t="s">
        <v>3699</v>
      </c>
      <c r="B20" s="65" t="s">
        <v>3700</v>
      </c>
    </row>
    <row customHeight="1" ht="11.25">
      <c r="A21" s="65" t="s">
        <v>3701</v>
      </c>
      <c r="B21" s="65" t="s">
        <v>3702</v>
      </c>
    </row>
    <row customHeight="1" ht="11.25">
      <c r="A22" s="65" t="s">
        <v>3703</v>
      </c>
      <c r="B22" s="65" t="s">
        <v>3704</v>
      </c>
    </row>
    <row customHeight="1" ht="11.25">
      <c r="A23" s="65" t="s">
        <v>3705</v>
      </c>
      <c r="B23" s="65" t="s">
        <v>3706</v>
      </c>
    </row>
    <row customHeight="1" ht="11.25">
      <c r="A24" s="65" t="s">
        <v>3707</v>
      </c>
      <c r="B24" s="65" t="s">
        <v>3708</v>
      </c>
    </row>
    <row customHeight="1" ht="11.25">
      <c r="A25" s="65" t="s">
        <v>3709</v>
      </c>
      <c r="B25" s="65" t="s">
        <v>3710</v>
      </c>
    </row>
    <row customHeight="1" ht="11.25">
      <c r="A26" s="65" t="s">
        <v>3711</v>
      </c>
      <c r="B26" s="65" t="s">
        <v>3712</v>
      </c>
    </row>
    <row customHeight="1" ht="11.25">
      <c r="A27" s="65" t="s">
        <v>3713</v>
      </c>
      <c r="B27" s="65" t="s">
        <v>3714</v>
      </c>
    </row>
    <row customHeight="1" ht="11.25">
      <c r="A28" s="65" t="s">
        <v>3715</v>
      </c>
      <c r="B28" s="65" t="s">
        <v>3716</v>
      </c>
    </row>
    <row customHeight="1" ht="11.25">
      <c r="A29" s="65" t="s">
        <v>3717</v>
      </c>
      <c r="B29" s="65" t="s">
        <v>3718</v>
      </c>
    </row>
    <row customHeight="1" ht="11.25">
      <c r="A30" s="65" t="s">
        <v>3719</v>
      </c>
      <c r="B30" s="65" t="s">
        <v>3720</v>
      </c>
    </row>
    <row customHeight="1" ht="11.25">
      <c r="A31" s="65" t="s">
        <v>3721</v>
      </c>
      <c r="B31" s="65" t="s">
        <v>3722</v>
      </c>
    </row>
    <row customHeight="1" ht="11.25">
      <c r="A32" s="65" t="s">
        <v>3723</v>
      </c>
      <c r="B32" s="65" t="s">
        <v>3724</v>
      </c>
    </row>
    <row customHeight="1" ht="11.25">
      <c r="A33" s="65" t="s">
        <v>3725</v>
      </c>
      <c r="B33" s="65" t="s">
        <v>3726</v>
      </c>
    </row>
    <row customHeight="1" ht="11.25">
      <c r="A34" s="65" t="s">
        <v>3727</v>
      </c>
      <c r="B34" s="65" t="s">
        <v>3728</v>
      </c>
    </row>
    <row customHeight="1" ht="11.25">
      <c r="A35" s="65" t="s">
        <v>3729</v>
      </c>
      <c r="B35" s="65" t="s">
        <v>3730</v>
      </c>
    </row>
    <row customHeight="1" ht="11.25">
      <c r="A36" s="65" t="s">
        <v>3731</v>
      </c>
      <c r="B36" s="65" t="s">
        <v>3732</v>
      </c>
    </row>
    <row customHeight="1" ht="11.25">
      <c r="A37" s="65" t="s">
        <v>3733</v>
      </c>
      <c r="B37" s="65" t="s">
        <v>3734</v>
      </c>
    </row>
    <row customHeight="1" ht="11.25">
      <c r="A38" s="65" t="s">
        <v>3735</v>
      </c>
      <c r="B38" s="65" t="s">
        <v>3736</v>
      </c>
    </row>
    <row customHeight="1" ht="11.25">
      <c r="A39" s="65" t="s">
        <v>3737</v>
      </c>
      <c r="B39" s="65" t="s">
        <v>3738</v>
      </c>
    </row>
    <row customHeight="1" ht="11.25">
      <c r="A40" s="65" t="s">
        <v>3739</v>
      </c>
      <c r="B40" s="65" t="s">
        <v>3740</v>
      </c>
    </row>
    <row customHeight="1" ht="11.25">
      <c r="A41" s="65" t="s">
        <v>3741</v>
      </c>
      <c r="B41" s="65" t="s">
        <v>3742</v>
      </c>
    </row>
    <row customHeight="1" ht="11.25">
      <c r="A42" s="65" t="s">
        <v>3743</v>
      </c>
      <c r="B42" s="65" t="s">
        <v>3744</v>
      </c>
    </row>
    <row customHeight="1" ht="11.25">
      <c r="A43" s="65" t="s">
        <v>3745</v>
      </c>
      <c r="B43" s="65" t="s">
        <v>3746</v>
      </c>
    </row>
    <row customHeight="1" ht="11.25">
      <c r="A44" s="65" t="s">
        <v>3747</v>
      </c>
      <c r="B44" s="65" t="s">
        <v>3748</v>
      </c>
    </row>
    <row customHeight="1" ht="11.25">
      <c r="A45" s="65" t="s">
        <v>3749</v>
      </c>
      <c r="B45" s="65" t="s">
        <v>3750</v>
      </c>
    </row>
    <row customHeight="1" ht="11.25">
      <c r="A46" s="65" t="s">
        <v>3751</v>
      </c>
      <c r="B46" s="65" t="s">
        <v>3752</v>
      </c>
    </row>
    <row customHeight="1" ht="11.25">
      <c r="A47" s="65" t="s">
        <v>3753</v>
      </c>
      <c r="B47" s="65" t="s">
        <v>3754</v>
      </c>
    </row>
    <row customHeight="1" ht="11.25">
      <c r="A48" s="65" t="s">
        <v>3755</v>
      </c>
      <c r="B48" s="65" t="s">
        <v>3756</v>
      </c>
    </row>
    <row customHeight="1" ht="11.25">
      <c r="A49" s="65" t="s">
        <v>3757</v>
      </c>
      <c r="B49" s="65" t="s">
        <v>3758</v>
      </c>
    </row>
    <row customHeight="1" ht="11.25">
      <c r="A50" s="65" t="s">
        <v>3759</v>
      </c>
      <c r="B50" s="65" t="s">
        <v>3760</v>
      </c>
    </row>
    <row customHeight="1" ht="11.25">
      <c r="A51" s="65" t="s">
        <v>3761</v>
      </c>
      <c r="B51" s="65" t="s">
        <v>3762</v>
      </c>
    </row>
    <row customHeight="1" ht="11.25">
      <c r="A52" s="65" t="s">
        <v>3763</v>
      </c>
      <c r="B52" s="65" t="s">
        <v>3764</v>
      </c>
    </row>
    <row customHeight="1" ht="11.25">
      <c r="A53" s="65" t="s">
        <v>3765</v>
      </c>
      <c r="B53" s="65" t="s">
        <v>3766</v>
      </c>
    </row>
    <row customHeight="1" ht="11.25">
      <c r="A54" s="65" t="s">
        <v>3767</v>
      </c>
      <c r="B54" s="65" t="s">
        <v>3768</v>
      </c>
    </row>
    <row customHeight="1" ht="11.25">
      <c r="A55" s="65" t="s">
        <v>3769</v>
      </c>
      <c r="B55" s="65" t="s">
        <v>3770</v>
      </c>
    </row>
    <row customHeight="1" ht="11.25">
      <c r="A56" s="65" t="s">
        <v>3771</v>
      </c>
      <c r="B56" s="65" t="s">
        <v>3772</v>
      </c>
    </row>
    <row customHeight="1" ht="11.25">
      <c r="A57" s="65" t="s">
        <v>3773</v>
      </c>
      <c r="B57" s="65" t="s">
        <v>3774</v>
      </c>
    </row>
    <row customHeight="1" ht="11.25">
      <c r="A58" s="65" t="s">
        <v>3775</v>
      </c>
      <c r="B58" s="65" t="s">
        <v>3776</v>
      </c>
    </row>
    <row customHeight="1" ht="11.25">
      <c r="A59" s="65" t="s">
        <v>3777</v>
      </c>
      <c r="B59" s="65" t="s">
        <v>3778</v>
      </c>
    </row>
    <row customHeight="1" ht="11.25">
      <c r="A60" s="65" t="s">
        <v>3779</v>
      </c>
      <c r="B60" s="65" t="s">
        <v>3780</v>
      </c>
    </row>
    <row customHeight="1" ht="11.25">
      <c r="A61" s="65"/>
      <c r="B61" s="65" t="s">
        <v>3781</v>
      </c>
    </row>
    <row customHeight="1" ht="11.25">
      <c r="A62" s="65"/>
      <c r="B62" s="65" t="s">
        <v>3782</v>
      </c>
    </row>
    <row customHeight="1" ht="11.25">
      <c r="A63" s="65"/>
      <c r="B63" s="65" t="s">
        <v>3783</v>
      </c>
    </row>
    <row customHeight="1" ht="11.25">
      <c r="A64" s="65"/>
      <c r="B64" s="65" t="s">
        <v>3784</v>
      </c>
    </row>
    <row customHeight="1" ht="11.25">
      <c r="A65" s="65"/>
      <c r="B65" s="65" t="s">
        <v>3785</v>
      </c>
    </row>
    <row customHeight="1" ht="11.25">
      <c r="A66" s="65"/>
      <c r="B66" s="65" t="s">
        <v>3786</v>
      </c>
    </row>
    <row customHeight="1" ht="11.25">
      <c r="A67" s="65"/>
      <c r="B67" s="65" t="s">
        <v>3787</v>
      </c>
    </row>
    <row customHeight="1" ht="11.25">
      <c r="A68" s="65"/>
      <c r="B68" s="65" t="s">
        <v>3788</v>
      </c>
    </row>
    <row customHeight="1" ht="11.25">
      <c r="A69" s="65"/>
      <c r="B69" s="65" t="s">
        <v>3789</v>
      </c>
    </row>
    <row customHeight="1" ht="11.25">
      <c r="A70" s="65"/>
      <c r="B70" s="65" t="s">
        <v>3790</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F02D2C-D786-8CD8-6B4C-0.56B020A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3791</v>
      </c>
    </row>
    <row customHeight="1" ht="90">
      <c r="B2" s="95" t="s">
        <v>3792</v>
      </c>
    </row>
    <row customHeight="1" ht="67.5">
      <c r="B3" s="95" t="s">
        <v>3793</v>
      </c>
    </row>
    <row customHeight="1" ht="33.75">
      <c r="B4" s="95" t="s">
        <v>3794</v>
      </c>
    </row>
    <row customHeight="1" ht="11.25">
      <c r="B5" s="95" t="s">
        <v>3795</v>
      </c>
    </row>
    <row customHeight="1" ht="22.5">
      <c r="B6" s="95" t="s">
        <v>3796</v>
      </c>
    </row>
    <row customHeight="1" ht="22.5">
      <c r="B7" s="95" t="s">
        <v>3797</v>
      </c>
    </row>
    <row customHeight="1" ht="22.5">
      <c r="B8" s="95" t="s">
        <v>3798</v>
      </c>
    </row>
    <row customHeight="1" ht="22.5">
      <c r="B9" s="95" t="s">
        <v>3799</v>
      </c>
    </row>
    <row customHeight="1" ht="56.25">
      <c r="B10" s="95" t="s">
        <v>3800</v>
      </c>
    </row>
    <row customHeight="1" ht="12.75">
      <c r="B11" s="160" t="s">
        <v>3801</v>
      </c>
    </row>
    <row customHeight="1" ht="11.25">
      <c r="B12" s="94" t="s">
        <v>3802</v>
      </c>
    </row>
    <row customHeight="1" ht="22.5">
      <c r="B13" s="95" t="s">
        <v>3803</v>
      </c>
    </row>
    <row customHeight="1" ht="67.5">
      <c r="B14" s="95" t="s">
        <v>3804</v>
      </c>
    </row>
    <row customHeight="1" ht="22.5">
      <c r="B15" s="95" t="s">
        <v>3805</v>
      </c>
    </row>
    <row customHeight="1" ht="11.25">
      <c r="B16" s="94" t="s">
        <v>3806</v>
      </c>
      <c r="D16" s="101"/>
    </row>
    <row customHeight="1" ht="33.75">
      <c r="B17" s="95" t="s">
        <v>3807</v>
      </c>
    </row>
    <row customHeight="1" ht="33.75">
      <c r="B18" s="95" t="s">
        <v>3808</v>
      </c>
    </row>
    <row customHeight="1" ht="11.25">
      <c r="B19" s="95" t="s">
        <v>3809</v>
      </c>
    </row>
    <row customHeight="1" ht="33.75">
      <c r="B20" s="95" t="s">
        <v>3810</v>
      </c>
    </row>
    <row customHeight="1" ht="11.25">
      <c r="B21" s="94" t="s">
        <v>3811</v>
      </c>
    </row>
    <row customHeight="1" ht="11.25">
      <c r="B22" s="95" t="s">
        <v>3812</v>
      </c>
    </row>
    <row r="24" customHeight="1" ht="22.5">
      <c r="B24" s="162" t="s">
        <v>3813</v>
      </c>
    </row>
    <row r="26" customHeight="1" ht="11.25">
      <c r="B26" s="94" t="s">
        <v>3814</v>
      </c>
    </row>
    <row customHeight="1" ht="22.5">
      <c r="B27" s="161" t="s">
        <v>448</v>
      </c>
    </row>
    <row customHeight="1" ht="56.25">
      <c r="B28" s="161" t="s">
        <v>3815</v>
      </c>
    </row>
    <row customHeight="1" ht="11.25">
      <c r="B29" s="211" t="s">
        <v>3816</v>
      </c>
    </row>
    <row customHeight="1" ht="22.5">
      <c r="B30" s="161" t="s">
        <v>3817</v>
      </c>
    </row>
    <row r="32" customHeight="1" ht="11.25">
      <c r="A32" s="189"/>
      <c r="B32" s="190" t="s">
        <v>3818</v>
      </c>
    </row>
    <row customHeight="1" ht="14.25">
      <c r="A33" s="191">
        <v>1</v>
      </c>
      <c r="B33" s="192" t="s">
        <v>3819</v>
      </c>
    </row>
    <row customHeight="1" ht="14.25">
      <c r="A34" s="191">
        <v>2</v>
      </c>
      <c r="B34" s="192" t="s">
        <v>3820</v>
      </c>
    </row>
    <row customHeight="1" ht="11.25">
      <c r="B35" s="190" t="s">
        <v>3821</v>
      </c>
    </row>
    <row customHeight="1" ht="11.25">
      <c r="B36" s="192" t="s">
        <v>3822</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