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1640"/>
  </bookViews>
  <sheets>
    <sheet name="9 истч (2)" sheetId="1" r:id="rId1"/>
  </sheets>
  <externalReferences>
    <externalReference r:id="rId2"/>
  </externalReferences>
  <definedNames>
    <definedName name="_xlnm._FilterDatabase" localSheetId="0" hidden="1">'9 истч (2)'!$A$22:$BE$451</definedName>
    <definedName name="Z_C5B996EB_DFD6_4654_8149_C370AFA13613_.wvu.Rows" localSheetId="0" hidden="1">'9 истч (2)'!#REF!,'9 истч (2)'!#REF!,'9 истч (2)'!$453:$459,'9 истч (2)'!#REF!</definedName>
    <definedName name="_xlnm.Print_Area" localSheetId="0">'9 истч (2)'!$A$1:$AG$461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442" i="1" l="1"/>
  <c r="Z442" i="1"/>
  <c r="U442" i="1"/>
  <c r="P442" i="1"/>
  <c r="K442" i="1"/>
  <c r="E442" i="1"/>
  <c r="D442" i="1"/>
  <c r="AE441" i="1"/>
  <c r="Z441" i="1"/>
  <c r="U441" i="1"/>
  <c r="P441" i="1"/>
  <c r="K441" i="1"/>
  <c r="E441" i="1"/>
  <c r="D441" i="1"/>
  <c r="AE440" i="1"/>
  <c r="Z440" i="1"/>
  <c r="U440" i="1"/>
  <c r="P440" i="1"/>
  <c r="K440" i="1"/>
  <c r="E440" i="1"/>
  <c r="F440" i="1" s="1"/>
  <c r="D440" i="1"/>
  <c r="AE439" i="1"/>
  <c r="Z439" i="1"/>
  <c r="U439" i="1"/>
  <c r="P439" i="1"/>
  <c r="K439" i="1"/>
  <c r="E439" i="1"/>
  <c r="D439" i="1"/>
  <c r="AE438" i="1"/>
  <c r="Z438" i="1"/>
  <c r="U438" i="1"/>
  <c r="P438" i="1"/>
  <c r="K438" i="1"/>
  <c r="E438" i="1"/>
  <c r="D438" i="1"/>
  <c r="AE437" i="1"/>
  <c r="Z437" i="1"/>
  <c r="U437" i="1"/>
  <c r="P437" i="1"/>
  <c r="K437" i="1"/>
  <c r="E437" i="1"/>
  <c r="D437" i="1"/>
  <c r="AE436" i="1"/>
  <c r="Z436" i="1"/>
  <c r="U436" i="1"/>
  <c r="P436" i="1"/>
  <c r="K436" i="1"/>
  <c r="E436" i="1"/>
  <c r="F436" i="1" s="1"/>
  <c r="D436" i="1"/>
  <c r="AE435" i="1"/>
  <c r="Z435" i="1"/>
  <c r="U435" i="1"/>
  <c r="V435" i="1" s="1"/>
  <c r="P435" i="1"/>
  <c r="K435" i="1"/>
  <c r="L435" i="1" s="1"/>
  <c r="E435" i="1"/>
  <c r="F435" i="1" s="1"/>
  <c r="G435" i="1" s="1"/>
  <c r="D435" i="1"/>
  <c r="AE434" i="1"/>
  <c r="Z434" i="1"/>
  <c r="U434" i="1"/>
  <c r="P434" i="1"/>
  <c r="K434" i="1"/>
  <c r="E434" i="1"/>
  <c r="F434" i="1" s="1"/>
  <c r="D434" i="1"/>
  <c r="AE433" i="1"/>
  <c r="Z433" i="1"/>
  <c r="U433" i="1"/>
  <c r="P433" i="1"/>
  <c r="K433" i="1"/>
  <c r="E433" i="1"/>
  <c r="F433" i="1" s="1"/>
  <c r="D433" i="1"/>
  <c r="AE432" i="1"/>
  <c r="Z432" i="1"/>
  <c r="U432" i="1"/>
  <c r="P432" i="1"/>
  <c r="L432" i="1"/>
  <c r="K432" i="1"/>
  <c r="E432" i="1"/>
  <c r="F432" i="1" s="1"/>
  <c r="G432" i="1" s="1"/>
  <c r="D432" i="1"/>
  <c r="AE431" i="1"/>
  <c r="Z431" i="1"/>
  <c r="V431" i="1"/>
  <c r="T431" i="1"/>
  <c r="U431" i="1" s="1"/>
  <c r="P431" i="1"/>
  <c r="J431" i="1"/>
  <c r="K431" i="1" s="1"/>
  <c r="L431" i="1" s="1"/>
  <c r="D431" i="1"/>
  <c r="AE430" i="1"/>
  <c r="Z430" i="1"/>
  <c r="U430" i="1"/>
  <c r="V430" i="1" s="1"/>
  <c r="P430" i="1"/>
  <c r="Q430" i="1" s="1"/>
  <c r="K430" i="1"/>
  <c r="E430" i="1"/>
  <c r="F430" i="1" s="1"/>
  <c r="G430" i="1" s="1"/>
  <c r="D430" i="1"/>
  <c r="AE429" i="1"/>
  <c r="Z429" i="1"/>
  <c r="U429" i="1"/>
  <c r="P429" i="1"/>
  <c r="K429" i="1"/>
  <c r="E429" i="1"/>
  <c r="F429" i="1" s="1"/>
  <c r="D429" i="1"/>
  <c r="AE428" i="1"/>
  <c r="AF428" i="1" s="1"/>
  <c r="AA428" i="1"/>
  <c r="Z428" i="1"/>
  <c r="T428" i="1"/>
  <c r="U428" i="1" s="1"/>
  <c r="V428" i="1" s="1"/>
  <c r="O428" i="1"/>
  <c r="P428" i="1" s="1"/>
  <c r="Q428" i="1" s="1"/>
  <c r="L428" i="1"/>
  <c r="J428" i="1"/>
  <c r="K428" i="1" s="1"/>
  <c r="D428" i="1"/>
  <c r="AE427" i="1"/>
  <c r="Z427" i="1"/>
  <c r="U427" i="1"/>
  <c r="P427" i="1"/>
  <c r="K427" i="1"/>
  <c r="F427" i="1"/>
  <c r="E427" i="1"/>
  <c r="D427" i="1"/>
  <c r="AE423" i="1"/>
  <c r="AF423" i="1" s="1"/>
  <c r="Z423" i="1"/>
  <c r="U423" i="1"/>
  <c r="P423" i="1"/>
  <c r="Q423" i="1" s="1"/>
  <c r="K423" i="1"/>
  <c r="L423" i="1" s="1"/>
  <c r="F423" i="1"/>
  <c r="G423" i="1" s="1"/>
  <c r="E423" i="1"/>
  <c r="D423" i="1"/>
  <c r="AE421" i="1"/>
  <c r="Z421" i="1"/>
  <c r="U421" i="1"/>
  <c r="P421" i="1"/>
  <c r="K421" i="1"/>
  <c r="F421" i="1"/>
  <c r="E421" i="1"/>
  <c r="D421" i="1"/>
  <c r="AE419" i="1"/>
  <c r="Z419" i="1"/>
  <c r="U419" i="1"/>
  <c r="P419" i="1"/>
  <c r="K419" i="1"/>
  <c r="F419" i="1"/>
  <c r="E419" i="1"/>
  <c r="D419" i="1"/>
  <c r="AE418" i="1"/>
  <c r="Z418" i="1"/>
  <c r="U418" i="1"/>
  <c r="P418" i="1"/>
  <c r="K418" i="1"/>
  <c r="F418" i="1"/>
  <c r="E418" i="1"/>
  <c r="D418" i="1"/>
  <c r="AE417" i="1"/>
  <c r="AF417" i="1" s="1"/>
  <c r="Z417" i="1"/>
  <c r="AA417" i="1" s="1"/>
  <c r="U417" i="1"/>
  <c r="V417" i="1" s="1"/>
  <c r="K417" i="1"/>
  <c r="L417" i="1" s="1"/>
  <c r="F417" i="1"/>
  <c r="G417" i="1" s="1"/>
  <c r="E417" i="1"/>
  <c r="D417" i="1"/>
  <c r="AE416" i="1"/>
  <c r="Z416" i="1"/>
  <c r="U416" i="1"/>
  <c r="P416" i="1"/>
  <c r="K416" i="1"/>
  <c r="F416" i="1"/>
  <c r="E416" i="1"/>
  <c r="D416" i="1"/>
  <c r="AE415" i="1"/>
  <c r="AF415" i="1" s="1"/>
  <c r="AD415" i="1"/>
  <c r="Y415" i="1"/>
  <c r="T415" i="1"/>
  <c r="T414" i="1" s="1"/>
  <c r="U414" i="1" s="1"/>
  <c r="V414" i="1" s="1"/>
  <c r="P415" i="1"/>
  <c r="O415" i="1"/>
  <c r="J415" i="1"/>
  <c r="D415" i="1"/>
  <c r="AD414" i="1"/>
  <c r="AE414" i="1" s="1"/>
  <c r="AF414" i="1" s="1"/>
  <c r="O414" i="1"/>
  <c r="P414" i="1" s="1"/>
  <c r="Q414" i="1" s="1"/>
  <c r="D414" i="1"/>
  <c r="AF413" i="1"/>
  <c r="AE413" i="1"/>
  <c r="Z413" i="1"/>
  <c r="AA413" i="1" s="1"/>
  <c r="V413" i="1"/>
  <c r="U413" i="1"/>
  <c r="P413" i="1"/>
  <c r="K413" i="1"/>
  <c r="L413" i="1" s="1"/>
  <c r="E413" i="1"/>
  <c r="F413" i="1" s="1"/>
  <c r="G413" i="1" s="1"/>
  <c r="D413" i="1"/>
  <c r="AE409" i="1"/>
  <c r="AF409" i="1" s="1"/>
  <c r="Z409" i="1"/>
  <c r="AA409" i="1" s="1"/>
  <c r="U409" i="1"/>
  <c r="V409" i="1" s="1"/>
  <c r="P409" i="1"/>
  <c r="Q409" i="1" s="1"/>
  <c r="K409" i="1"/>
  <c r="L409" i="1" s="1"/>
  <c r="F409" i="1"/>
  <c r="G409" i="1" s="1"/>
  <c r="E409" i="1"/>
  <c r="D409" i="1"/>
  <c r="AE407" i="1"/>
  <c r="Z407" i="1"/>
  <c r="U407" i="1"/>
  <c r="P407" i="1"/>
  <c r="K407" i="1"/>
  <c r="F407" i="1"/>
  <c r="E407" i="1"/>
  <c r="D407" i="1"/>
  <c r="AE405" i="1"/>
  <c r="Z405" i="1"/>
  <c r="U405" i="1"/>
  <c r="P405" i="1"/>
  <c r="K405" i="1"/>
  <c r="F405" i="1"/>
  <c r="E405" i="1"/>
  <c r="D405" i="1"/>
  <c r="K404" i="1"/>
  <c r="L404" i="1" s="1"/>
  <c r="E404" i="1"/>
  <c r="D404" i="1"/>
  <c r="AD403" i="1"/>
  <c r="E403" i="1" s="1"/>
  <c r="AA403" i="1"/>
  <c r="Y403" i="1"/>
  <c r="Z403" i="1" s="1"/>
  <c r="U403" i="1"/>
  <c r="V403" i="1" s="1"/>
  <c r="K403" i="1"/>
  <c r="L403" i="1" s="1"/>
  <c r="F403" i="1"/>
  <c r="G403" i="1" s="1"/>
  <c r="D403" i="1"/>
  <c r="AE402" i="1"/>
  <c r="Z402" i="1"/>
  <c r="U402" i="1"/>
  <c r="K402" i="1"/>
  <c r="E402" i="1"/>
  <c r="F402" i="1" s="1"/>
  <c r="D402" i="1"/>
  <c r="AD401" i="1"/>
  <c r="Y401" i="1"/>
  <c r="Y400" i="1" s="1"/>
  <c r="V401" i="1"/>
  <c r="T401" i="1"/>
  <c r="U401" i="1" s="1"/>
  <c r="O401" i="1"/>
  <c r="J401" i="1"/>
  <c r="K401" i="1" s="1"/>
  <c r="L401" i="1" s="1"/>
  <c r="D401" i="1"/>
  <c r="Z400" i="1"/>
  <c r="AA400" i="1" s="1"/>
  <c r="T400" i="1"/>
  <c r="D400" i="1"/>
  <c r="D399" i="1"/>
  <c r="AE398" i="1"/>
  <c r="Z398" i="1"/>
  <c r="V398" i="1"/>
  <c r="U398" i="1"/>
  <c r="P398" i="1"/>
  <c r="K398" i="1"/>
  <c r="G398" i="1"/>
  <c r="E398" i="1"/>
  <c r="F398" i="1" s="1"/>
  <c r="D398" i="1"/>
  <c r="AE390" i="1"/>
  <c r="Z390" i="1"/>
  <c r="U390" i="1"/>
  <c r="V390" i="1" s="1"/>
  <c r="P390" i="1"/>
  <c r="K390" i="1"/>
  <c r="E390" i="1"/>
  <c r="F390" i="1" s="1"/>
  <c r="G390" i="1" s="1"/>
  <c r="D390" i="1"/>
  <c r="AE388" i="1"/>
  <c r="AF388" i="1" s="1"/>
  <c r="AA388" i="1"/>
  <c r="Z388" i="1"/>
  <c r="U388" i="1"/>
  <c r="V388" i="1" s="1"/>
  <c r="Q388" i="1"/>
  <c r="P388" i="1"/>
  <c r="K388" i="1"/>
  <c r="L388" i="1" s="1"/>
  <c r="E388" i="1"/>
  <c r="F388" i="1" s="1"/>
  <c r="G388" i="1" s="1"/>
  <c r="D388" i="1"/>
  <c r="AF387" i="1"/>
  <c r="AD387" i="1"/>
  <c r="AE387" i="1" s="1"/>
  <c r="Z387" i="1"/>
  <c r="AA387" i="1" s="1"/>
  <c r="Y387" i="1"/>
  <c r="T387" i="1"/>
  <c r="O387" i="1"/>
  <c r="L387" i="1"/>
  <c r="J387" i="1"/>
  <c r="K387" i="1" s="1"/>
  <c r="D387" i="1"/>
  <c r="AE384" i="1"/>
  <c r="AF384" i="1" s="1"/>
  <c r="AD384" i="1"/>
  <c r="Y384" i="1"/>
  <c r="K384" i="1"/>
  <c r="L384" i="1" s="1"/>
  <c r="J384" i="1"/>
  <c r="D384" i="1"/>
  <c r="AE383" i="1"/>
  <c r="Z383" i="1"/>
  <c r="U383" i="1"/>
  <c r="P383" i="1"/>
  <c r="K383" i="1"/>
  <c r="E383" i="1"/>
  <c r="F383" i="1" s="1"/>
  <c r="D383" i="1"/>
  <c r="AE381" i="1"/>
  <c r="Z381" i="1"/>
  <c r="U381" i="1"/>
  <c r="P381" i="1"/>
  <c r="K381" i="1"/>
  <c r="L381" i="1" s="1"/>
  <c r="E381" i="1"/>
  <c r="D381" i="1"/>
  <c r="F381" i="1" s="1"/>
  <c r="G381" i="1" s="1"/>
  <c r="K380" i="1"/>
  <c r="E380" i="1"/>
  <c r="F380" i="1" s="1"/>
  <c r="D380" i="1"/>
  <c r="AE379" i="1"/>
  <c r="Z379" i="1"/>
  <c r="U379" i="1"/>
  <c r="K379" i="1"/>
  <c r="F379" i="1"/>
  <c r="E379" i="1"/>
  <c r="D379" i="1"/>
  <c r="AE378" i="1"/>
  <c r="Z378" i="1"/>
  <c r="U378" i="1"/>
  <c r="K378" i="1"/>
  <c r="E378" i="1"/>
  <c r="F378" i="1" s="1"/>
  <c r="D378" i="1"/>
  <c r="AD377" i="1"/>
  <c r="AE377" i="1" s="1"/>
  <c r="Z377" i="1"/>
  <c r="Y377" i="1"/>
  <c r="T377" i="1"/>
  <c r="K377" i="1"/>
  <c r="J377" i="1"/>
  <c r="E377" i="1"/>
  <c r="D377" i="1"/>
  <c r="AD376" i="1"/>
  <c r="AE376" i="1" s="1"/>
  <c r="AF376" i="1" s="1"/>
  <c r="J376" i="1"/>
  <c r="K376" i="1" s="1"/>
  <c r="L376" i="1" s="1"/>
  <c r="D376" i="1"/>
  <c r="D375" i="1"/>
  <c r="D374" i="1"/>
  <c r="AC373" i="1"/>
  <c r="X373" i="1"/>
  <c r="S373" i="1"/>
  <c r="N373" i="1"/>
  <c r="I373" i="1"/>
  <c r="D373" i="1"/>
  <c r="AE372" i="1"/>
  <c r="AF372" i="1" s="1"/>
  <c r="AG372" i="1" s="1"/>
  <c r="O372" i="1"/>
  <c r="P372" i="1" s="1"/>
  <c r="Q372" i="1" s="1"/>
  <c r="R372" i="1" s="1"/>
  <c r="S372" i="1" s="1"/>
  <c r="T372" i="1" s="1"/>
  <c r="U372" i="1" s="1"/>
  <c r="V372" i="1" s="1"/>
  <c r="W372" i="1" s="1"/>
  <c r="X372" i="1" s="1"/>
  <c r="Y372" i="1" s="1"/>
  <c r="Z372" i="1" s="1"/>
  <c r="AA372" i="1" s="1"/>
  <c r="AB372" i="1" s="1"/>
  <c r="AC372" i="1" s="1"/>
  <c r="AD372" i="1" s="1"/>
  <c r="G372" i="1"/>
  <c r="H372" i="1" s="1"/>
  <c r="I372" i="1" s="1"/>
  <c r="J372" i="1" s="1"/>
  <c r="K372" i="1" s="1"/>
  <c r="L372" i="1" s="1"/>
  <c r="M372" i="1" s="1"/>
  <c r="N372" i="1" s="1"/>
  <c r="F372" i="1"/>
  <c r="AE368" i="1"/>
  <c r="AF368" i="1" s="1"/>
  <c r="AA368" i="1"/>
  <c r="Z368" i="1"/>
  <c r="U368" i="1"/>
  <c r="V368" i="1" s="1"/>
  <c r="Q368" i="1"/>
  <c r="P368" i="1"/>
  <c r="K368" i="1"/>
  <c r="L368" i="1" s="1"/>
  <c r="E368" i="1"/>
  <c r="D368" i="1"/>
  <c r="F368" i="1" s="1"/>
  <c r="G368" i="1" s="1"/>
  <c r="AF339" i="1"/>
  <c r="AE339" i="1"/>
  <c r="Z339" i="1"/>
  <c r="AA339" i="1" s="1"/>
  <c r="U339" i="1"/>
  <c r="V339" i="1" s="1"/>
  <c r="P339" i="1"/>
  <c r="Q339" i="1" s="1"/>
  <c r="L339" i="1"/>
  <c r="K339" i="1"/>
  <c r="E339" i="1"/>
  <c r="D339" i="1"/>
  <c r="F339" i="1" s="1"/>
  <c r="G339" i="1" s="1"/>
  <c r="AE338" i="1"/>
  <c r="AF338" i="1" s="1"/>
  <c r="Z338" i="1"/>
  <c r="AA338" i="1" s="1"/>
  <c r="U338" i="1"/>
  <c r="V338" i="1" s="1"/>
  <c r="K338" i="1"/>
  <c r="L338" i="1" s="1"/>
  <c r="E338" i="1"/>
  <c r="D338" i="1"/>
  <c r="F338" i="1" s="1"/>
  <c r="G338" i="1" s="1"/>
  <c r="AE337" i="1"/>
  <c r="AF337" i="1" s="1"/>
  <c r="Z337" i="1"/>
  <c r="AA337" i="1" s="1"/>
  <c r="U337" i="1"/>
  <c r="V337" i="1" s="1"/>
  <c r="K337" i="1"/>
  <c r="L337" i="1" s="1"/>
  <c r="E337" i="1"/>
  <c r="D337" i="1"/>
  <c r="F337" i="1" s="1"/>
  <c r="G337" i="1" s="1"/>
  <c r="AE335" i="1"/>
  <c r="Z335" i="1"/>
  <c r="U335" i="1"/>
  <c r="P335" i="1"/>
  <c r="K335" i="1"/>
  <c r="E335" i="1"/>
  <c r="D335" i="1"/>
  <c r="F335" i="1" s="1"/>
  <c r="AE334" i="1"/>
  <c r="AF334" i="1" s="1"/>
  <c r="Z334" i="1"/>
  <c r="AA334" i="1" s="1"/>
  <c r="U334" i="1"/>
  <c r="V334" i="1" s="1"/>
  <c r="P334" i="1"/>
  <c r="Q334" i="1" s="1"/>
  <c r="K334" i="1"/>
  <c r="L334" i="1" s="1"/>
  <c r="F334" i="1"/>
  <c r="G334" i="1" s="1"/>
  <c r="E334" i="1"/>
  <c r="D334" i="1"/>
  <c r="AE332" i="1"/>
  <c r="Z332" i="1"/>
  <c r="U332" i="1"/>
  <c r="V332" i="1" s="1"/>
  <c r="P332" i="1"/>
  <c r="Q332" i="1" s="1"/>
  <c r="K332" i="1"/>
  <c r="E332" i="1"/>
  <c r="F332" i="1" s="1"/>
  <c r="G332" i="1" s="1"/>
  <c r="D332" i="1"/>
  <c r="AF328" i="1"/>
  <c r="AE328" i="1"/>
  <c r="AA328" i="1"/>
  <c r="Z328" i="1"/>
  <c r="V328" i="1"/>
  <c r="U328" i="1"/>
  <c r="Q328" i="1"/>
  <c r="P328" i="1"/>
  <c r="L328" i="1"/>
  <c r="K328" i="1"/>
  <c r="E328" i="1"/>
  <c r="F328" i="1" s="1"/>
  <c r="G328" i="1" s="1"/>
  <c r="D328" i="1"/>
  <c r="AF327" i="1"/>
  <c r="AE327" i="1"/>
  <c r="AA327" i="1"/>
  <c r="Z327" i="1"/>
  <c r="V327" i="1"/>
  <c r="U327" i="1"/>
  <c r="P327" i="1"/>
  <c r="K327" i="1"/>
  <c r="L327" i="1" s="1"/>
  <c r="E327" i="1"/>
  <c r="D327" i="1"/>
  <c r="F327" i="1" s="1"/>
  <c r="G327" i="1" s="1"/>
  <c r="AE325" i="1"/>
  <c r="AF325" i="1" s="1"/>
  <c r="Z325" i="1"/>
  <c r="AA325" i="1" s="1"/>
  <c r="U325" i="1"/>
  <c r="V325" i="1" s="1"/>
  <c r="K325" i="1"/>
  <c r="L325" i="1" s="1"/>
  <c r="E325" i="1"/>
  <c r="D325" i="1"/>
  <c r="F325" i="1" s="1"/>
  <c r="G325" i="1" s="1"/>
  <c r="AE324" i="1"/>
  <c r="AF324" i="1" s="1"/>
  <c r="Z324" i="1"/>
  <c r="AA324" i="1" s="1"/>
  <c r="U324" i="1"/>
  <c r="V324" i="1" s="1"/>
  <c r="P324" i="1"/>
  <c r="Q324" i="1" s="1"/>
  <c r="K324" i="1"/>
  <c r="L324" i="1" s="1"/>
  <c r="F324" i="1"/>
  <c r="G324" i="1" s="1"/>
  <c r="E324" i="1"/>
  <c r="D324" i="1"/>
  <c r="AE323" i="1"/>
  <c r="AF323" i="1" s="1"/>
  <c r="Z323" i="1"/>
  <c r="AA323" i="1" s="1"/>
  <c r="U323" i="1"/>
  <c r="V323" i="1" s="1"/>
  <c r="K323" i="1"/>
  <c r="L323" i="1" s="1"/>
  <c r="F323" i="1"/>
  <c r="G323" i="1" s="1"/>
  <c r="E323" i="1"/>
  <c r="D323" i="1"/>
  <c r="AE322" i="1"/>
  <c r="AF322" i="1" s="1"/>
  <c r="Z322" i="1"/>
  <c r="AA322" i="1" s="1"/>
  <c r="U322" i="1"/>
  <c r="V322" i="1" s="1"/>
  <c r="P322" i="1"/>
  <c r="Q322" i="1" s="1"/>
  <c r="K322" i="1"/>
  <c r="L322" i="1" s="1"/>
  <c r="E322" i="1"/>
  <c r="D322" i="1"/>
  <c r="F322" i="1" s="1"/>
  <c r="G322" i="1" s="1"/>
  <c r="AE321" i="1"/>
  <c r="AF321" i="1" s="1"/>
  <c r="Z321" i="1"/>
  <c r="AA321" i="1" s="1"/>
  <c r="U321" i="1"/>
  <c r="V321" i="1" s="1"/>
  <c r="K321" i="1"/>
  <c r="L321" i="1" s="1"/>
  <c r="E321" i="1"/>
  <c r="D321" i="1"/>
  <c r="F321" i="1" s="1"/>
  <c r="G321" i="1" s="1"/>
  <c r="AD315" i="1"/>
  <c r="AC315" i="1"/>
  <c r="AE315" i="1" s="1"/>
  <c r="AF315" i="1" s="1"/>
  <c r="Y315" i="1"/>
  <c r="X315" i="1"/>
  <c r="Z315" i="1" s="1"/>
  <c r="AA315" i="1" s="1"/>
  <c r="T315" i="1"/>
  <c r="S315" i="1"/>
  <c r="U315" i="1" s="1"/>
  <c r="V315" i="1" s="1"/>
  <c r="O315" i="1"/>
  <c r="N315" i="1"/>
  <c r="P315" i="1" s="1"/>
  <c r="Q315" i="1" s="1"/>
  <c r="J315" i="1"/>
  <c r="I315" i="1"/>
  <c r="K315" i="1" s="1"/>
  <c r="L315" i="1" s="1"/>
  <c r="AE313" i="1"/>
  <c r="Z313" i="1"/>
  <c r="U313" i="1"/>
  <c r="P313" i="1"/>
  <c r="K313" i="1"/>
  <c r="F313" i="1"/>
  <c r="AE311" i="1"/>
  <c r="Z311" i="1"/>
  <c r="U311" i="1"/>
  <c r="P311" i="1"/>
  <c r="K311" i="1"/>
  <c r="F311" i="1"/>
  <c r="K310" i="1"/>
  <c r="L310" i="1" s="1"/>
  <c r="J310" i="1"/>
  <c r="I310" i="1"/>
  <c r="AD309" i="1"/>
  <c r="AC309" i="1"/>
  <c r="AE309" i="1" s="1"/>
  <c r="AF309" i="1" s="1"/>
  <c r="Z309" i="1"/>
  <c r="AA309" i="1" s="1"/>
  <c r="Y309" i="1"/>
  <c r="X309" i="1"/>
  <c r="U309" i="1"/>
  <c r="V309" i="1" s="1"/>
  <c r="T309" i="1"/>
  <c r="S309" i="1"/>
  <c r="J309" i="1"/>
  <c r="I309" i="1"/>
  <c r="K309" i="1" s="1"/>
  <c r="L309" i="1" s="1"/>
  <c r="AE308" i="1"/>
  <c r="AF308" i="1" s="1"/>
  <c r="AD308" i="1"/>
  <c r="AC308" i="1"/>
  <c r="Y308" i="1"/>
  <c r="X308" i="1"/>
  <c r="Z308" i="1" s="1"/>
  <c r="AA308" i="1" s="1"/>
  <c r="T308" i="1"/>
  <c r="S308" i="1"/>
  <c r="U308" i="1" s="1"/>
  <c r="V308" i="1" s="1"/>
  <c r="K308" i="1"/>
  <c r="L308" i="1" s="1"/>
  <c r="J308" i="1"/>
  <c r="I308" i="1"/>
  <c r="AE305" i="1"/>
  <c r="AF305" i="1" s="1"/>
  <c r="Z305" i="1"/>
  <c r="AA305" i="1" s="1"/>
  <c r="U305" i="1"/>
  <c r="V305" i="1" s="1"/>
  <c r="P305" i="1"/>
  <c r="Q305" i="1" s="1"/>
  <c r="K305" i="1"/>
  <c r="L305" i="1" s="1"/>
  <c r="F305" i="1"/>
  <c r="G305" i="1" s="1"/>
  <c r="E305" i="1"/>
  <c r="D305" i="1"/>
  <c r="AE304" i="1"/>
  <c r="AF304" i="1" s="1"/>
  <c r="Z304" i="1"/>
  <c r="AA304" i="1" s="1"/>
  <c r="U304" i="1"/>
  <c r="V304" i="1" s="1"/>
  <c r="P304" i="1"/>
  <c r="Q304" i="1" s="1"/>
  <c r="K304" i="1"/>
  <c r="L304" i="1" s="1"/>
  <c r="F304" i="1"/>
  <c r="G304" i="1" s="1"/>
  <c r="E304" i="1"/>
  <c r="D304" i="1"/>
  <c r="AE303" i="1"/>
  <c r="Z303" i="1"/>
  <c r="U303" i="1"/>
  <c r="P303" i="1"/>
  <c r="K303" i="1"/>
  <c r="F303" i="1"/>
  <c r="E303" i="1"/>
  <c r="D303" i="1"/>
  <c r="AE302" i="1"/>
  <c r="AF302" i="1" s="1"/>
  <c r="Z302" i="1"/>
  <c r="AA302" i="1" s="1"/>
  <c r="U302" i="1"/>
  <c r="V302" i="1" s="1"/>
  <c r="P302" i="1"/>
  <c r="Q302" i="1" s="1"/>
  <c r="K302" i="1"/>
  <c r="L302" i="1" s="1"/>
  <c r="F302" i="1"/>
  <c r="G302" i="1" s="1"/>
  <c r="E302" i="1"/>
  <c r="D302" i="1"/>
  <c r="AE301" i="1"/>
  <c r="Z301" i="1"/>
  <c r="U301" i="1"/>
  <c r="P301" i="1"/>
  <c r="K301" i="1"/>
  <c r="F301" i="1"/>
  <c r="E301" i="1"/>
  <c r="D301" i="1"/>
  <c r="AE300" i="1"/>
  <c r="AF300" i="1" s="1"/>
  <c r="Z300" i="1"/>
  <c r="AA300" i="1" s="1"/>
  <c r="U300" i="1"/>
  <c r="V300" i="1" s="1"/>
  <c r="P300" i="1"/>
  <c r="L300" i="1"/>
  <c r="K300" i="1"/>
  <c r="E300" i="1"/>
  <c r="F300" i="1" s="1"/>
  <c r="G300" i="1" s="1"/>
  <c r="D300" i="1"/>
  <c r="AE299" i="1"/>
  <c r="Z299" i="1"/>
  <c r="U299" i="1"/>
  <c r="P299" i="1"/>
  <c r="K299" i="1"/>
  <c r="E299" i="1"/>
  <c r="F299" i="1" s="1"/>
  <c r="D299" i="1"/>
  <c r="AF298" i="1"/>
  <c r="AE298" i="1"/>
  <c r="Z298" i="1"/>
  <c r="AA298" i="1" s="1"/>
  <c r="V298" i="1"/>
  <c r="U298" i="1"/>
  <c r="P298" i="1"/>
  <c r="Q298" i="1" s="1"/>
  <c r="L298" i="1"/>
  <c r="K298" i="1"/>
  <c r="E298" i="1"/>
  <c r="F298" i="1" s="1"/>
  <c r="G298" i="1" s="1"/>
  <c r="D298" i="1"/>
  <c r="AE297" i="1"/>
  <c r="Z297" i="1"/>
  <c r="U297" i="1"/>
  <c r="P297" i="1"/>
  <c r="K297" i="1"/>
  <c r="E297" i="1"/>
  <c r="F297" i="1" s="1"/>
  <c r="D297" i="1"/>
  <c r="AE296" i="1"/>
  <c r="AF296" i="1" s="1"/>
  <c r="AA296" i="1"/>
  <c r="Z296" i="1"/>
  <c r="U296" i="1"/>
  <c r="V296" i="1" s="1"/>
  <c r="Q296" i="1"/>
  <c r="P296" i="1"/>
  <c r="K296" i="1"/>
  <c r="L296" i="1" s="1"/>
  <c r="G296" i="1"/>
  <c r="E296" i="1"/>
  <c r="F296" i="1" s="1"/>
  <c r="D296" i="1"/>
  <c r="AE295" i="1"/>
  <c r="Z295" i="1"/>
  <c r="U295" i="1"/>
  <c r="P295" i="1"/>
  <c r="K295" i="1"/>
  <c r="E295" i="1"/>
  <c r="F295" i="1" s="1"/>
  <c r="D295" i="1"/>
  <c r="AE294" i="1"/>
  <c r="Z294" i="1"/>
  <c r="U294" i="1"/>
  <c r="P294" i="1"/>
  <c r="K294" i="1"/>
  <c r="E294" i="1"/>
  <c r="D294" i="1"/>
  <c r="AE293" i="1"/>
  <c r="Z293" i="1"/>
  <c r="U293" i="1"/>
  <c r="P293" i="1"/>
  <c r="K293" i="1"/>
  <c r="E293" i="1"/>
  <c r="D293" i="1"/>
  <c r="AE292" i="1"/>
  <c r="Z292" i="1"/>
  <c r="U292" i="1"/>
  <c r="P292" i="1"/>
  <c r="K292" i="1"/>
  <c r="E292" i="1"/>
  <c r="D292" i="1"/>
  <c r="AE291" i="1"/>
  <c r="Z291" i="1"/>
  <c r="U291" i="1"/>
  <c r="P291" i="1"/>
  <c r="K291" i="1"/>
  <c r="E291" i="1"/>
  <c r="F291" i="1" s="1"/>
  <c r="D291" i="1"/>
  <c r="AF290" i="1"/>
  <c r="AE290" i="1"/>
  <c r="Z290" i="1"/>
  <c r="AA290" i="1" s="1"/>
  <c r="V290" i="1"/>
  <c r="U290" i="1"/>
  <c r="P290" i="1"/>
  <c r="Q290" i="1" s="1"/>
  <c r="L290" i="1"/>
  <c r="K290" i="1"/>
  <c r="E290" i="1"/>
  <c r="F290" i="1" s="1"/>
  <c r="G290" i="1" s="1"/>
  <c r="D290" i="1"/>
  <c r="AE289" i="1"/>
  <c r="Z289" i="1"/>
  <c r="U289" i="1"/>
  <c r="P289" i="1"/>
  <c r="K289" i="1"/>
  <c r="E289" i="1"/>
  <c r="F289" i="1" s="1"/>
  <c r="D289" i="1"/>
  <c r="AE288" i="1"/>
  <c r="AF288" i="1" s="1"/>
  <c r="AA288" i="1"/>
  <c r="Z288" i="1"/>
  <c r="U288" i="1"/>
  <c r="V288" i="1" s="1"/>
  <c r="Q288" i="1"/>
  <c r="P288" i="1"/>
  <c r="K288" i="1"/>
  <c r="L288" i="1" s="1"/>
  <c r="E288" i="1"/>
  <c r="D288" i="1"/>
  <c r="AF287" i="1"/>
  <c r="AE287" i="1"/>
  <c r="Z287" i="1"/>
  <c r="AA287" i="1" s="1"/>
  <c r="V287" i="1"/>
  <c r="U287" i="1"/>
  <c r="P287" i="1"/>
  <c r="Q287" i="1" s="1"/>
  <c r="L287" i="1"/>
  <c r="K287" i="1"/>
  <c r="F287" i="1"/>
  <c r="G287" i="1" s="1"/>
  <c r="E287" i="1"/>
  <c r="D287" i="1"/>
  <c r="AE286" i="1"/>
  <c r="Z286" i="1"/>
  <c r="U286" i="1"/>
  <c r="P286" i="1"/>
  <c r="K286" i="1"/>
  <c r="F286" i="1"/>
  <c r="E286" i="1"/>
  <c r="D286" i="1"/>
  <c r="AE285" i="1"/>
  <c r="AF285" i="1" s="1"/>
  <c r="AA285" i="1"/>
  <c r="Z285" i="1"/>
  <c r="U285" i="1"/>
  <c r="V285" i="1" s="1"/>
  <c r="Q285" i="1"/>
  <c r="P285" i="1"/>
  <c r="K285" i="1"/>
  <c r="L285" i="1" s="1"/>
  <c r="E285" i="1"/>
  <c r="D285" i="1"/>
  <c r="F285" i="1" s="1"/>
  <c r="G285" i="1" s="1"/>
  <c r="AF284" i="1"/>
  <c r="AE284" i="1"/>
  <c r="Z284" i="1"/>
  <c r="AA284" i="1" s="1"/>
  <c r="V284" i="1"/>
  <c r="U284" i="1"/>
  <c r="P284" i="1"/>
  <c r="Q284" i="1" s="1"/>
  <c r="L284" i="1"/>
  <c r="K284" i="1"/>
  <c r="F284" i="1"/>
  <c r="G284" i="1" s="1"/>
  <c r="E284" i="1"/>
  <c r="D284" i="1"/>
  <c r="AE283" i="1"/>
  <c r="AF283" i="1" s="1"/>
  <c r="AA283" i="1"/>
  <c r="Z283" i="1"/>
  <c r="U283" i="1"/>
  <c r="V283" i="1" s="1"/>
  <c r="Q283" i="1"/>
  <c r="P283" i="1"/>
  <c r="K283" i="1"/>
  <c r="L283" i="1" s="1"/>
  <c r="E283" i="1"/>
  <c r="D283" i="1"/>
  <c r="F283" i="1" s="1"/>
  <c r="G283" i="1" s="1"/>
  <c r="AF282" i="1"/>
  <c r="AE282" i="1"/>
  <c r="Z282" i="1"/>
  <c r="AA282" i="1" s="1"/>
  <c r="V282" i="1"/>
  <c r="U282" i="1"/>
  <c r="P282" i="1"/>
  <c r="Q282" i="1" s="1"/>
  <c r="L282" i="1"/>
  <c r="K282" i="1"/>
  <c r="E282" i="1"/>
  <c r="F282" i="1" s="1"/>
  <c r="G282" i="1" s="1"/>
  <c r="D282" i="1"/>
  <c r="AE275" i="1"/>
  <c r="AF275" i="1" s="1"/>
  <c r="AA275" i="1"/>
  <c r="Z275" i="1"/>
  <c r="U275" i="1"/>
  <c r="V275" i="1" s="1"/>
  <c r="Q275" i="1"/>
  <c r="P275" i="1"/>
  <c r="K275" i="1"/>
  <c r="L275" i="1" s="1"/>
  <c r="G275" i="1"/>
  <c r="E275" i="1"/>
  <c r="D275" i="1"/>
  <c r="F275" i="1" s="1"/>
  <c r="AF274" i="1"/>
  <c r="AE274" i="1"/>
  <c r="Z274" i="1"/>
  <c r="AA274" i="1" s="1"/>
  <c r="V274" i="1"/>
  <c r="U274" i="1"/>
  <c r="P274" i="1"/>
  <c r="Q274" i="1" s="1"/>
  <c r="L274" i="1"/>
  <c r="K274" i="1"/>
  <c r="E274" i="1"/>
  <c r="F274" i="1" s="1"/>
  <c r="G274" i="1" s="1"/>
  <c r="D274" i="1"/>
  <c r="AE271" i="1"/>
  <c r="Z271" i="1"/>
  <c r="U271" i="1"/>
  <c r="P271" i="1"/>
  <c r="K271" i="1"/>
  <c r="E271" i="1"/>
  <c r="F271" i="1" s="1"/>
  <c r="D271" i="1"/>
  <c r="AE270" i="1"/>
  <c r="Z270" i="1"/>
  <c r="AA270" i="1" s="1"/>
  <c r="V270" i="1"/>
  <c r="U270" i="1"/>
  <c r="P270" i="1"/>
  <c r="L270" i="1"/>
  <c r="K270" i="1"/>
  <c r="E270" i="1"/>
  <c r="F270" i="1" s="1"/>
  <c r="G270" i="1" s="1"/>
  <c r="D270" i="1"/>
  <c r="AE269" i="1"/>
  <c r="Z269" i="1"/>
  <c r="U269" i="1"/>
  <c r="P269" i="1"/>
  <c r="K269" i="1"/>
  <c r="E269" i="1"/>
  <c r="F269" i="1" s="1"/>
  <c r="D269" i="1"/>
  <c r="AE268" i="1"/>
  <c r="Z268" i="1"/>
  <c r="U268" i="1"/>
  <c r="P268" i="1"/>
  <c r="K268" i="1"/>
  <c r="E268" i="1"/>
  <c r="F268" i="1" s="1"/>
  <c r="D268" i="1"/>
  <c r="AE265" i="1"/>
  <c r="Z265" i="1"/>
  <c r="U265" i="1"/>
  <c r="P265" i="1"/>
  <c r="K265" i="1"/>
  <c r="E265" i="1"/>
  <c r="F265" i="1" s="1"/>
  <c r="D265" i="1"/>
  <c r="AE264" i="1"/>
  <c r="Z264" i="1"/>
  <c r="U264" i="1"/>
  <c r="P264" i="1"/>
  <c r="K264" i="1"/>
  <c r="E264" i="1"/>
  <c r="F264" i="1" s="1"/>
  <c r="D264" i="1"/>
  <c r="K263" i="1"/>
  <c r="E263" i="1"/>
  <c r="F263" i="1" s="1"/>
  <c r="D263" i="1"/>
  <c r="K262" i="1"/>
  <c r="L262" i="1" s="1"/>
  <c r="E262" i="1"/>
  <c r="D262" i="1"/>
  <c r="F262" i="1" s="1"/>
  <c r="G262" i="1" s="1"/>
  <c r="AE261" i="1"/>
  <c r="Z261" i="1"/>
  <c r="U261" i="1"/>
  <c r="P261" i="1"/>
  <c r="K261" i="1"/>
  <c r="F261" i="1"/>
  <c r="D261" i="1"/>
  <c r="AF260" i="1"/>
  <c r="AE260" i="1"/>
  <c r="AA260" i="1"/>
  <c r="Z260" i="1"/>
  <c r="V260" i="1"/>
  <c r="U260" i="1"/>
  <c r="P260" i="1"/>
  <c r="K260" i="1"/>
  <c r="L260" i="1" s="1"/>
  <c r="G260" i="1"/>
  <c r="E260" i="1"/>
  <c r="D260" i="1"/>
  <c r="F260" i="1" s="1"/>
  <c r="AF259" i="1"/>
  <c r="AE259" i="1"/>
  <c r="Z259" i="1"/>
  <c r="AA259" i="1" s="1"/>
  <c r="V259" i="1"/>
  <c r="U259" i="1"/>
  <c r="P259" i="1"/>
  <c r="L259" i="1"/>
  <c r="K259" i="1"/>
  <c r="E259" i="1"/>
  <c r="D259" i="1"/>
  <c r="AF258" i="1"/>
  <c r="AE258" i="1"/>
  <c r="Z258" i="1"/>
  <c r="AA258" i="1" s="1"/>
  <c r="V258" i="1"/>
  <c r="U258" i="1"/>
  <c r="P258" i="1"/>
  <c r="L258" i="1"/>
  <c r="K258" i="1"/>
  <c r="E258" i="1"/>
  <c r="F258" i="1" s="1"/>
  <c r="G258" i="1" s="1"/>
  <c r="D258" i="1"/>
  <c r="AE257" i="1"/>
  <c r="AF257" i="1" s="1"/>
  <c r="AA257" i="1"/>
  <c r="Z257" i="1"/>
  <c r="U257" i="1"/>
  <c r="V257" i="1" s="1"/>
  <c r="P257" i="1"/>
  <c r="L257" i="1"/>
  <c r="K257" i="1"/>
  <c r="G257" i="1"/>
  <c r="F257" i="1"/>
  <c r="E257" i="1"/>
  <c r="D257" i="1"/>
  <c r="AF256" i="1"/>
  <c r="AE256" i="1"/>
  <c r="AA256" i="1"/>
  <c r="Z256" i="1"/>
  <c r="V256" i="1"/>
  <c r="U256" i="1"/>
  <c r="P256" i="1"/>
  <c r="K256" i="1"/>
  <c r="L256" i="1" s="1"/>
  <c r="G256" i="1"/>
  <c r="E256" i="1"/>
  <c r="D256" i="1"/>
  <c r="F256" i="1" s="1"/>
  <c r="AF255" i="1"/>
  <c r="AE255" i="1"/>
  <c r="Z255" i="1"/>
  <c r="AA255" i="1" s="1"/>
  <c r="V255" i="1"/>
  <c r="U255" i="1"/>
  <c r="P255" i="1"/>
  <c r="Q255" i="1" s="1"/>
  <c r="L255" i="1"/>
  <c r="K255" i="1"/>
  <c r="E255" i="1"/>
  <c r="F255" i="1" s="1"/>
  <c r="G255" i="1" s="1"/>
  <c r="D255" i="1"/>
  <c r="AE252" i="1"/>
  <c r="AF252" i="1" s="1"/>
  <c r="AA252" i="1"/>
  <c r="Z252" i="1"/>
  <c r="U252" i="1"/>
  <c r="V252" i="1" s="1"/>
  <c r="Q252" i="1"/>
  <c r="P252" i="1"/>
  <c r="K252" i="1"/>
  <c r="L252" i="1" s="1"/>
  <c r="F252" i="1"/>
  <c r="E252" i="1"/>
  <c r="D252" i="1"/>
  <c r="AE250" i="1"/>
  <c r="Z250" i="1"/>
  <c r="U250" i="1"/>
  <c r="P250" i="1"/>
  <c r="K250" i="1"/>
  <c r="F250" i="1"/>
  <c r="AD249" i="1"/>
  <c r="AC249" i="1"/>
  <c r="Y249" i="1"/>
  <c r="Z249" i="1" s="1"/>
  <c r="AA249" i="1" s="1"/>
  <c r="X249" i="1"/>
  <c r="T249" i="1"/>
  <c r="S249" i="1"/>
  <c r="O249" i="1"/>
  <c r="P249" i="1" s="1"/>
  <c r="Q249" i="1" s="1"/>
  <c r="N249" i="1"/>
  <c r="J249" i="1"/>
  <c r="I249" i="1"/>
  <c r="E249" i="1"/>
  <c r="F249" i="1" s="1"/>
  <c r="G249" i="1" s="1"/>
  <c r="D249" i="1"/>
  <c r="O244" i="1"/>
  <c r="AE242" i="1"/>
  <c r="Z242" i="1"/>
  <c r="U242" i="1"/>
  <c r="P242" i="1"/>
  <c r="L242" i="1"/>
  <c r="K242" i="1"/>
  <c r="G242" i="1"/>
  <c r="F242" i="1"/>
  <c r="E242" i="1"/>
  <c r="D242" i="1"/>
  <c r="AE241" i="1"/>
  <c r="Z241" i="1"/>
  <c r="U241" i="1"/>
  <c r="P241" i="1"/>
  <c r="K241" i="1"/>
  <c r="F241" i="1"/>
  <c r="E241" i="1"/>
  <c r="D241" i="1"/>
  <c r="AE240" i="1"/>
  <c r="Z240" i="1"/>
  <c r="U240" i="1"/>
  <c r="P240" i="1"/>
  <c r="K240" i="1"/>
  <c r="F240" i="1"/>
  <c r="E240" i="1"/>
  <c r="D240" i="1"/>
  <c r="AE239" i="1"/>
  <c r="Z239" i="1"/>
  <c r="U239" i="1"/>
  <c r="P239" i="1"/>
  <c r="K239" i="1"/>
  <c r="F239" i="1"/>
  <c r="E239" i="1"/>
  <c r="D239" i="1"/>
  <c r="AF238" i="1"/>
  <c r="AE238" i="1"/>
  <c r="Z238" i="1"/>
  <c r="AA238" i="1" s="1"/>
  <c r="U238" i="1"/>
  <c r="V238" i="1" s="1"/>
  <c r="P238" i="1"/>
  <c r="Q238" i="1" s="1"/>
  <c r="K238" i="1"/>
  <c r="L238" i="1" s="1"/>
  <c r="E238" i="1"/>
  <c r="F238" i="1" s="1"/>
  <c r="G238" i="1" s="1"/>
  <c r="D238" i="1"/>
  <c r="AD237" i="1"/>
  <c r="AE237" i="1" s="1"/>
  <c r="AF237" i="1" s="1"/>
  <c r="AC237" i="1"/>
  <c r="Y237" i="1"/>
  <c r="Z237" i="1" s="1"/>
  <c r="AA237" i="1" s="1"/>
  <c r="X237" i="1"/>
  <c r="T237" i="1"/>
  <c r="U237" i="1" s="1"/>
  <c r="V237" i="1" s="1"/>
  <c r="S237" i="1"/>
  <c r="O237" i="1"/>
  <c r="P237" i="1" s="1"/>
  <c r="Q237" i="1" s="1"/>
  <c r="N237" i="1"/>
  <c r="J237" i="1"/>
  <c r="K237" i="1" s="1"/>
  <c r="L237" i="1" s="1"/>
  <c r="I237" i="1"/>
  <c r="E237" i="1"/>
  <c r="F237" i="1" s="1"/>
  <c r="G237" i="1" s="1"/>
  <c r="D237" i="1"/>
  <c r="AD236" i="1"/>
  <c r="AE236" i="1" s="1"/>
  <c r="AF236" i="1" s="1"/>
  <c r="AC236" i="1"/>
  <c r="Y236" i="1"/>
  <c r="Z236" i="1" s="1"/>
  <c r="AA236" i="1" s="1"/>
  <c r="X236" i="1"/>
  <c r="T236" i="1"/>
  <c r="U236" i="1" s="1"/>
  <c r="V236" i="1" s="1"/>
  <c r="S236" i="1"/>
  <c r="O236" i="1"/>
  <c r="P236" i="1" s="1"/>
  <c r="Q236" i="1" s="1"/>
  <c r="N236" i="1"/>
  <c r="J236" i="1"/>
  <c r="K236" i="1" s="1"/>
  <c r="L236" i="1" s="1"/>
  <c r="I236" i="1"/>
  <c r="E236" i="1"/>
  <c r="F236" i="1" s="1"/>
  <c r="G236" i="1" s="1"/>
  <c r="D236" i="1"/>
  <c r="AF235" i="1"/>
  <c r="AE235" i="1"/>
  <c r="AA235" i="1"/>
  <c r="Z235" i="1"/>
  <c r="V235" i="1"/>
  <c r="U235" i="1"/>
  <c r="Q235" i="1"/>
  <c r="P235" i="1"/>
  <c r="L235" i="1"/>
  <c r="K235" i="1"/>
  <c r="G235" i="1"/>
  <c r="F235" i="1"/>
  <c r="E235" i="1"/>
  <c r="D235" i="1"/>
  <c r="AE234" i="1"/>
  <c r="Z234" i="1"/>
  <c r="U234" i="1"/>
  <c r="P234" i="1"/>
  <c r="K234" i="1"/>
  <c r="F234" i="1"/>
  <c r="E234" i="1"/>
  <c r="D234" i="1"/>
  <c r="AE233" i="1"/>
  <c r="Z233" i="1"/>
  <c r="V233" i="1"/>
  <c r="U233" i="1"/>
  <c r="P233" i="1"/>
  <c r="L233" i="1"/>
  <c r="K233" i="1"/>
  <c r="E233" i="1"/>
  <c r="F233" i="1" s="1"/>
  <c r="G233" i="1" s="1"/>
  <c r="D233" i="1"/>
  <c r="AE232" i="1"/>
  <c r="Z232" i="1"/>
  <c r="U232" i="1"/>
  <c r="P232" i="1"/>
  <c r="K232" i="1"/>
  <c r="E232" i="1"/>
  <c r="F232" i="1" s="1"/>
  <c r="D232" i="1"/>
  <c r="AE231" i="1"/>
  <c r="Z231" i="1"/>
  <c r="U231" i="1"/>
  <c r="P231" i="1"/>
  <c r="K231" i="1"/>
  <c r="E231" i="1"/>
  <c r="F231" i="1" s="1"/>
  <c r="D231" i="1"/>
  <c r="AE230" i="1"/>
  <c r="Z230" i="1"/>
  <c r="U230" i="1"/>
  <c r="P230" i="1"/>
  <c r="K230" i="1"/>
  <c r="E230" i="1"/>
  <c r="F230" i="1" s="1"/>
  <c r="D230" i="1"/>
  <c r="AE229" i="1"/>
  <c r="AF229" i="1" s="1"/>
  <c r="AA229" i="1"/>
  <c r="Z229" i="1"/>
  <c r="U229" i="1"/>
  <c r="V229" i="1" s="1"/>
  <c r="Q229" i="1"/>
  <c r="P229" i="1"/>
  <c r="K229" i="1"/>
  <c r="L229" i="1" s="1"/>
  <c r="G229" i="1"/>
  <c r="E229" i="1"/>
  <c r="D229" i="1"/>
  <c r="F229" i="1" s="1"/>
  <c r="AE228" i="1"/>
  <c r="Z228" i="1"/>
  <c r="U228" i="1"/>
  <c r="P228" i="1"/>
  <c r="K228" i="1"/>
  <c r="E228" i="1"/>
  <c r="F228" i="1" s="1"/>
  <c r="D228" i="1"/>
  <c r="AE227" i="1"/>
  <c r="Z227" i="1"/>
  <c r="U227" i="1"/>
  <c r="P227" i="1"/>
  <c r="L227" i="1"/>
  <c r="K227" i="1"/>
  <c r="F227" i="1"/>
  <c r="G227" i="1" s="1"/>
  <c r="E227" i="1"/>
  <c r="E225" i="1" s="1"/>
  <c r="D227" i="1"/>
  <c r="AE226" i="1"/>
  <c r="AF226" i="1" s="1"/>
  <c r="AA226" i="1"/>
  <c r="Z226" i="1"/>
  <c r="U226" i="1"/>
  <c r="V226" i="1" s="1"/>
  <c r="Q226" i="1"/>
  <c r="P226" i="1"/>
  <c r="K226" i="1"/>
  <c r="L226" i="1" s="1"/>
  <c r="E226" i="1"/>
  <c r="F226" i="1" s="1"/>
  <c r="G226" i="1" s="1"/>
  <c r="D226" i="1"/>
  <c r="D225" i="1" s="1"/>
  <c r="D248" i="1" s="1"/>
  <c r="AD225" i="1"/>
  <c r="AC225" i="1"/>
  <c r="AC248" i="1" s="1"/>
  <c r="AA225" i="1"/>
  <c r="Y225" i="1"/>
  <c r="Z225" i="1" s="1"/>
  <c r="X225" i="1"/>
  <c r="X248" i="1" s="1"/>
  <c r="V225" i="1"/>
  <c r="T225" i="1"/>
  <c r="U225" i="1" s="1"/>
  <c r="S225" i="1"/>
  <c r="S248" i="1" s="1"/>
  <c r="O225" i="1"/>
  <c r="P225" i="1" s="1"/>
  <c r="Q225" i="1" s="1"/>
  <c r="N225" i="1"/>
  <c r="N248" i="1" s="1"/>
  <c r="J225" i="1"/>
  <c r="I225" i="1"/>
  <c r="I248" i="1" s="1"/>
  <c r="AE224" i="1"/>
  <c r="Z224" i="1"/>
  <c r="U224" i="1"/>
  <c r="P224" i="1"/>
  <c r="K224" i="1"/>
  <c r="E224" i="1"/>
  <c r="F224" i="1" s="1"/>
  <c r="D224" i="1"/>
  <c r="D223" i="1" s="1"/>
  <c r="D247" i="1" s="1"/>
  <c r="AD223" i="1"/>
  <c r="AA223" i="1"/>
  <c r="Y223" i="1"/>
  <c r="Z223" i="1" s="1"/>
  <c r="X223" i="1"/>
  <c r="X247" i="1" s="1"/>
  <c r="V223" i="1"/>
  <c r="T223" i="1"/>
  <c r="U223" i="1" s="1"/>
  <c r="S223" i="1"/>
  <c r="S247" i="1" s="1"/>
  <c r="O223" i="1"/>
  <c r="P223" i="1" s="1"/>
  <c r="Q223" i="1" s="1"/>
  <c r="N223" i="1"/>
  <c r="N247" i="1" s="1"/>
  <c r="J223" i="1"/>
  <c r="I223" i="1"/>
  <c r="I247" i="1" s="1"/>
  <c r="AE222" i="1"/>
  <c r="Z222" i="1"/>
  <c r="U222" i="1"/>
  <c r="P222" i="1"/>
  <c r="L222" i="1"/>
  <c r="K222" i="1"/>
  <c r="F222" i="1"/>
  <c r="G222" i="1" s="1"/>
  <c r="E222" i="1"/>
  <c r="D222" i="1"/>
  <c r="AD221" i="1"/>
  <c r="Z221" i="1"/>
  <c r="Y221" i="1"/>
  <c r="T221" i="1"/>
  <c r="U221" i="1" s="1"/>
  <c r="P221" i="1"/>
  <c r="O221" i="1"/>
  <c r="K221" i="1"/>
  <c r="L221" i="1" s="1"/>
  <c r="J221" i="1"/>
  <c r="E221" i="1"/>
  <c r="F221" i="1" s="1"/>
  <c r="G221" i="1" s="1"/>
  <c r="D221" i="1"/>
  <c r="AE220" i="1"/>
  <c r="Z220" i="1"/>
  <c r="U220" i="1"/>
  <c r="P220" i="1"/>
  <c r="K220" i="1"/>
  <c r="E220" i="1"/>
  <c r="D220" i="1"/>
  <c r="AE219" i="1"/>
  <c r="Z219" i="1"/>
  <c r="U219" i="1"/>
  <c r="V219" i="1" s="1"/>
  <c r="P219" i="1"/>
  <c r="K219" i="1"/>
  <c r="L219" i="1" s="1"/>
  <c r="E219" i="1"/>
  <c r="F219" i="1" s="1"/>
  <c r="G219" i="1" s="1"/>
  <c r="D219" i="1"/>
  <c r="AE218" i="1"/>
  <c r="Z218" i="1"/>
  <c r="U218" i="1"/>
  <c r="P218" i="1"/>
  <c r="K218" i="1"/>
  <c r="E218" i="1"/>
  <c r="D218" i="1"/>
  <c r="AE217" i="1"/>
  <c r="Z217" i="1"/>
  <c r="U217" i="1"/>
  <c r="P217" i="1"/>
  <c r="K217" i="1"/>
  <c r="E217" i="1"/>
  <c r="F217" i="1" s="1"/>
  <c r="D217" i="1"/>
  <c r="AE216" i="1"/>
  <c r="Z216" i="1"/>
  <c r="U216" i="1"/>
  <c r="P216" i="1"/>
  <c r="K216" i="1"/>
  <c r="E216" i="1"/>
  <c r="F216" i="1" s="1"/>
  <c r="D216" i="1"/>
  <c r="AF215" i="1"/>
  <c r="AE215" i="1"/>
  <c r="Z215" i="1"/>
  <c r="V215" i="1"/>
  <c r="U215" i="1"/>
  <c r="P215" i="1"/>
  <c r="K215" i="1"/>
  <c r="L215" i="1" s="1"/>
  <c r="E215" i="1"/>
  <c r="D215" i="1"/>
  <c r="AE214" i="1"/>
  <c r="AD214" i="1"/>
  <c r="Z214" i="1"/>
  <c r="AA214" i="1" s="1"/>
  <c r="V214" i="1"/>
  <c r="T214" i="1"/>
  <c r="U214" i="1" s="1"/>
  <c r="P214" i="1"/>
  <c r="J214" i="1"/>
  <c r="K214" i="1" s="1"/>
  <c r="L214" i="1" s="1"/>
  <c r="D214" i="1"/>
  <c r="AF213" i="1"/>
  <c r="AE213" i="1"/>
  <c r="AD213" i="1"/>
  <c r="Z213" i="1"/>
  <c r="AA213" i="1" s="1"/>
  <c r="V213" i="1"/>
  <c r="T213" i="1"/>
  <c r="U213" i="1" s="1"/>
  <c r="P213" i="1"/>
  <c r="Q213" i="1" s="1"/>
  <c r="K213" i="1"/>
  <c r="L213" i="1" s="1"/>
  <c r="J213" i="1"/>
  <c r="E213" i="1"/>
  <c r="F213" i="1" s="1"/>
  <c r="G213" i="1" s="1"/>
  <c r="D213" i="1"/>
  <c r="AF212" i="1"/>
  <c r="AE212" i="1"/>
  <c r="AA212" i="1"/>
  <c r="Z212" i="1"/>
  <c r="Y212" i="1"/>
  <c r="T212" i="1"/>
  <c r="Q212" i="1"/>
  <c r="P212" i="1"/>
  <c r="K212" i="1"/>
  <c r="L212" i="1" s="1"/>
  <c r="J212" i="1"/>
  <c r="J211" i="1" s="1"/>
  <c r="D212" i="1"/>
  <c r="D211" i="1" s="1"/>
  <c r="AC211" i="1"/>
  <c r="AC244" i="1" s="1"/>
  <c r="AC245" i="1" s="1"/>
  <c r="Z211" i="1"/>
  <c r="AA211" i="1" s="1"/>
  <c r="Y211" i="1"/>
  <c r="X211" i="1"/>
  <c r="S211" i="1"/>
  <c r="O211" i="1"/>
  <c r="N211" i="1"/>
  <c r="P211" i="1" s="1"/>
  <c r="Q211" i="1" s="1"/>
  <c r="I211" i="1"/>
  <c r="AE210" i="1"/>
  <c r="Z210" i="1"/>
  <c r="U210" i="1"/>
  <c r="P210" i="1"/>
  <c r="K210" i="1"/>
  <c r="F210" i="1"/>
  <c r="E210" i="1"/>
  <c r="D210" i="1"/>
  <c r="AE209" i="1"/>
  <c r="Z209" i="1"/>
  <c r="U209" i="1"/>
  <c r="P209" i="1"/>
  <c r="K209" i="1"/>
  <c r="F209" i="1"/>
  <c r="E209" i="1"/>
  <c r="D209" i="1"/>
  <c r="AE208" i="1"/>
  <c r="Z208" i="1"/>
  <c r="U208" i="1"/>
  <c r="P208" i="1"/>
  <c r="K208" i="1"/>
  <c r="F208" i="1"/>
  <c r="E208" i="1"/>
  <c r="D208" i="1"/>
  <c r="AE207" i="1"/>
  <c r="Z207" i="1"/>
  <c r="U207" i="1"/>
  <c r="P207" i="1"/>
  <c r="K207" i="1"/>
  <c r="F207" i="1"/>
  <c r="E207" i="1"/>
  <c r="D207" i="1"/>
  <c r="AE206" i="1"/>
  <c r="Z206" i="1"/>
  <c r="U206" i="1"/>
  <c r="P206" i="1"/>
  <c r="K206" i="1"/>
  <c r="F206" i="1"/>
  <c r="E206" i="1"/>
  <c r="E204" i="1" s="1"/>
  <c r="D206" i="1"/>
  <c r="AE205" i="1"/>
  <c r="Z205" i="1"/>
  <c r="U205" i="1"/>
  <c r="P205" i="1"/>
  <c r="K205" i="1"/>
  <c r="L205" i="1" s="1"/>
  <c r="G205" i="1"/>
  <c r="F205" i="1"/>
  <c r="E205" i="1"/>
  <c r="D205" i="1"/>
  <c r="AE204" i="1"/>
  <c r="AD204" i="1"/>
  <c r="AC204" i="1"/>
  <c r="Y204" i="1"/>
  <c r="X204" i="1"/>
  <c r="X244" i="1" s="1"/>
  <c r="X245" i="1" s="1"/>
  <c r="T204" i="1"/>
  <c r="U204" i="1" s="1"/>
  <c r="S204" i="1"/>
  <c r="S244" i="1" s="1"/>
  <c r="S245" i="1" s="1"/>
  <c r="P204" i="1"/>
  <c r="O204" i="1"/>
  <c r="N204" i="1"/>
  <c r="K204" i="1"/>
  <c r="L204" i="1" s="1"/>
  <c r="J204" i="1"/>
  <c r="I204" i="1"/>
  <c r="I244" i="1" s="1"/>
  <c r="I245" i="1" s="1"/>
  <c r="F204" i="1"/>
  <c r="G204" i="1" s="1"/>
  <c r="D204" i="1"/>
  <c r="AF203" i="1"/>
  <c r="AE203" i="1"/>
  <c r="Z203" i="1"/>
  <c r="AA203" i="1" s="1"/>
  <c r="V203" i="1"/>
  <c r="U203" i="1"/>
  <c r="P203" i="1"/>
  <c r="Q203" i="1" s="1"/>
  <c r="L203" i="1"/>
  <c r="K203" i="1"/>
  <c r="E203" i="1"/>
  <c r="D203" i="1"/>
  <c r="F203" i="1" s="1"/>
  <c r="G203" i="1" s="1"/>
  <c r="AE202" i="1"/>
  <c r="AF202" i="1" s="1"/>
  <c r="AA202" i="1"/>
  <c r="Z202" i="1"/>
  <c r="U202" i="1"/>
  <c r="V202" i="1" s="1"/>
  <c r="Q202" i="1"/>
  <c r="P202" i="1"/>
  <c r="K202" i="1"/>
  <c r="L202" i="1" s="1"/>
  <c r="G202" i="1"/>
  <c r="F202" i="1"/>
  <c r="E202" i="1"/>
  <c r="D202" i="1"/>
  <c r="AF201" i="1"/>
  <c r="AE201" i="1"/>
  <c r="Z201" i="1"/>
  <c r="AA201" i="1" s="1"/>
  <c r="U201" i="1"/>
  <c r="V201" i="1" s="1"/>
  <c r="P201" i="1"/>
  <c r="Q201" i="1" s="1"/>
  <c r="L201" i="1"/>
  <c r="K201" i="1"/>
  <c r="F201" i="1"/>
  <c r="G201" i="1" s="1"/>
  <c r="E201" i="1"/>
  <c r="D201" i="1"/>
  <c r="AE200" i="1"/>
  <c r="AF200" i="1" s="1"/>
  <c r="AA200" i="1"/>
  <c r="Z200" i="1"/>
  <c r="U200" i="1"/>
  <c r="V200" i="1" s="1"/>
  <c r="P200" i="1"/>
  <c r="Q200" i="1" s="1"/>
  <c r="K200" i="1"/>
  <c r="L200" i="1" s="1"/>
  <c r="E200" i="1"/>
  <c r="D200" i="1"/>
  <c r="F200" i="1" s="1"/>
  <c r="G200" i="1" s="1"/>
  <c r="AF199" i="1"/>
  <c r="AE199" i="1"/>
  <c r="Z199" i="1"/>
  <c r="AA199" i="1" s="1"/>
  <c r="V199" i="1"/>
  <c r="U199" i="1"/>
  <c r="P199" i="1"/>
  <c r="Q199" i="1" s="1"/>
  <c r="L199" i="1"/>
  <c r="K199" i="1"/>
  <c r="E199" i="1"/>
  <c r="D199" i="1"/>
  <c r="F199" i="1" s="1"/>
  <c r="G199" i="1" s="1"/>
  <c r="AE198" i="1"/>
  <c r="Z198" i="1"/>
  <c r="U198" i="1"/>
  <c r="P198" i="1"/>
  <c r="K198" i="1"/>
  <c r="E198" i="1"/>
  <c r="D198" i="1"/>
  <c r="F198" i="1" s="1"/>
  <c r="AE197" i="1"/>
  <c r="AF197" i="1" s="1"/>
  <c r="AA197" i="1"/>
  <c r="Z197" i="1"/>
  <c r="U197" i="1"/>
  <c r="V197" i="1" s="1"/>
  <c r="Q197" i="1"/>
  <c r="P197" i="1"/>
  <c r="K197" i="1"/>
  <c r="L197" i="1" s="1"/>
  <c r="G197" i="1"/>
  <c r="F197" i="1"/>
  <c r="E197" i="1"/>
  <c r="D197" i="1"/>
  <c r="AF196" i="1"/>
  <c r="AE196" i="1"/>
  <c r="Z196" i="1"/>
  <c r="AA196" i="1" s="1"/>
  <c r="U196" i="1"/>
  <c r="V196" i="1" s="1"/>
  <c r="P196" i="1"/>
  <c r="Q196" i="1" s="1"/>
  <c r="L196" i="1"/>
  <c r="K196" i="1"/>
  <c r="F196" i="1"/>
  <c r="G196" i="1" s="1"/>
  <c r="E196" i="1"/>
  <c r="D196" i="1"/>
  <c r="AE195" i="1"/>
  <c r="AF195" i="1" s="1"/>
  <c r="AA195" i="1"/>
  <c r="Z195" i="1"/>
  <c r="U195" i="1"/>
  <c r="V195" i="1" s="1"/>
  <c r="P195" i="1"/>
  <c r="Q195" i="1" s="1"/>
  <c r="K195" i="1"/>
  <c r="L195" i="1" s="1"/>
  <c r="E195" i="1"/>
  <c r="D195" i="1"/>
  <c r="AF194" i="1"/>
  <c r="AE194" i="1"/>
  <c r="Z194" i="1"/>
  <c r="AA194" i="1" s="1"/>
  <c r="V194" i="1"/>
  <c r="U194" i="1"/>
  <c r="P194" i="1"/>
  <c r="Q194" i="1" s="1"/>
  <c r="K194" i="1"/>
  <c r="L194" i="1" s="1"/>
  <c r="E194" i="1"/>
  <c r="D194" i="1"/>
  <c r="F194" i="1" s="1"/>
  <c r="G194" i="1" s="1"/>
  <c r="AE193" i="1"/>
  <c r="AA193" i="1"/>
  <c r="Z193" i="1"/>
  <c r="V193" i="1"/>
  <c r="U193" i="1"/>
  <c r="P193" i="1"/>
  <c r="K193" i="1"/>
  <c r="G193" i="1"/>
  <c r="E193" i="1"/>
  <c r="F193" i="1" s="1"/>
  <c r="D193" i="1"/>
  <c r="AE192" i="1"/>
  <c r="Z192" i="1"/>
  <c r="U192" i="1"/>
  <c r="P192" i="1"/>
  <c r="K192" i="1"/>
  <c r="E192" i="1"/>
  <c r="F192" i="1" s="1"/>
  <c r="D192" i="1"/>
  <c r="AE191" i="1"/>
  <c r="Z191" i="1"/>
  <c r="U191" i="1"/>
  <c r="P191" i="1"/>
  <c r="K191" i="1"/>
  <c r="E191" i="1"/>
  <c r="D191" i="1"/>
  <c r="AF190" i="1"/>
  <c r="AE190" i="1"/>
  <c r="Z190" i="1"/>
  <c r="AA190" i="1" s="1"/>
  <c r="V190" i="1"/>
  <c r="U190" i="1"/>
  <c r="P190" i="1"/>
  <c r="Q190" i="1" s="1"/>
  <c r="L190" i="1"/>
  <c r="K190" i="1"/>
  <c r="E190" i="1"/>
  <c r="F190" i="1" s="1"/>
  <c r="G190" i="1" s="1"/>
  <c r="D190" i="1"/>
  <c r="AE189" i="1"/>
  <c r="Z189" i="1"/>
  <c r="V189" i="1"/>
  <c r="U189" i="1"/>
  <c r="P189" i="1"/>
  <c r="K189" i="1"/>
  <c r="G189" i="1"/>
  <c r="E189" i="1"/>
  <c r="F189" i="1" s="1"/>
  <c r="D189" i="1"/>
  <c r="AD188" i="1"/>
  <c r="AC188" i="1"/>
  <c r="AC186" i="1" s="1"/>
  <c r="Y188" i="1"/>
  <c r="Z188" i="1" s="1"/>
  <c r="AA188" i="1" s="1"/>
  <c r="X188" i="1"/>
  <c r="T188" i="1"/>
  <c r="S188" i="1"/>
  <c r="Q188" i="1"/>
  <c r="O188" i="1"/>
  <c r="P188" i="1" s="1"/>
  <c r="N188" i="1"/>
  <c r="L188" i="1"/>
  <c r="J188" i="1"/>
  <c r="K188" i="1" s="1"/>
  <c r="I188" i="1"/>
  <c r="D188" i="1"/>
  <c r="AF187" i="1"/>
  <c r="AE187" i="1"/>
  <c r="AA187" i="1"/>
  <c r="Z187" i="1"/>
  <c r="V187" i="1"/>
  <c r="U187" i="1"/>
  <c r="Q187" i="1"/>
  <c r="P187" i="1"/>
  <c r="L187" i="1"/>
  <c r="K187" i="1"/>
  <c r="G187" i="1"/>
  <c r="F187" i="1"/>
  <c r="E187" i="1"/>
  <c r="D187" i="1"/>
  <c r="Y186" i="1"/>
  <c r="Z186" i="1" s="1"/>
  <c r="AA186" i="1" s="1"/>
  <c r="X186" i="1"/>
  <c r="T186" i="1"/>
  <c r="S186" i="1"/>
  <c r="U186" i="1" s="1"/>
  <c r="V186" i="1" s="1"/>
  <c r="P186" i="1"/>
  <c r="Q186" i="1" s="1"/>
  <c r="O186" i="1"/>
  <c r="N186" i="1"/>
  <c r="K186" i="1"/>
  <c r="L186" i="1" s="1"/>
  <c r="J186" i="1"/>
  <c r="I186" i="1"/>
  <c r="AE185" i="1"/>
  <c r="AF185" i="1" s="1"/>
  <c r="Z185" i="1"/>
  <c r="AA185" i="1" s="1"/>
  <c r="U185" i="1"/>
  <c r="V185" i="1" s="1"/>
  <c r="Q185" i="1"/>
  <c r="P185" i="1"/>
  <c r="K185" i="1"/>
  <c r="L185" i="1" s="1"/>
  <c r="E185" i="1"/>
  <c r="D185" i="1"/>
  <c r="F185" i="1" s="1"/>
  <c r="G185" i="1" s="1"/>
  <c r="AF184" i="1"/>
  <c r="AE184" i="1"/>
  <c r="Z184" i="1"/>
  <c r="AA184" i="1" s="1"/>
  <c r="U184" i="1"/>
  <c r="P184" i="1"/>
  <c r="K184" i="1"/>
  <c r="G184" i="1"/>
  <c r="F184" i="1"/>
  <c r="E184" i="1"/>
  <c r="D184" i="1"/>
  <c r="AE183" i="1"/>
  <c r="Z183" i="1"/>
  <c r="U183" i="1"/>
  <c r="P183" i="1"/>
  <c r="K183" i="1"/>
  <c r="F183" i="1"/>
  <c r="E183" i="1"/>
  <c r="D183" i="1"/>
  <c r="AF182" i="1"/>
  <c r="AE182" i="1"/>
  <c r="AA182" i="1"/>
  <c r="Z182" i="1"/>
  <c r="U182" i="1"/>
  <c r="P182" i="1"/>
  <c r="K182" i="1"/>
  <c r="F182" i="1"/>
  <c r="G182" i="1" s="1"/>
  <c r="E182" i="1"/>
  <c r="D182" i="1"/>
  <c r="AE178" i="1"/>
  <c r="AF178" i="1" s="1"/>
  <c r="AA178" i="1"/>
  <c r="Z178" i="1"/>
  <c r="U178" i="1"/>
  <c r="V178" i="1" s="1"/>
  <c r="Q178" i="1"/>
  <c r="P178" i="1"/>
  <c r="K178" i="1"/>
  <c r="L178" i="1" s="1"/>
  <c r="E178" i="1"/>
  <c r="D178" i="1"/>
  <c r="AF176" i="1"/>
  <c r="AE176" i="1"/>
  <c r="Z176" i="1"/>
  <c r="AA176" i="1" s="1"/>
  <c r="V176" i="1"/>
  <c r="U176" i="1"/>
  <c r="P176" i="1"/>
  <c r="Q176" i="1" s="1"/>
  <c r="L176" i="1"/>
  <c r="K176" i="1"/>
  <c r="F176" i="1"/>
  <c r="G176" i="1" s="1"/>
  <c r="E176" i="1"/>
  <c r="D176" i="1"/>
  <c r="AE175" i="1"/>
  <c r="Z175" i="1"/>
  <c r="U175" i="1"/>
  <c r="P175" i="1"/>
  <c r="K175" i="1"/>
  <c r="F175" i="1"/>
  <c r="E175" i="1"/>
  <c r="D175" i="1"/>
  <c r="AE173" i="1"/>
  <c r="Z173" i="1"/>
  <c r="U173" i="1"/>
  <c r="P173" i="1"/>
  <c r="K173" i="1"/>
  <c r="F173" i="1"/>
  <c r="E173" i="1"/>
  <c r="D173" i="1"/>
  <c r="AE172" i="1"/>
  <c r="Z172" i="1"/>
  <c r="U172" i="1"/>
  <c r="P172" i="1"/>
  <c r="K172" i="1"/>
  <c r="L172" i="1" s="1"/>
  <c r="E172" i="1"/>
  <c r="D172" i="1"/>
  <c r="AF171" i="1"/>
  <c r="AE171" i="1"/>
  <c r="Z171" i="1"/>
  <c r="AA171" i="1" s="1"/>
  <c r="V171" i="1"/>
  <c r="U171" i="1"/>
  <c r="P171" i="1"/>
  <c r="L171" i="1"/>
  <c r="K171" i="1"/>
  <c r="E171" i="1"/>
  <c r="D171" i="1"/>
  <c r="AF170" i="1"/>
  <c r="AE170" i="1"/>
  <c r="AA170" i="1"/>
  <c r="Z170" i="1"/>
  <c r="V170" i="1"/>
  <c r="U170" i="1"/>
  <c r="P170" i="1"/>
  <c r="L170" i="1"/>
  <c r="K170" i="1"/>
  <c r="F170" i="1"/>
  <c r="G170" i="1" s="1"/>
  <c r="E170" i="1"/>
  <c r="D170" i="1"/>
  <c r="AE169" i="1"/>
  <c r="AF169" i="1" s="1"/>
  <c r="AD169" i="1"/>
  <c r="AC169" i="1"/>
  <c r="Z169" i="1"/>
  <c r="AA169" i="1" s="1"/>
  <c r="Y169" i="1"/>
  <c r="X169" i="1"/>
  <c r="U169" i="1"/>
  <c r="V169" i="1" s="1"/>
  <c r="T169" i="1"/>
  <c r="S169" i="1"/>
  <c r="O169" i="1"/>
  <c r="O168" i="1" s="1"/>
  <c r="N169" i="1"/>
  <c r="N306" i="1" s="1"/>
  <c r="J169" i="1"/>
  <c r="I169" i="1"/>
  <c r="E169" i="1"/>
  <c r="E168" i="1" s="1"/>
  <c r="AD168" i="1"/>
  <c r="AC168" i="1"/>
  <c r="AC243" i="1" s="1"/>
  <c r="Y168" i="1"/>
  <c r="X168" i="1"/>
  <c r="X243" i="1" s="1"/>
  <c r="X251" i="1" s="1"/>
  <c r="X253" i="1" s="1"/>
  <c r="T168" i="1"/>
  <c r="S168" i="1"/>
  <c r="N168" i="1"/>
  <c r="N243" i="1" s="1"/>
  <c r="J168" i="1"/>
  <c r="I168" i="1"/>
  <c r="I243" i="1" s="1"/>
  <c r="X166" i="1"/>
  <c r="S166" i="1"/>
  <c r="I166" i="1"/>
  <c r="AF165" i="1"/>
  <c r="AE165" i="1"/>
  <c r="Z165" i="1"/>
  <c r="AA165" i="1" s="1"/>
  <c r="V165" i="1"/>
  <c r="U165" i="1"/>
  <c r="P165" i="1"/>
  <c r="Q165" i="1" s="1"/>
  <c r="L165" i="1"/>
  <c r="K165" i="1"/>
  <c r="F165" i="1"/>
  <c r="G165" i="1" s="1"/>
  <c r="E165" i="1"/>
  <c r="D165" i="1"/>
  <c r="AE164" i="1"/>
  <c r="AF164" i="1" s="1"/>
  <c r="AA164" i="1"/>
  <c r="Z164" i="1"/>
  <c r="U164" i="1"/>
  <c r="V164" i="1" s="1"/>
  <c r="Q164" i="1"/>
  <c r="P164" i="1"/>
  <c r="K164" i="1"/>
  <c r="L164" i="1" s="1"/>
  <c r="E164" i="1"/>
  <c r="D164" i="1"/>
  <c r="F164" i="1" s="1"/>
  <c r="G164" i="1" s="1"/>
  <c r="AF163" i="1"/>
  <c r="AE163" i="1"/>
  <c r="Z163" i="1"/>
  <c r="AA163" i="1" s="1"/>
  <c r="V163" i="1"/>
  <c r="U163" i="1"/>
  <c r="P163" i="1"/>
  <c r="Q163" i="1" s="1"/>
  <c r="L163" i="1"/>
  <c r="K163" i="1"/>
  <c r="F163" i="1"/>
  <c r="G163" i="1" s="1"/>
  <c r="AF162" i="1"/>
  <c r="AE162" i="1"/>
  <c r="Z162" i="1"/>
  <c r="AA162" i="1" s="1"/>
  <c r="V162" i="1"/>
  <c r="U162" i="1"/>
  <c r="P162" i="1"/>
  <c r="Q162" i="1" s="1"/>
  <c r="L162" i="1"/>
  <c r="K162" i="1"/>
  <c r="F162" i="1"/>
  <c r="G162" i="1" s="1"/>
  <c r="AE159" i="1"/>
  <c r="Z159" i="1"/>
  <c r="U159" i="1"/>
  <c r="P159" i="1"/>
  <c r="K159" i="1"/>
  <c r="E159" i="1"/>
  <c r="F159" i="1" s="1"/>
  <c r="D159" i="1"/>
  <c r="AE158" i="1"/>
  <c r="Z158" i="1"/>
  <c r="U158" i="1"/>
  <c r="P158" i="1"/>
  <c r="K158" i="1"/>
  <c r="E158" i="1"/>
  <c r="F158" i="1" s="1"/>
  <c r="D158" i="1"/>
  <c r="AE157" i="1"/>
  <c r="Z157" i="1"/>
  <c r="U157" i="1"/>
  <c r="P157" i="1"/>
  <c r="K157" i="1"/>
  <c r="E157" i="1"/>
  <c r="F157" i="1" s="1"/>
  <c r="D157" i="1"/>
  <c r="AE156" i="1"/>
  <c r="Z156" i="1"/>
  <c r="U156" i="1"/>
  <c r="P156" i="1"/>
  <c r="K156" i="1"/>
  <c r="E156" i="1"/>
  <c r="F156" i="1" s="1"/>
  <c r="D156" i="1"/>
  <c r="AE155" i="1"/>
  <c r="Z155" i="1"/>
  <c r="U155" i="1"/>
  <c r="P155" i="1"/>
  <c r="K155" i="1"/>
  <c r="E155" i="1"/>
  <c r="F155" i="1" s="1"/>
  <c r="D155" i="1"/>
  <c r="AD154" i="1"/>
  <c r="AA154" i="1"/>
  <c r="Z154" i="1"/>
  <c r="Y154" i="1"/>
  <c r="V154" i="1"/>
  <c r="U154" i="1"/>
  <c r="T154" i="1"/>
  <c r="P154" i="1"/>
  <c r="Q154" i="1" s="1"/>
  <c r="L154" i="1"/>
  <c r="K154" i="1"/>
  <c r="J154" i="1"/>
  <c r="D154" i="1"/>
  <c r="AF150" i="1"/>
  <c r="AE150" i="1"/>
  <c r="AD150" i="1"/>
  <c r="Z150" i="1"/>
  <c r="AA150" i="1" s="1"/>
  <c r="Y150" i="1"/>
  <c r="T150" i="1"/>
  <c r="U150" i="1" s="1"/>
  <c r="V150" i="1" s="1"/>
  <c r="Q150" i="1"/>
  <c r="P150" i="1"/>
  <c r="K150" i="1"/>
  <c r="L150" i="1" s="1"/>
  <c r="J150" i="1"/>
  <c r="E150" i="1"/>
  <c r="F150" i="1" s="1"/>
  <c r="G150" i="1" s="1"/>
  <c r="D150" i="1"/>
  <c r="AD148" i="1"/>
  <c r="AA148" i="1"/>
  <c r="Z148" i="1"/>
  <c r="Y148" i="1"/>
  <c r="V148" i="1"/>
  <c r="U148" i="1"/>
  <c r="T148" i="1"/>
  <c r="P148" i="1"/>
  <c r="Q148" i="1" s="1"/>
  <c r="L148" i="1"/>
  <c r="K148" i="1"/>
  <c r="J148" i="1"/>
  <c r="D148" i="1"/>
  <c r="AE147" i="1"/>
  <c r="AD147" i="1"/>
  <c r="Z147" i="1"/>
  <c r="Y147" i="1"/>
  <c r="U147" i="1"/>
  <c r="T147" i="1"/>
  <c r="P147" i="1"/>
  <c r="J147" i="1"/>
  <c r="D147" i="1"/>
  <c r="AE145" i="1"/>
  <c r="AD145" i="1"/>
  <c r="Z145" i="1"/>
  <c r="Y145" i="1"/>
  <c r="U145" i="1"/>
  <c r="T145" i="1"/>
  <c r="P145" i="1"/>
  <c r="J145" i="1"/>
  <c r="D145" i="1"/>
  <c r="L144" i="1"/>
  <c r="K144" i="1"/>
  <c r="J144" i="1"/>
  <c r="F144" i="1"/>
  <c r="G144" i="1" s="1"/>
  <c r="E144" i="1"/>
  <c r="D144" i="1"/>
  <c r="AE143" i="1"/>
  <c r="AF143" i="1" s="1"/>
  <c r="AD143" i="1"/>
  <c r="Y143" i="1"/>
  <c r="V143" i="1"/>
  <c r="U143" i="1"/>
  <c r="T143" i="1"/>
  <c r="L143" i="1"/>
  <c r="K143" i="1"/>
  <c r="J143" i="1"/>
  <c r="D143" i="1"/>
  <c r="AE142" i="1"/>
  <c r="AF142" i="1" s="1"/>
  <c r="AD142" i="1"/>
  <c r="Y142" i="1"/>
  <c r="V142" i="1"/>
  <c r="U142" i="1"/>
  <c r="T142" i="1"/>
  <c r="L142" i="1"/>
  <c r="K142" i="1"/>
  <c r="J142" i="1"/>
  <c r="D142" i="1"/>
  <c r="AE141" i="1"/>
  <c r="AF141" i="1" s="1"/>
  <c r="D141" i="1"/>
  <c r="AE139" i="1"/>
  <c r="AF139" i="1" s="1"/>
  <c r="Z139" i="1"/>
  <c r="V139" i="1"/>
  <c r="U139" i="1"/>
  <c r="Q139" i="1"/>
  <c r="P139" i="1"/>
  <c r="L139" i="1"/>
  <c r="K139" i="1"/>
  <c r="G139" i="1"/>
  <c r="F139" i="1"/>
  <c r="E139" i="1"/>
  <c r="D139" i="1"/>
  <c r="AF135" i="1"/>
  <c r="AE135" i="1"/>
  <c r="AA135" i="1"/>
  <c r="Z135" i="1"/>
  <c r="V135" i="1"/>
  <c r="U135" i="1"/>
  <c r="Q135" i="1"/>
  <c r="P135" i="1"/>
  <c r="L135" i="1"/>
  <c r="K135" i="1"/>
  <c r="E135" i="1"/>
  <c r="F135" i="1" s="1"/>
  <c r="G135" i="1" s="1"/>
  <c r="D135" i="1"/>
  <c r="AE133" i="1"/>
  <c r="Z133" i="1"/>
  <c r="U133" i="1"/>
  <c r="P133" i="1"/>
  <c r="K133" i="1"/>
  <c r="E133" i="1"/>
  <c r="F133" i="1" s="1"/>
  <c r="D133" i="1"/>
  <c r="AE132" i="1"/>
  <c r="Z132" i="1"/>
  <c r="U132" i="1"/>
  <c r="P132" i="1"/>
  <c r="K132" i="1"/>
  <c r="E132" i="1"/>
  <c r="F132" i="1" s="1"/>
  <c r="D132" i="1"/>
  <c r="AE130" i="1"/>
  <c r="Z130" i="1"/>
  <c r="U130" i="1"/>
  <c r="P130" i="1"/>
  <c r="K130" i="1"/>
  <c r="E130" i="1"/>
  <c r="F130" i="1" s="1"/>
  <c r="D130" i="1"/>
  <c r="K129" i="1"/>
  <c r="E129" i="1"/>
  <c r="F129" i="1" s="1"/>
  <c r="D129" i="1"/>
  <c r="AE128" i="1"/>
  <c r="Z128" i="1"/>
  <c r="U128" i="1"/>
  <c r="K128" i="1"/>
  <c r="E128" i="1"/>
  <c r="D128" i="1"/>
  <c r="AE127" i="1"/>
  <c r="Z127" i="1"/>
  <c r="U127" i="1"/>
  <c r="K127" i="1"/>
  <c r="F127" i="1"/>
  <c r="E127" i="1"/>
  <c r="D127" i="1"/>
  <c r="AE126" i="1"/>
  <c r="Z126" i="1"/>
  <c r="U126" i="1"/>
  <c r="K126" i="1"/>
  <c r="F126" i="1"/>
  <c r="E126" i="1"/>
  <c r="D126" i="1"/>
  <c r="AE125" i="1"/>
  <c r="AF125" i="1" s="1"/>
  <c r="AD125" i="1"/>
  <c r="AC125" i="1"/>
  <c r="Z125" i="1"/>
  <c r="AA125" i="1" s="1"/>
  <c r="Y125" i="1"/>
  <c r="X125" i="1"/>
  <c r="U125" i="1"/>
  <c r="V125" i="1" s="1"/>
  <c r="T125" i="1"/>
  <c r="S125" i="1"/>
  <c r="P125" i="1"/>
  <c r="Q125" i="1" s="1"/>
  <c r="O125" i="1"/>
  <c r="N125" i="1"/>
  <c r="K125" i="1"/>
  <c r="L125" i="1" s="1"/>
  <c r="J125" i="1"/>
  <c r="I125" i="1"/>
  <c r="F125" i="1"/>
  <c r="G125" i="1" s="1"/>
  <c r="E125" i="1"/>
  <c r="D125" i="1"/>
  <c r="AE124" i="1"/>
  <c r="AF124" i="1" s="1"/>
  <c r="AA124" i="1"/>
  <c r="Z124" i="1"/>
  <c r="U124" i="1"/>
  <c r="V124" i="1" s="1"/>
  <c r="Q124" i="1"/>
  <c r="P124" i="1"/>
  <c r="K124" i="1"/>
  <c r="L124" i="1" s="1"/>
  <c r="E124" i="1"/>
  <c r="D124" i="1"/>
  <c r="F124" i="1" s="1"/>
  <c r="G124" i="1" s="1"/>
  <c r="AF120" i="1"/>
  <c r="AE120" i="1"/>
  <c r="Z120" i="1"/>
  <c r="AA120" i="1" s="1"/>
  <c r="V120" i="1"/>
  <c r="U120" i="1"/>
  <c r="P120" i="1"/>
  <c r="Q120" i="1" s="1"/>
  <c r="L120" i="1"/>
  <c r="K120" i="1"/>
  <c r="E120" i="1"/>
  <c r="F120" i="1" s="1"/>
  <c r="G120" i="1" s="1"/>
  <c r="D120" i="1"/>
  <c r="AE118" i="1"/>
  <c r="AF118" i="1" s="1"/>
  <c r="AA118" i="1"/>
  <c r="Z118" i="1"/>
  <c r="U118" i="1"/>
  <c r="V118" i="1" s="1"/>
  <c r="Q118" i="1"/>
  <c r="P118" i="1"/>
  <c r="K118" i="1"/>
  <c r="L118" i="1" s="1"/>
  <c r="G118" i="1"/>
  <c r="E118" i="1"/>
  <c r="D118" i="1"/>
  <c r="F118" i="1" s="1"/>
  <c r="AE117" i="1"/>
  <c r="Z117" i="1"/>
  <c r="U117" i="1"/>
  <c r="P117" i="1"/>
  <c r="K117" i="1"/>
  <c r="E117" i="1"/>
  <c r="D117" i="1"/>
  <c r="F117" i="1" s="1"/>
  <c r="AE115" i="1"/>
  <c r="Z115" i="1"/>
  <c r="U115" i="1"/>
  <c r="P115" i="1"/>
  <c r="K115" i="1"/>
  <c r="E115" i="1"/>
  <c r="D115" i="1"/>
  <c r="F115" i="1" s="1"/>
  <c r="L114" i="1"/>
  <c r="K114" i="1"/>
  <c r="E114" i="1"/>
  <c r="F114" i="1" s="1"/>
  <c r="G114" i="1" s="1"/>
  <c r="D114" i="1"/>
  <c r="AE113" i="1"/>
  <c r="AF113" i="1" s="1"/>
  <c r="AA113" i="1"/>
  <c r="Z113" i="1"/>
  <c r="U113" i="1"/>
  <c r="V113" i="1" s="1"/>
  <c r="L113" i="1"/>
  <c r="K113" i="1"/>
  <c r="F113" i="1"/>
  <c r="G113" i="1" s="1"/>
  <c r="E113" i="1"/>
  <c r="D113" i="1"/>
  <c r="AE112" i="1"/>
  <c r="AF112" i="1" s="1"/>
  <c r="AA112" i="1"/>
  <c r="Z112" i="1"/>
  <c r="U112" i="1"/>
  <c r="V112" i="1" s="1"/>
  <c r="L112" i="1"/>
  <c r="K112" i="1"/>
  <c r="F112" i="1"/>
  <c r="G112" i="1" s="1"/>
  <c r="E112" i="1"/>
  <c r="D112" i="1"/>
  <c r="AE111" i="1"/>
  <c r="AF111" i="1" s="1"/>
  <c r="AD111" i="1"/>
  <c r="AD141" i="1" s="1"/>
  <c r="Y111" i="1"/>
  <c r="V111" i="1"/>
  <c r="U111" i="1"/>
  <c r="T111" i="1"/>
  <c r="T141" i="1" s="1"/>
  <c r="U141" i="1" s="1"/>
  <c r="V141" i="1" s="1"/>
  <c r="K111" i="1"/>
  <c r="L111" i="1" s="1"/>
  <c r="J111" i="1"/>
  <c r="J141" i="1" s="1"/>
  <c r="I111" i="1"/>
  <c r="D111" i="1"/>
  <c r="AF109" i="1"/>
  <c r="AE109" i="1"/>
  <c r="AA109" i="1"/>
  <c r="Z109" i="1"/>
  <c r="V109" i="1"/>
  <c r="U109" i="1"/>
  <c r="Q109" i="1"/>
  <c r="P109" i="1"/>
  <c r="L109" i="1"/>
  <c r="K109" i="1"/>
  <c r="E109" i="1"/>
  <c r="D109" i="1"/>
  <c r="AF108" i="1"/>
  <c r="AE108" i="1"/>
  <c r="Z108" i="1"/>
  <c r="AA108" i="1" s="1"/>
  <c r="V108" i="1"/>
  <c r="U108" i="1"/>
  <c r="P108" i="1"/>
  <c r="Q108" i="1" s="1"/>
  <c r="L108" i="1"/>
  <c r="K108" i="1"/>
  <c r="F108" i="1"/>
  <c r="G108" i="1" s="1"/>
  <c r="E108" i="1"/>
  <c r="D108" i="1"/>
  <c r="AE107" i="1"/>
  <c r="AF107" i="1" s="1"/>
  <c r="AA107" i="1"/>
  <c r="Z107" i="1"/>
  <c r="U107" i="1"/>
  <c r="V107" i="1" s="1"/>
  <c r="Q107" i="1"/>
  <c r="P107" i="1"/>
  <c r="K107" i="1"/>
  <c r="L107" i="1" s="1"/>
  <c r="E107" i="1"/>
  <c r="F107" i="1" s="1"/>
  <c r="G107" i="1" s="1"/>
  <c r="D107" i="1"/>
  <c r="AF106" i="1"/>
  <c r="AE106" i="1"/>
  <c r="AA106" i="1"/>
  <c r="Z106" i="1"/>
  <c r="V106" i="1"/>
  <c r="U106" i="1"/>
  <c r="Q106" i="1"/>
  <c r="P106" i="1"/>
  <c r="L106" i="1"/>
  <c r="K106" i="1"/>
  <c r="G106" i="1"/>
  <c r="F106" i="1"/>
  <c r="E106" i="1"/>
  <c r="D106" i="1"/>
  <c r="AF105" i="1"/>
  <c r="AE105" i="1"/>
  <c r="AA105" i="1"/>
  <c r="Z105" i="1"/>
  <c r="V105" i="1"/>
  <c r="U105" i="1"/>
  <c r="Q105" i="1"/>
  <c r="P105" i="1"/>
  <c r="L105" i="1"/>
  <c r="K105" i="1"/>
  <c r="E105" i="1"/>
  <c r="D105" i="1"/>
  <c r="AD104" i="1"/>
  <c r="AE104" i="1" s="1"/>
  <c r="AF104" i="1" s="1"/>
  <c r="AC104" i="1"/>
  <c r="Y104" i="1"/>
  <c r="X104" i="1"/>
  <c r="X97" i="1" s="1"/>
  <c r="T104" i="1"/>
  <c r="U104" i="1" s="1"/>
  <c r="V104" i="1" s="1"/>
  <c r="S104" i="1"/>
  <c r="O104" i="1"/>
  <c r="N104" i="1"/>
  <c r="N97" i="1" s="1"/>
  <c r="J104" i="1"/>
  <c r="K104" i="1" s="1"/>
  <c r="L104" i="1" s="1"/>
  <c r="I104" i="1"/>
  <c r="E104" i="1"/>
  <c r="D104" i="1"/>
  <c r="AF103" i="1"/>
  <c r="AE103" i="1"/>
  <c r="Z103" i="1"/>
  <c r="AA103" i="1" s="1"/>
  <c r="V103" i="1"/>
  <c r="U103" i="1"/>
  <c r="P103" i="1"/>
  <c r="Q103" i="1" s="1"/>
  <c r="L103" i="1"/>
  <c r="K103" i="1"/>
  <c r="F103" i="1"/>
  <c r="G103" i="1" s="1"/>
  <c r="E103" i="1"/>
  <c r="D103" i="1"/>
  <c r="AE102" i="1"/>
  <c r="AF102" i="1" s="1"/>
  <c r="AA102" i="1"/>
  <c r="Z102" i="1"/>
  <c r="U102" i="1"/>
  <c r="V102" i="1" s="1"/>
  <c r="Q102" i="1"/>
  <c r="P102" i="1"/>
  <c r="K102" i="1"/>
  <c r="L102" i="1" s="1"/>
  <c r="E102" i="1"/>
  <c r="F102" i="1" s="1"/>
  <c r="G102" i="1" s="1"/>
  <c r="D102" i="1"/>
  <c r="AF101" i="1"/>
  <c r="AE101" i="1"/>
  <c r="AA101" i="1"/>
  <c r="Z101" i="1"/>
  <c r="V101" i="1"/>
  <c r="U101" i="1"/>
  <c r="Q101" i="1"/>
  <c r="P101" i="1"/>
  <c r="L101" i="1"/>
  <c r="K101" i="1"/>
  <c r="G101" i="1"/>
  <c r="F101" i="1"/>
  <c r="E101" i="1"/>
  <c r="D101" i="1"/>
  <c r="AF100" i="1"/>
  <c r="AE100" i="1"/>
  <c r="AA100" i="1"/>
  <c r="Z100" i="1"/>
  <c r="V100" i="1"/>
  <c r="U100" i="1"/>
  <c r="Q100" i="1"/>
  <c r="P100" i="1"/>
  <c r="L100" i="1"/>
  <c r="K100" i="1"/>
  <c r="E100" i="1"/>
  <c r="D100" i="1"/>
  <c r="D98" i="1" s="1"/>
  <c r="D97" i="1" s="1"/>
  <c r="AE99" i="1"/>
  <c r="Z99" i="1"/>
  <c r="U99" i="1"/>
  <c r="P99" i="1"/>
  <c r="K99" i="1"/>
  <c r="E99" i="1"/>
  <c r="D99" i="1"/>
  <c r="AD98" i="1"/>
  <c r="AE98" i="1" s="1"/>
  <c r="AF98" i="1" s="1"/>
  <c r="AC98" i="1"/>
  <c r="Y98" i="1"/>
  <c r="X98" i="1"/>
  <c r="T98" i="1"/>
  <c r="U98" i="1" s="1"/>
  <c r="V98" i="1" s="1"/>
  <c r="S98" i="1"/>
  <c r="O98" i="1"/>
  <c r="N98" i="1"/>
  <c r="J98" i="1"/>
  <c r="K98" i="1" s="1"/>
  <c r="L98" i="1" s="1"/>
  <c r="I98" i="1"/>
  <c r="AD97" i="1"/>
  <c r="AE97" i="1" s="1"/>
  <c r="AF97" i="1" s="1"/>
  <c r="AC97" i="1"/>
  <c r="T97" i="1"/>
  <c r="U97" i="1" s="1"/>
  <c r="V97" i="1" s="1"/>
  <c r="S97" i="1"/>
  <c r="J97" i="1"/>
  <c r="K97" i="1" s="1"/>
  <c r="L97" i="1" s="1"/>
  <c r="I97" i="1"/>
  <c r="AD96" i="1"/>
  <c r="AE96" i="1" s="1"/>
  <c r="AF96" i="1" s="1"/>
  <c r="AC96" i="1"/>
  <c r="Y96" i="1"/>
  <c r="X96" i="1"/>
  <c r="V96" i="1"/>
  <c r="T96" i="1"/>
  <c r="U96" i="1" s="1"/>
  <c r="S96" i="1"/>
  <c r="O96" i="1"/>
  <c r="P96" i="1" s="1"/>
  <c r="Q96" i="1" s="1"/>
  <c r="N96" i="1"/>
  <c r="J96" i="1"/>
  <c r="I96" i="1"/>
  <c r="D96" i="1" s="1"/>
  <c r="AF92" i="1"/>
  <c r="AD92" i="1"/>
  <c r="AE92" i="1" s="1"/>
  <c r="AC92" i="1"/>
  <c r="Y92" i="1"/>
  <c r="Z92" i="1" s="1"/>
  <c r="AA92" i="1" s="1"/>
  <c r="X92" i="1"/>
  <c r="T92" i="1"/>
  <c r="S92" i="1"/>
  <c r="D92" i="1" s="1"/>
  <c r="O92" i="1"/>
  <c r="N92" i="1"/>
  <c r="L92" i="1"/>
  <c r="J92" i="1"/>
  <c r="K92" i="1" s="1"/>
  <c r="I92" i="1"/>
  <c r="E92" i="1"/>
  <c r="AD90" i="1"/>
  <c r="AC90" i="1"/>
  <c r="D90" i="1" s="1"/>
  <c r="Y90" i="1"/>
  <c r="X90" i="1"/>
  <c r="V90" i="1"/>
  <c r="U90" i="1"/>
  <c r="T90" i="1"/>
  <c r="S90" i="1"/>
  <c r="Q90" i="1"/>
  <c r="P90" i="1"/>
  <c r="O90" i="1"/>
  <c r="N90" i="1"/>
  <c r="L90" i="1"/>
  <c r="K90" i="1"/>
  <c r="J90" i="1"/>
  <c r="I90" i="1"/>
  <c r="AE89" i="1"/>
  <c r="AD89" i="1"/>
  <c r="AC89" i="1"/>
  <c r="Y89" i="1"/>
  <c r="Z89" i="1" s="1"/>
  <c r="X89" i="1"/>
  <c r="T89" i="1"/>
  <c r="U89" i="1" s="1"/>
  <c r="S89" i="1"/>
  <c r="D89" i="1" s="1"/>
  <c r="P89" i="1"/>
  <c r="O89" i="1"/>
  <c r="N89" i="1"/>
  <c r="K89" i="1"/>
  <c r="J89" i="1"/>
  <c r="I89" i="1"/>
  <c r="E89" i="1"/>
  <c r="AD87" i="1"/>
  <c r="AE87" i="1" s="1"/>
  <c r="AC87" i="1"/>
  <c r="Z87" i="1"/>
  <c r="Y87" i="1"/>
  <c r="X87" i="1"/>
  <c r="U87" i="1"/>
  <c r="T87" i="1"/>
  <c r="S87" i="1"/>
  <c r="O87" i="1"/>
  <c r="P87" i="1" s="1"/>
  <c r="N87" i="1"/>
  <c r="J87" i="1"/>
  <c r="K87" i="1" s="1"/>
  <c r="I87" i="1"/>
  <c r="D87" i="1" s="1"/>
  <c r="L86" i="1"/>
  <c r="K86" i="1"/>
  <c r="J86" i="1"/>
  <c r="I86" i="1"/>
  <c r="G86" i="1"/>
  <c r="F86" i="1"/>
  <c r="E86" i="1"/>
  <c r="D86" i="1"/>
  <c r="AF85" i="1"/>
  <c r="AE85" i="1"/>
  <c r="AD85" i="1"/>
  <c r="AC85" i="1"/>
  <c r="AA85" i="1"/>
  <c r="Z85" i="1"/>
  <c r="Y85" i="1"/>
  <c r="X85" i="1"/>
  <c r="V85" i="1"/>
  <c r="U85" i="1"/>
  <c r="T85" i="1"/>
  <c r="S85" i="1"/>
  <c r="L85" i="1"/>
  <c r="K85" i="1"/>
  <c r="J85" i="1"/>
  <c r="I85" i="1"/>
  <c r="G85" i="1"/>
  <c r="F85" i="1"/>
  <c r="E85" i="1"/>
  <c r="D85" i="1"/>
  <c r="AD84" i="1"/>
  <c r="AC84" i="1"/>
  <c r="AE84" i="1" s="1"/>
  <c r="AF84" i="1" s="1"/>
  <c r="Y84" i="1"/>
  <c r="X84" i="1"/>
  <c r="Z84" i="1" s="1"/>
  <c r="AA84" i="1" s="1"/>
  <c r="T84" i="1"/>
  <c r="S84" i="1"/>
  <c r="U84" i="1" s="1"/>
  <c r="V84" i="1" s="1"/>
  <c r="J84" i="1"/>
  <c r="I84" i="1"/>
  <c r="K84" i="1" s="1"/>
  <c r="L84" i="1" s="1"/>
  <c r="E84" i="1"/>
  <c r="D84" i="1"/>
  <c r="F84" i="1" s="1"/>
  <c r="G84" i="1" s="1"/>
  <c r="AF79" i="1"/>
  <c r="AE79" i="1"/>
  <c r="Z79" i="1"/>
  <c r="AA79" i="1" s="1"/>
  <c r="V79" i="1"/>
  <c r="U79" i="1"/>
  <c r="P79" i="1"/>
  <c r="Q79" i="1" s="1"/>
  <c r="L79" i="1"/>
  <c r="K79" i="1"/>
  <c r="E79" i="1"/>
  <c r="F79" i="1" s="1"/>
  <c r="G79" i="1" s="1"/>
  <c r="D79" i="1"/>
  <c r="AE77" i="1"/>
  <c r="AF77" i="1" s="1"/>
  <c r="AA77" i="1"/>
  <c r="Z77" i="1"/>
  <c r="U77" i="1"/>
  <c r="V77" i="1" s="1"/>
  <c r="Q77" i="1"/>
  <c r="P77" i="1"/>
  <c r="K77" i="1"/>
  <c r="L77" i="1" s="1"/>
  <c r="E77" i="1"/>
  <c r="D77" i="1"/>
  <c r="F77" i="1" s="1"/>
  <c r="G77" i="1" s="1"/>
  <c r="AF76" i="1"/>
  <c r="AE76" i="1"/>
  <c r="Z76" i="1"/>
  <c r="AA76" i="1" s="1"/>
  <c r="V76" i="1"/>
  <c r="U76" i="1"/>
  <c r="P76" i="1"/>
  <c r="Q76" i="1" s="1"/>
  <c r="L76" i="1"/>
  <c r="K76" i="1"/>
  <c r="E76" i="1"/>
  <c r="F76" i="1" s="1"/>
  <c r="G76" i="1" s="1"/>
  <c r="D76" i="1"/>
  <c r="AE75" i="1"/>
  <c r="AF75" i="1" s="1"/>
  <c r="AA75" i="1"/>
  <c r="Z75" i="1"/>
  <c r="U75" i="1"/>
  <c r="V75" i="1" s="1"/>
  <c r="Q75" i="1"/>
  <c r="P75" i="1"/>
  <c r="K75" i="1"/>
  <c r="L75" i="1" s="1"/>
  <c r="E75" i="1"/>
  <c r="D75" i="1"/>
  <c r="F75" i="1" s="1"/>
  <c r="G75" i="1" s="1"/>
  <c r="AD74" i="1"/>
  <c r="AC74" i="1"/>
  <c r="AE74" i="1" s="1"/>
  <c r="AF74" i="1" s="1"/>
  <c r="Y74" i="1"/>
  <c r="X74" i="1"/>
  <c r="Z74" i="1" s="1"/>
  <c r="AA74" i="1" s="1"/>
  <c r="T74" i="1"/>
  <c r="S74" i="1"/>
  <c r="U74" i="1" s="1"/>
  <c r="V74" i="1" s="1"/>
  <c r="Q74" i="1"/>
  <c r="P74" i="1"/>
  <c r="O74" i="1"/>
  <c r="K74" i="1"/>
  <c r="L74" i="1" s="1"/>
  <c r="J74" i="1"/>
  <c r="E74" i="1"/>
  <c r="F74" i="1" s="1"/>
  <c r="G74" i="1" s="1"/>
  <c r="D74" i="1"/>
  <c r="AE73" i="1"/>
  <c r="AF73" i="1" s="1"/>
  <c r="AA73" i="1"/>
  <c r="Z73" i="1"/>
  <c r="U73" i="1"/>
  <c r="V73" i="1" s="1"/>
  <c r="Q73" i="1"/>
  <c r="P73" i="1"/>
  <c r="K73" i="1"/>
  <c r="L73" i="1" s="1"/>
  <c r="E73" i="1"/>
  <c r="D73" i="1"/>
  <c r="F73" i="1" s="1"/>
  <c r="G73" i="1" s="1"/>
  <c r="AF72" i="1"/>
  <c r="AE72" i="1"/>
  <c r="Z72" i="1"/>
  <c r="AA72" i="1" s="1"/>
  <c r="V72" i="1"/>
  <c r="U72" i="1"/>
  <c r="P72" i="1"/>
  <c r="Q72" i="1" s="1"/>
  <c r="L72" i="1"/>
  <c r="K72" i="1"/>
  <c r="E72" i="1"/>
  <c r="F72" i="1" s="1"/>
  <c r="G72" i="1" s="1"/>
  <c r="D72" i="1"/>
  <c r="AD71" i="1"/>
  <c r="AE71" i="1" s="1"/>
  <c r="AF71" i="1" s="1"/>
  <c r="AC71" i="1"/>
  <c r="Y71" i="1"/>
  <c r="Z71" i="1" s="1"/>
  <c r="AA71" i="1" s="1"/>
  <c r="X71" i="1"/>
  <c r="T71" i="1"/>
  <c r="U71" i="1" s="1"/>
  <c r="V71" i="1" s="1"/>
  <c r="S71" i="1"/>
  <c r="O71" i="1"/>
  <c r="P71" i="1" s="1"/>
  <c r="Q71" i="1" s="1"/>
  <c r="J71" i="1"/>
  <c r="K71" i="1" s="1"/>
  <c r="L71" i="1" s="1"/>
  <c r="I71" i="1"/>
  <c r="D71" i="1"/>
  <c r="AF70" i="1"/>
  <c r="AE70" i="1"/>
  <c r="Z70" i="1"/>
  <c r="AA70" i="1" s="1"/>
  <c r="V70" i="1"/>
  <c r="U70" i="1"/>
  <c r="P70" i="1"/>
  <c r="Q70" i="1" s="1"/>
  <c r="L70" i="1"/>
  <c r="K70" i="1"/>
  <c r="F70" i="1"/>
  <c r="G70" i="1" s="1"/>
  <c r="E70" i="1"/>
  <c r="D70" i="1"/>
  <c r="AE69" i="1"/>
  <c r="AF69" i="1" s="1"/>
  <c r="AA69" i="1"/>
  <c r="Z69" i="1"/>
  <c r="U69" i="1"/>
  <c r="V69" i="1" s="1"/>
  <c r="Q69" i="1"/>
  <c r="P69" i="1"/>
  <c r="K69" i="1"/>
  <c r="L69" i="1" s="1"/>
  <c r="E69" i="1"/>
  <c r="F69" i="1" s="1"/>
  <c r="G69" i="1" s="1"/>
  <c r="D69" i="1"/>
  <c r="AF68" i="1"/>
  <c r="AE68" i="1"/>
  <c r="Z68" i="1"/>
  <c r="AA68" i="1" s="1"/>
  <c r="V68" i="1"/>
  <c r="U68" i="1"/>
  <c r="P68" i="1"/>
  <c r="Q68" i="1" s="1"/>
  <c r="L68" i="1"/>
  <c r="K68" i="1"/>
  <c r="F68" i="1"/>
  <c r="G68" i="1" s="1"/>
  <c r="E68" i="1"/>
  <c r="D68" i="1"/>
  <c r="AE67" i="1"/>
  <c r="AF67" i="1" s="1"/>
  <c r="AA67" i="1"/>
  <c r="Z67" i="1"/>
  <c r="U67" i="1"/>
  <c r="V67" i="1" s="1"/>
  <c r="P67" i="1"/>
  <c r="K67" i="1"/>
  <c r="L67" i="1" s="1"/>
  <c r="G67" i="1"/>
  <c r="F67" i="1"/>
  <c r="E67" i="1"/>
  <c r="D67" i="1"/>
  <c r="AF66" i="1"/>
  <c r="AE66" i="1"/>
  <c r="Z66" i="1"/>
  <c r="AA66" i="1" s="1"/>
  <c r="V66" i="1"/>
  <c r="U66" i="1"/>
  <c r="P66" i="1"/>
  <c r="Q66" i="1" s="1"/>
  <c r="L66" i="1"/>
  <c r="K66" i="1"/>
  <c r="E66" i="1"/>
  <c r="F66" i="1" s="1"/>
  <c r="G66" i="1" s="1"/>
  <c r="D66" i="1"/>
  <c r="AE65" i="1"/>
  <c r="Z65" i="1"/>
  <c r="AA65" i="1" s="1"/>
  <c r="V65" i="1"/>
  <c r="U65" i="1"/>
  <c r="P65" i="1"/>
  <c r="K65" i="1"/>
  <c r="E65" i="1"/>
  <c r="F65" i="1" s="1"/>
  <c r="G65" i="1" s="1"/>
  <c r="D65" i="1"/>
  <c r="AD63" i="1"/>
  <c r="AE63" i="1" s="1"/>
  <c r="AF63" i="1" s="1"/>
  <c r="AC63" i="1"/>
  <c r="Y63" i="1"/>
  <c r="Z63" i="1" s="1"/>
  <c r="AA63" i="1" s="1"/>
  <c r="X63" i="1"/>
  <c r="T63" i="1"/>
  <c r="U63" i="1" s="1"/>
  <c r="V63" i="1" s="1"/>
  <c r="S63" i="1"/>
  <c r="D63" i="1" s="1"/>
  <c r="O63" i="1"/>
  <c r="P63" i="1" s="1"/>
  <c r="Q63" i="1" s="1"/>
  <c r="J63" i="1"/>
  <c r="I63" i="1"/>
  <c r="K63" i="1" s="1"/>
  <c r="L63" i="1" s="1"/>
  <c r="AF62" i="1"/>
  <c r="AE62" i="1"/>
  <c r="Z62" i="1"/>
  <c r="AA62" i="1" s="1"/>
  <c r="V62" i="1"/>
  <c r="U62" i="1"/>
  <c r="P62" i="1"/>
  <c r="Q62" i="1" s="1"/>
  <c r="L62" i="1"/>
  <c r="K62" i="1"/>
  <c r="E62" i="1"/>
  <c r="F62" i="1" s="1"/>
  <c r="G62" i="1" s="1"/>
  <c r="D62" i="1"/>
  <c r="AE61" i="1"/>
  <c r="AF61" i="1" s="1"/>
  <c r="AA61" i="1"/>
  <c r="Z61" i="1"/>
  <c r="U61" i="1"/>
  <c r="V61" i="1" s="1"/>
  <c r="Q61" i="1"/>
  <c r="P61" i="1"/>
  <c r="K61" i="1"/>
  <c r="L61" i="1" s="1"/>
  <c r="E61" i="1"/>
  <c r="D61" i="1"/>
  <c r="F61" i="1" s="1"/>
  <c r="G61" i="1" s="1"/>
  <c r="AF60" i="1"/>
  <c r="AE60" i="1"/>
  <c r="Z60" i="1"/>
  <c r="AA60" i="1" s="1"/>
  <c r="V60" i="1"/>
  <c r="U60" i="1"/>
  <c r="P60" i="1"/>
  <c r="Q60" i="1" s="1"/>
  <c r="K60" i="1"/>
  <c r="E60" i="1"/>
  <c r="F60" i="1" s="1"/>
  <c r="G60" i="1" s="1"/>
  <c r="D60" i="1"/>
  <c r="AE59" i="1"/>
  <c r="Z59" i="1"/>
  <c r="U59" i="1"/>
  <c r="P59" i="1"/>
  <c r="K59" i="1"/>
  <c r="E59" i="1"/>
  <c r="F59" i="1" s="1"/>
  <c r="D59" i="1"/>
  <c r="D57" i="1" s="1"/>
  <c r="F57" i="1" s="1"/>
  <c r="G57" i="1" s="1"/>
  <c r="AF58" i="1"/>
  <c r="AE58" i="1"/>
  <c r="Z58" i="1"/>
  <c r="AA58" i="1" s="1"/>
  <c r="V58" i="1"/>
  <c r="U58" i="1"/>
  <c r="P58" i="1"/>
  <c r="Q58" i="1" s="1"/>
  <c r="L58" i="1"/>
  <c r="K58" i="1"/>
  <c r="F58" i="1"/>
  <c r="G58" i="1" s="1"/>
  <c r="E58" i="1"/>
  <c r="D58" i="1"/>
  <c r="AE57" i="1"/>
  <c r="AF57" i="1" s="1"/>
  <c r="AD57" i="1"/>
  <c r="AC57" i="1"/>
  <c r="Z57" i="1"/>
  <c r="AA57" i="1" s="1"/>
  <c r="Y57" i="1"/>
  <c r="X57" i="1"/>
  <c r="U57" i="1"/>
  <c r="V57" i="1" s="1"/>
  <c r="T57" i="1"/>
  <c r="S57" i="1"/>
  <c r="P57" i="1"/>
  <c r="Q57" i="1" s="1"/>
  <c r="O57" i="1"/>
  <c r="N57" i="1"/>
  <c r="K57" i="1"/>
  <c r="L57" i="1" s="1"/>
  <c r="J57" i="1"/>
  <c r="I57" i="1"/>
  <c r="E57" i="1"/>
  <c r="AE56" i="1"/>
  <c r="AF56" i="1" s="1"/>
  <c r="AD56" i="1"/>
  <c r="AC56" i="1"/>
  <c r="Z56" i="1"/>
  <c r="AA56" i="1" s="1"/>
  <c r="Y56" i="1"/>
  <c r="X56" i="1"/>
  <c r="U56" i="1"/>
  <c r="V56" i="1" s="1"/>
  <c r="T56" i="1"/>
  <c r="S56" i="1"/>
  <c r="P56" i="1"/>
  <c r="Q56" i="1" s="1"/>
  <c r="O56" i="1"/>
  <c r="N56" i="1"/>
  <c r="K56" i="1"/>
  <c r="L56" i="1" s="1"/>
  <c r="J56" i="1"/>
  <c r="I56" i="1"/>
  <c r="E56" i="1"/>
  <c r="AE55" i="1"/>
  <c r="AF55" i="1" s="1"/>
  <c r="AA55" i="1"/>
  <c r="Z55" i="1"/>
  <c r="U55" i="1"/>
  <c r="V55" i="1" s="1"/>
  <c r="Q55" i="1"/>
  <c r="P55" i="1"/>
  <c r="K55" i="1"/>
  <c r="L55" i="1" s="1"/>
  <c r="E55" i="1"/>
  <c r="F55" i="1" s="1"/>
  <c r="G55" i="1" s="1"/>
  <c r="D55" i="1"/>
  <c r="AD54" i="1"/>
  <c r="AE54" i="1" s="1"/>
  <c r="AF54" i="1" s="1"/>
  <c r="AC54" i="1"/>
  <c r="Y54" i="1"/>
  <c r="Z54" i="1" s="1"/>
  <c r="AA54" i="1" s="1"/>
  <c r="X54" i="1"/>
  <c r="T54" i="1"/>
  <c r="U54" i="1" s="1"/>
  <c r="V54" i="1" s="1"/>
  <c r="S54" i="1"/>
  <c r="O54" i="1"/>
  <c r="P54" i="1" s="1"/>
  <c r="Q54" i="1" s="1"/>
  <c r="N54" i="1"/>
  <c r="J54" i="1"/>
  <c r="K54" i="1" s="1"/>
  <c r="L54" i="1" s="1"/>
  <c r="I54" i="1"/>
  <c r="AF53" i="1"/>
  <c r="AE53" i="1"/>
  <c r="Z53" i="1"/>
  <c r="AA53" i="1" s="1"/>
  <c r="V53" i="1"/>
  <c r="U53" i="1"/>
  <c r="P53" i="1"/>
  <c r="Q53" i="1" s="1"/>
  <c r="L53" i="1"/>
  <c r="K53" i="1"/>
  <c r="F53" i="1"/>
  <c r="G53" i="1" s="1"/>
  <c r="E53" i="1"/>
  <c r="D53" i="1"/>
  <c r="AE49" i="1"/>
  <c r="AF49" i="1" s="1"/>
  <c r="AA49" i="1"/>
  <c r="Z49" i="1"/>
  <c r="U49" i="1"/>
  <c r="V49" i="1" s="1"/>
  <c r="Q49" i="1"/>
  <c r="P49" i="1"/>
  <c r="K49" i="1"/>
  <c r="L49" i="1" s="1"/>
  <c r="E49" i="1"/>
  <c r="F49" i="1" s="1"/>
  <c r="G49" i="1" s="1"/>
  <c r="D49" i="1"/>
  <c r="AF47" i="1"/>
  <c r="AE47" i="1"/>
  <c r="Z47" i="1"/>
  <c r="AA47" i="1" s="1"/>
  <c r="V47" i="1"/>
  <c r="U47" i="1"/>
  <c r="P47" i="1"/>
  <c r="Q47" i="1" s="1"/>
  <c r="L47" i="1"/>
  <c r="K47" i="1"/>
  <c r="F47" i="1"/>
  <c r="G47" i="1" s="1"/>
  <c r="E47" i="1"/>
  <c r="D47" i="1"/>
  <c r="AE46" i="1"/>
  <c r="Z46" i="1"/>
  <c r="U46" i="1"/>
  <c r="P46" i="1"/>
  <c r="K46" i="1"/>
  <c r="F46" i="1"/>
  <c r="E46" i="1"/>
  <c r="D46" i="1"/>
  <c r="AE44" i="1"/>
  <c r="Z44" i="1"/>
  <c r="U44" i="1"/>
  <c r="P44" i="1"/>
  <c r="K44" i="1"/>
  <c r="F44" i="1"/>
  <c r="E44" i="1"/>
  <c r="D44" i="1"/>
  <c r="K43" i="1"/>
  <c r="L43" i="1" s="1"/>
  <c r="E43" i="1"/>
  <c r="F43" i="1" s="1"/>
  <c r="G43" i="1" s="1"/>
  <c r="D43" i="1"/>
  <c r="AF42" i="1"/>
  <c r="AE42" i="1"/>
  <c r="Z42" i="1"/>
  <c r="AA42" i="1" s="1"/>
  <c r="V42" i="1"/>
  <c r="U42" i="1"/>
  <c r="K42" i="1"/>
  <c r="L42" i="1" s="1"/>
  <c r="E42" i="1"/>
  <c r="F42" i="1" s="1"/>
  <c r="G42" i="1" s="1"/>
  <c r="D42" i="1"/>
  <c r="AF41" i="1"/>
  <c r="AE41" i="1"/>
  <c r="Z41" i="1"/>
  <c r="AA41" i="1" s="1"/>
  <c r="V41" i="1"/>
  <c r="U41" i="1"/>
  <c r="K41" i="1"/>
  <c r="L41" i="1" s="1"/>
  <c r="E41" i="1"/>
  <c r="F41" i="1" s="1"/>
  <c r="G41" i="1" s="1"/>
  <c r="D41" i="1"/>
  <c r="AD40" i="1"/>
  <c r="AE40" i="1" s="1"/>
  <c r="AF40" i="1" s="1"/>
  <c r="AC40" i="1"/>
  <c r="AC39" i="1" s="1"/>
  <c r="Y40" i="1"/>
  <c r="Z40" i="1" s="1"/>
  <c r="AA40" i="1" s="1"/>
  <c r="X40" i="1"/>
  <c r="X39" i="1" s="1"/>
  <c r="T40" i="1"/>
  <c r="U40" i="1" s="1"/>
  <c r="V40" i="1" s="1"/>
  <c r="S40" i="1"/>
  <c r="D40" i="1" s="1"/>
  <c r="D39" i="1" s="1"/>
  <c r="J40" i="1"/>
  <c r="K40" i="1" s="1"/>
  <c r="L40" i="1" s="1"/>
  <c r="O39" i="1"/>
  <c r="N39" i="1"/>
  <c r="P39" i="1" s="1"/>
  <c r="Q39" i="1" s="1"/>
  <c r="I39" i="1"/>
  <c r="AF38" i="1"/>
  <c r="AE38" i="1"/>
  <c r="Z38" i="1"/>
  <c r="AA38" i="1" s="1"/>
  <c r="V38" i="1"/>
  <c r="U38" i="1"/>
  <c r="P38" i="1"/>
  <c r="Q38" i="1" s="1"/>
  <c r="L38" i="1"/>
  <c r="K38" i="1"/>
  <c r="E38" i="1"/>
  <c r="F38" i="1" s="1"/>
  <c r="G38" i="1" s="1"/>
  <c r="D38" i="1"/>
  <c r="AE34" i="1"/>
  <c r="AF34" i="1" s="1"/>
  <c r="AA34" i="1"/>
  <c r="Z34" i="1"/>
  <c r="U34" i="1"/>
  <c r="V34" i="1" s="1"/>
  <c r="Q34" i="1"/>
  <c r="P34" i="1"/>
  <c r="K34" i="1"/>
  <c r="L34" i="1" s="1"/>
  <c r="E34" i="1"/>
  <c r="D34" i="1"/>
  <c r="F34" i="1" s="1"/>
  <c r="G34" i="1" s="1"/>
  <c r="AF32" i="1"/>
  <c r="AE32" i="1"/>
  <c r="Z32" i="1"/>
  <c r="AA32" i="1" s="1"/>
  <c r="V32" i="1"/>
  <c r="U32" i="1"/>
  <c r="P32" i="1"/>
  <c r="Q32" i="1" s="1"/>
  <c r="L32" i="1"/>
  <c r="K32" i="1"/>
  <c r="E32" i="1"/>
  <c r="F32" i="1" s="1"/>
  <c r="G32" i="1" s="1"/>
  <c r="D32" i="1"/>
  <c r="AE31" i="1"/>
  <c r="Z31" i="1"/>
  <c r="U31" i="1"/>
  <c r="P31" i="1"/>
  <c r="K31" i="1"/>
  <c r="E31" i="1"/>
  <c r="F31" i="1" s="1"/>
  <c r="D31" i="1"/>
  <c r="AE29" i="1"/>
  <c r="Z29" i="1"/>
  <c r="U29" i="1"/>
  <c r="P29" i="1"/>
  <c r="K29" i="1"/>
  <c r="E29" i="1"/>
  <c r="E24" i="1" s="1"/>
  <c r="D29" i="1"/>
  <c r="K28" i="1"/>
  <c r="L28" i="1" s="1"/>
  <c r="E28" i="1"/>
  <c r="D28" i="1"/>
  <c r="F28" i="1" s="1"/>
  <c r="G28" i="1" s="1"/>
  <c r="AF27" i="1"/>
  <c r="AE27" i="1"/>
  <c r="Z27" i="1"/>
  <c r="AA27" i="1" s="1"/>
  <c r="V27" i="1"/>
  <c r="U27" i="1"/>
  <c r="K27" i="1"/>
  <c r="L27" i="1" s="1"/>
  <c r="E27" i="1"/>
  <c r="D27" i="1"/>
  <c r="F27" i="1" s="1"/>
  <c r="G27" i="1" s="1"/>
  <c r="AF26" i="1"/>
  <c r="AE26" i="1"/>
  <c r="Z26" i="1"/>
  <c r="AA26" i="1" s="1"/>
  <c r="V26" i="1"/>
  <c r="U26" i="1"/>
  <c r="K26" i="1"/>
  <c r="L26" i="1" s="1"/>
  <c r="E26" i="1"/>
  <c r="D26" i="1"/>
  <c r="F26" i="1" s="1"/>
  <c r="G26" i="1" s="1"/>
  <c r="AD25" i="1"/>
  <c r="AD83" i="1" s="1"/>
  <c r="AC25" i="1"/>
  <c r="AE25" i="1" s="1"/>
  <c r="AF25" i="1" s="1"/>
  <c r="Y25" i="1"/>
  <c r="Y83" i="1" s="1"/>
  <c r="X25" i="1"/>
  <c r="Z25" i="1" s="1"/>
  <c r="AA25" i="1" s="1"/>
  <c r="T25" i="1"/>
  <c r="T83" i="1" s="1"/>
  <c r="S25" i="1"/>
  <c r="U25" i="1" s="1"/>
  <c r="V25" i="1" s="1"/>
  <c r="J25" i="1"/>
  <c r="J83" i="1" s="1"/>
  <c r="I25" i="1"/>
  <c r="K25" i="1" s="1"/>
  <c r="L25" i="1" s="1"/>
  <c r="E25" i="1"/>
  <c r="D25" i="1"/>
  <c r="F25" i="1" s="1"/>
  <c r="G25" i="1" s="1"/>
  <c r="AD24" i="1"/>
  <c r="AC24" i="1"/>
  <c r="AE24" i="1" s="1"/>
  <c r="AF24" i="1" s="1"/>
  <c r="Y24" i="1"/>
  <c r="Z24" i="1" s="1"/>
  <c r="AA24" i="1" s="1"/>
  <c r="X24" i="1"/>
  <c r="T24" i="1"/>
  <c r="U24" i="1" s="1"/>
  <c r="V24" i="1" s="1"/>
  <c r="S24" i="1"/>
  <c r="O24" i="1"/>
  <c r="P24" i="1" s="1"/>
  <c r="Q24" i="1" s="1"/>
  <c r="N24" i="1"/>
  <c r="N82" i="1" s="1"/>
  <c r="J24" i="1"/>
  <c r="K24" i="1" s="1"/>
  <c r="L24" i="1" s="1"/>
  <c r="I24" i="1"/>
  <c r="I82" i="1" s="1"/>
  <c r="I110" i="1" s="1"/>
  <c r="I140" i="1" s="1"/>
  <c r="D24" i="1"/>
  <c r="F22" i="1"/>
  <c r="G22" i="1" s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14" i="1"/>
  <c r="F89" i="1" l="1"/>
  <c r="F24" i="1"/>
  <c r="G24" i="1" s="1"/>
  <c r="O243" i="1"/>
  <c r="P168" i="1"/>
  <c r="Q168" i="1" s="1"/>
  <c r="N110" i="1"/>
  <c r="X82" i="1"/>
  <c r="X110" i="1" s="1"/>
  <c r="X140" i="1" s="1"/>
  <c r="D82" i="1"/>
  <c r="D110" i="1" s="1"/>
  <c r="U83" i="1"/>
  <c r="V83" i="1" s="1"/>
  <c r="D56" i="1"/>
  <c r="F29" i="1"/>
  <c r="S39" i="1"/>
  <c r="S82" i="1" s="1"/>
  <c r="S110" i="1" s="1"/>
  <c r="S140" i="1" s="1"/>
  <c r="E54" i="1"/>
  <c r="E71" i="1"/>
  <c r="F71" i="1" s="1"/>
  <c r="G71" i="1" s="1"/>
  <c r="AC82" i="1"/>
  <c r="AC110" i="1" s="1"/>
  <c r="D83" i="1"/>
  <c r="I83" i="1"/>
  <c r="K83" i="1" s="1"/>
  <c r="L83" i="1" s="1"/>
  <c r="S83" i="1"/>
  <c r="X83" i="1"/>
  <c r="Z83" i="1" s="1"/>
  <c r="AA83" i="1" s="1"/>
  <c r="AC83" i="1"/>
  <c r="AE83" i="1" s="1"/>
  <c r="AF83" i="1" s="1"/>
  <c r="AE90" i="1"/>
  <c r="AF90" i="1" s="1"/>
  <c r="U92" i="1"/>
  <c r="V92" i="1" s="1"/>
  <c r="K96" i="1"/>
  <c r="L96" i="1" s="1"/>
  <c r="F100" i="1"/>
  <c r="G100" i="1" s="1"/>
  <c r="F104" i="1"/>
  <c r="G104" i="1" s="1"/>
  <c r="P104" i="1"/>
  <c r="Q104" i="1" s="1"/>
  <c r="Z104" i="1"/>
  <c r="AA104" i="1" s="1"/>
  <c r="F105" i="1"/>
  <c r="G105" i="1" s="1"/>
  <c r="F109" i="1"/>
  <c r="G109" i="1" s="1"/>
  <c r="F128" i="1"/>
  <c r="E142" i="1"/>
  <c r="F142" i="1" s="1"/>
  <c r="G142" i="1" s="1"/>
  <c r="Z142" i="1"/>
  <c r="AA142" i="1" s="1"/>
  <c r="Y243" i="1"/>
  <c r="Z168" i="1"/>
  <c r="AA168" i="1" s="1"/>
  <c r="K211" i="1"/>
  <c r="L211" i="1" s="1"/>
  <c r="J244" i="1"/>
  <c r="U212" i="1"/>
  <c r="V212" i="1" s="1"/>
  <c r="T211" i="1"/>
  <c r="U211" i="1" s="1"/>
  <c r="V211" i="1" s="1"/>
  <c r="O245" i="1"/>
  <c r="P245" i="1" s="1"/>
  <c r="Q245" i="1" s="1"/>
  <c r="E143" i="1"/>
  <c r="F143" i="1" s="1"/>
  <c r="G143" i="1" s="1"/>
  <c r="Z143" i="1"/>
  <c r="AA143" i="1" s="1"/>
  <c r="D310" i="1"/>
  <c r="D169" i="1"/>
  <c r="F172" i="1"/>
  <c r="G172" i="1" s="1"/>
  <c r="J39" i="1"/>
  <c r="K39" i="1" s="1"/>
  <c r="L39" i="1" s="1"/>
  <c r="T39" i="1"/>
  <c r="Y39" i="1"/>
  <c r="Z39" i="1" s="1"/>
  <c r="AA39" i="1" s="1"/>
  <c r="AD39" i="1"/>
  <c r="AE39" i="1" s="1"/>
  <c r="AF39" i="1" s="1"/>
  <c r="E40" i="1"/>
  <c r="E83" i="1" s="1"/>
  <c r="F83" i="1" s="1"/>
  <c r="G83" i="1" s="1"/>
  <c r="E63" i="1"/>
  <c r="F63" i="1" s="1"/>
  <c r="G63" i="1" s="1"/>
  <c r="J82" i="1"/>
  <c r="O82" i="1"/>
  <c r="T82" i="1"/>
  <c r="E87" i="1"/>
  <c r="F87" i="1" s="1"/>
  <c r="E90" i="1"/>
  <c r="F90" i="1" s="1"/>
  <c r="G90" i="1" s="1"/>
  <c r="Z90" i="1"/>
  <c r="AA90" i="1" s="1"/>
  <c r="P92" i="1"/>
  <c r="Q92" i="1" s="1"/>
  <c r="E96" i="1"/>
  <c r="F96" i="1" s="1"/>
  <c r="G96" i="1" s="1"/>
  <c r="Z96" i="1"/>
  <c r="AA96" i="1" s="1"/>
  <c r="O97" i="1"/>
  <c r="P97" i="1" s="1"/>
  <c r="Q97" i="1" s="1"/>
  <c r="Y97" i="1"/>
  <c r="Z97" i="1" s="1"/>
  <c r="AA97" i="1" s="1"/>
  <c r="E98" i="1"/>
  <c r="P98" i="1"/>
  <c r="Q98" i="1" s="1"/>
  <c r="Z98" i="1"/>
  <c r="AA98" i="1" s="1"/>
  <c r="F99" i="1"/>
  <c r="E111" i="1"/>
  <c r="F111" i="1" s="1"/>
  <c r="G111" i="1" s="1"/>
  <c r="Z111" i="1"/>
  <c r="AA111" i="1" s="1"/>
  <c r="E145" i="1"/>
  <c r="F145" i="1" s="1"/>
  <c r="K145" i="1"/>
  <c r="J307" i="1"/>
  <c r="K307" i="1" s="1"/>
  <c r="L307" i="1" s="1"/>
  <c r="J306" i="1"/>
  <c r="K169" i="1"/>
  <c r="L169" i="1" s="1"/>
  <c r="F178" i="1"/>
  <c r="G178" i="1" s="1"/>
  <c r="D315" i="1"/>
  <c r="E188" i="1"/>
  <c r="AE188" i="1"/>
  <c r="AF188" i="1" s="1"/>
  <c r="AD186" i="1"/>
  <c r="AE186" i="1" s="1"/>
  <c r="AF186" i="1" s="1"/>
  <c r="F92" i="1"/>
  <c r="G92" i="1" s="1"/>
  <c r="K141" i="1"/>
  <c r="L141" i="1" s="1"/>
  <c r="E141" i="1"/>
  <c r="F141" i="1" s="1"/>
  <c r="G141" i="1" s="1"/>
  <c r="E154" i="1"/>
  <c r="F154" i="1" s="1"/>
  <c r="G154" i="1" s="1"/>
  <c r="AE154" i="1"/>
  <c r="AF154" i="1" s="1"/>
  <c r="E307" i="1"/>
  <c r="E306" i="1"/>
  <c r="F169" i="1"/>
  <c r="G169" i="1" s="1"/>
  <c r="O306" i="1"/>
  <c r="P306" i="1" s="1"/>
  <c r="Q306" i="1" s="1"/>
  <c r="P169" i="1"/>
  <c r="Y141" i="1"/>
  <c r="Z141" i="1" s="1"/>
  <c r="AA141" i="1" s="1"/>
  <c r="E147" i="1"/>
  <c r="F147" i="1" s="1"/>
  <c r="K147" i="1"/>
  <c r="E148" i="1"/>
  <c r="F148" i="1" s="1"/>
  <c r="G148" i="1" s="1"/>
  <c r="AE148" i="1"/>
  <c r="AF148" i="1" s="1"/>
  <c r="J243" i="1"/>
  <c r="K168" i="1"/>
  <c r="L168" i="1" s="1"/>
  <c r="T243" i="1"/>
  <c r="U168" i="1"/>
  <c r="V168" i="1" s="1"/>
  <c r="AD243" i="1"/>
  <c r="AE168" i="1"/>
  <c r="AF168" i="1" s="1"/>
  <c r="E309" i="1"/>
  <c r="F171" i="1"/>
  <c r="G171" i="1" s="1"/>
  <c r="F195" i="1"/>
  <c r="G195" i="1" s="1"/>
  <c r="D186" i="1"/>
  <c r="Z204" i="1"/>
  <c r="Y244" i="1"/>
  <c r="E248" i="1"/>
  <c r="F248" i="1" s="1"/>
  <c r="G248" i="1" s="1"/>
  <c r="E310" i="1"/>
  <c r="F310" i="1" s="1"/>
  <c r="G310" i="1" s="1"/>
  <c r="E315" i="1"/>
  <c r="D244" i="1"/>
  <c r="D245" i="1" s="1"/>
  <c r="O248" i="1"/>
  <c r="P248" i="1" s="1"/>
  <c r="Q248" i="1" s="1"/>
  <c r="S307" i="1"/>
  <c r="S306" i="1"/>
  <c r="X306" i="1"/>
  <c r="X307" i="1"/>
  <c r="AC307" i="1"/>
  <c r="AC306" i="1"/>
  <c r="D308" i="1"/>
  <c r="N244" i="1"/>
  <c r="N245" i="1" s="1"/>
  <c r="AE221" i="1"/>
  <c r="AD211" i="1"/>
  <c r="AE211" i="1" s="1"/>
  <c r="AF211" i="1" s="1"/>
  <c r="AC223" i="1"/>
  <c r="AC247" i="1" s="1"/>
  <c r="O247" i="1"/>
  <c r="P247" i="1" s="1"/>
  <c r="Q247" i="1" s="1"/>
  <c r="Y248" i="1"/>
  <c r="Z248" i="1" s="1"/>
  <c r="AA248" i="1" s="1"/>
  <c r="I251" i="1"/>
  <c r="I253" i="1" s="1"/>
  <c r="N251" i="1"/>
  <c r="N253" i="1" s="1"/>
  <c r="S243" i="1"/>
  <c r="S251" i="1" s="1"/>
  <c r="S253" i="1" s="1"/>
  <c r="AC251" i="1"/>
  <c r="AC253" i="1" s="1"/>
  <c r="I306" i="1"/>
  <c r="I307" i="1"/>
  <c r="T307" i="1"/>
  <c r="U307" i="1" s="1"/>
  <c r="V307" i="1" s="1"/>
  <c r="T306" i="1"/>
  <c r="U306" i="1" s="1"/>
  <c r="V306" i="1" s="1"/>
  <c r="Y307" i="1"/>
  <c r="Z307" i="1" s="1"/>
  <c r="AA307" i="1" s="1"/>
  <c r="Y306" i="1"/>
  <c r="AD307" i="1"/>
  <c r="AE307" i="1" s="1"/>
  <c r="AF307" i="1" s="1"/>
  <c r="AD306" i="1"/>
  <c r="AE306" i="1" s="1"/>
  <c r="AF306" i="1" s="1"/>
  <c r="E308" i="1"/>
  <c r="F308" i="1" s="1"/>
  <c r="G308" i="1" s="1"/>
  <c r="D309" i="1"/>
  <c r="Y247" i="1"/>
  <c r="Z247" i="1" s="1"/>
  <c r="AA247" i="1" s="1"/>
  <c r="U188" i="1"/>
  <c r="V188" i="1" s="1"/>
  <c r="F191" i="1"/>
  <c r="E212" i="1"/>
  <c r="F215" i="1"/>
  <c r="G215" i="1" s="1"/>
  <c r="F218" i="1"/>
  <c r="F220" i="1"/>
  <c r="K223" i="1"/>
  <c r="L223" i="1" s="1"/>
  <c r="AE223" i="1"/>
  <c r="AF223" i="1" s="1"/>
  <c r="K225" i="1"/>
  <c r="L225" i="1" s="1"/>
  <c r="AE225" i="1"/>
  <c r="AF225" i="1" s="1"/>
  <c r="F259" i="1"/>
  <c r="G259" i="1" s="1"/>
  <c r="F293" i="1"/>
  <c r="F225" i="1"/>
  <c r="G225" i="1" s="1"/>
  <c r="E223" i="1"/>
  <c r="T244" i="1"/>
  <c r="J247" i="1"/>
  <c r="K247" i="1" s="1"/>
  <c r="L247" i="1" s="1"/>
  <c r="T247" i="1"/>
  <c r="U247" i="1" s="1"/>
  <c r="V247" i="1" s="1"/>
  <c r="AD247" i="1"/>
  <c r="AE247" i="1" s="1"/>
  <c r="AF247" i="1" s="1"/>
  <c r="J248" i="1"/>
  <c r="K248" i="1" s="1"/>
  <c r="L248" i="1" s="1"/>
  <c r="T248" i="1"/>
  <c r="U248" i="1" s="1"/>
  <c r="V248" i="1" s="1"/>
  <c r="AD248" i="1"/>
  <c r="AE248" i="1" s="1"/>
  <c r="AF248" i="1" s="1"/>
  <c r="K249" i="1"/>
  <c r="L249" i="1" s="1"/>
  <c r="U249" i="1"/>
  <c r="V249" i="1" s="1"/>
  <c r="AE249" i="1"/>
  <c r="AF249" i="1" s="1"/>
  <c r="F288" i="1"/>
  <c r="G288" i="1" s="1"/>
  <c r="F292" i="1"/>
  <c r="Y376" i="1"/>
  <c r="Z384" i="1"/>
  <c r="AA384" i="1" s="1"/>
  <c r="U387" i="1"/>
  <c r="V387" i="1" s="1"/>
  <c r="T384" i="1"/>
  <c r="U384" i="1" s="1"/>
  <c r="V384" i="1" s="1"/>
  <c r="F294" i="1"/>
  <c r="E214" i="1"/>
  <c r="F214" i="1" s="1"/>
  <c r="G214" i="1" s="1"/>
  <c r="U400" i="1"/>
  <c r="V400" i="1" s="1"/>
  <c r="T399" i="1"/>
  <c r="U399" i="1" s="1"/>
  <c r="V399" i="1" s="1"/>
  <c r="F377" i="1"/>
  <c r="F404" i="1"/>
  <c r="G404" i="1" s="1"/>
  <c r="F439" i="1"/>
  <c r="P401" i="1"/>
  <c r="O400" i="1"/>
  <c r="AD400" i="1"/>
  <c r="AE401" i="1"/>
  <c r="AF401" i="1" s="1"/>
  <c r="F438" i="1"/>
  <c r="F442" i="1"/>
  <c r="E387" i="1"/>
  <c r="F387" i="1" s="1"/>
  <c r="G387" i="1" s="1"/>
  <c r="K415" i="1"/>
  <c r="L415" i="1" s="1"/>
  <c r="E415" i="1"/>
  <c r="F415" i="1" s="1"/>
  <c r="G415" i="1" s="1"/>
  <c r="J414" i="1"/>
  <c r="Y414" i="1"/>
  <c r="Z415" i="1"/>
  <c r="AA415" i="1" s="1"/>
  <c r="F437" i="1"/>
  <c r="F441" i="1"/>
  <c r="J375" i="1"/>
  <c r="AD375" i="1"/>
  <c r="U377" i="1"/>
  <c r="O384" i="1"/>
  <c r="P387" i="1"/>
  <c r="Q387" i="1" s="1"/>
  <c r="J400" i="1"/>
  <c r="E401" i="1"/>
  <c r="F401" i="1" s="1"/>
  <c r="G401" i="1" s="1"/>
  <c r="Z401" i="1"/>
  <c r="AA401" i="1" s="1"/>
  <c r="AE403" i="1"/>
  <c r="AF403" i="1" s="1"/>
  <c r="U415" i="1"/>
  <c r="V415" i="1" s="1"/>
  <c r="E428" i="1"/>
  <c r="F428" i="1" s="1"/>
  <c r="G428" i="1" s="1"/>
  <c r="E431" i="1"/>
  <c r="F431" i="1" s="1"/>
  <c r="G431" i="1" s="1"/>
  <c r="AE375" i="1" l="1"/>
  <c r="AF375" i="1" s="1"/>
  <c r="F223" i="1"/>
  <c r="G223" i="1" s="1"/>
  <c r="E247" i="1"/>
  <c r="F247" i="1" s="1"/>
  <c r="G247" i="1" s="1"/>
  <c r="K244" i="1"/>
  <c r="L244" i="1" s="1"/>
  <c r="J245" i="1"/>
  <c r="K245" i="1" s="1"/>
  <c r="L245" i="1" s="1"/>
  <c r="P384" i="1"/>
  <c r="Q384" i="1" s="1"/>
  <c r="E384" i="1"/>
  <c r="F384" i="1" s="1"/>
  <c r="G384" i="1" s="1"/>
  <c r="O376" i="1"/>
  <c r="K375" i="1"/>
  <c r="L375" i="1" s="1"/>
  <c r="J374" i="1"/>
  <c r="Z414" i="1"/>
  <c r="AA414" i="1" s="1"/>
  <c r="Y399" i="1"/>
  <c r="Z399" i="1" s="1"/>
  <c r="AA399" i="1" s="1"/>
  <c r="AE400" i="1"/>
  <c r="AF400" i="1" s="1"/>
  <c r="AD399" i="1"/>
  <c r="AE399" i="1" s="1"/>
  <c r="AF399" i="1" s="1"/>
  <c r="T376" i="1"/>
  <c r="F315" i="1"/>
  <c r="G315" i="1" s="1"/>
  <c r="F309" i="1"/>
  <c r="G309" i="1" s="1"/>
  <c r="T251" i="1"/>
  <c r="U243" i="1"/>
  <c r="V243" i="1" s="1"/>
  <c r="Y82" i="1"/>
  <c r="U39" i="1"/>
  <c r="V39" i="1" s="1"/>
  <c r="P244" i="1"/>
  <c r="Q244" i="1" s="1"/>
  <c r="AC140" i="1"/>
  <c r="AC161" i="1"/>
  <c r="Z244" i="1"/>
  <c r="AA244" i="1" s="1"/>
  <c r="Y245" i="1"/>
  <c r="Z245" i="1" s="1"/>
  <c r="AA245" i="1" s="1"/>
  <c r="J110" i="1"/>
  <c r="K82" i="1"/>
  <c r="L82" i="1" s="1"/>
  <c r="K414" i="1"/>
  <c r="L414" i="1" s="1"/>
  <c r="E414" i="1"/>
  <c r="F414" i="1" s="1"/>
  <c r="G414" i="1" s="1"/>
  <c r="P400" i="1"/>
  <c r="Q400" i="1" s="1"/>
  <c r="O399" i="1"/>
  <c r="P399" i="1" s="1"/>
  <c r="Q399" i="1" s="1"/>
  <c r="AD244" i="1"/>
  <c r="AD251" i="1" s="1"/>
  <c r="T110" i="1"/>
  <c r="U82" i="1"/>
  <c r="V82" i="1" s="1"/>
  <c r="F40" i="1"/>
  <c r="G40" i="1" s="1"/>
  <c r="E39" i="1"/>
  <c r="D54" i="1"/>
  <c r="F56" i="1"/>
  <c r="G56" i="1" s="1"/>
  <c r="D161" i="1"/>
  <c r="D166" i="1" s="1"/>
  <c r="D140" i="1"/>
  <c r="F98" i="1"/>
  <c r="G98" i="1" s="1"/>
  <c r="E97" i="1"/>
  <c r="F97" i="1" s="1"/>
  <c r="G97" i="1" s="1"/>
  <c r="D307" i="1"/>
  <c r="F307" i="1" s="1"/>
  <c r="G307" i="1" s="1"/>
  <c r="D306" i="1"/>
  <c r="F306" i="1" s="1"/>
  <c r="G306" i="1" s="1"/>
  <c r="D168" i="1"/>
  <c r="N161" i="1"/>
  <c r="N166" i="1" s="1"/>
  <c r="N140" i="1"/>
  <c r="K400" i="1"/>
  <c r="L400" i="1" s="1"/>
  <c r="E400" i="1"/>
  <c r="F400" i="1" s="1"/>
  <c r="G400" i="1" s="1"/>
  <c r="J399" i="1"/>
  <c r="Z376" i="1"/>
  <c r="AA376" i="1" s="1"/>
  <c r="Y375" i="1"/>
  <c r="U244" i="1"/>
  <c r="V244" i="1" s="1"/>
  <c r="T245" i="1"/>
  <c r="U245" i="1" s="1"/>
  <c r="V245" i="1" s="1"/>
  <c r="E211" i="1"/>
  <c r="F212" i="1"/>
  <c r="G212" i="1" s="1"/>
  <c r="Z306" i="1"/>
  <c r="AA306" i="1" s="1"/>
  <c r="AE243" i="1"/>
  <c r="AF243" i="1" s="1"/>
  <c r="J251" i="1"/>
  <c r="K243" i="1"/>
  <c r="L243" i="1" s="1"/>
  <c r="F188" i="1"/>
  <c r="G188" i="1" s="1"/>
  <c r="E186" i="1"/>
  <c r="K306" i="1"/>
  <c r="L306" i="1" s="1"/>
  <c r="O110" i="1"/>
  <c r="P82" i="1"/>
  <c r="Q82" i="1" s="1"/>
  <c r="Y251" i="1"/>
  <c r="Z243" i="1"/>
  <c r="AA243" i="1" s="1"/>
  <c r="F54" i="1"/>
  <c r="G54" i="1" s="1"/>
  <c r="O251" i="1"/>
  <c r="P243" i="1"/>
  <c r="Q243" i="1" s="1"/>
  <c r="AD82" i="1"/>
  <c r="AE251" i="1" l="1"/>
  <c r="AF251" i="1" s="1"/>
  <c r="AD253" i="1"/>
  <c r="AE253" i="1" s="1"/>
  <c r="AF253" i="1" s="1"/>
  <c r="F186" i="1"/>
  <c r="G186" i="1" s="1"/>
  <c r="E243" i="1"/>
  <c r="U251" i="1"/>
  <c r="V251" i="1" s="1"/>
  <c r="T253" i="1"/>
  <c r="U253" i="1" s="1"/>
  <c r="V253" i="1" s="1"/>
  <c r="K374" i="1"/>
  <c r="L374" i="1" s="1"/>
  <c r="J373" i="1"/>
  <c r="K373" i="1" s="1"/>
  <c r="L373" i="1" s="1"/>
  <c r="K399" i="1"/>
  <c r="L399" i="1" s="1"/>
  <c r="E399" i="1"/>
  <c r="F399" i="1" s="1"/>
  <c r="G399" i="1" s="1"/>
  <c r="Y110" i="1"/>
  <c r="Z82" i="1"/>
  <c r="AA82" i="1" s="1"/>
  <c r="AE244" i="1"/>
  <c r="AF244" i="1" s="1"/>
  <c r="AD245" i="1"/>
  <c r="AE245" i="1" s="1"/>
  <c r="AF245" i="1" s="1"/>
  <c r="O253" i="1"/>
  <c r="P253" i="1" s="1"/>
  <c r="Q253" i="1" s="1"/>
  <c r="P251" i="1"/>
  <c r="Q251" i="1" s="1"/>
  <c r="O161" i="1"/>
  <c r="O140" i="1"/>
  <c r="P140" i="1" s="1"/>
  <c r="Q140" i="1" s="1"/>
  <c r="P110" i="1"/>
  <c r="Q110" i="1" s="1"/>
  <c r="D243" i="1"/>
  <c r="D251" i="1" s="1"/>
  <c r="D253" i="1" s="1"/>
  <c r="F168" i="1"/>
  <c r="G168" i="1" s="1"/>
  <c r="T140" i="1"/>
  <c r="U140" i="1" s="1"/>
  <c r="V140" i="1" s="1"/>
  <c r="T161" i="1"/>
  <c r="U110" i="1"/>
  <c r="V110" i="1" s="1"/>
  <c r="J161" i="1"/>
  <c r="J140" i="1"/>
  <c r="K140" i="1" s="1"/>
  <c r="L140" i="1" s="1"/>
  <c r="K110" i="1"/>
  <c r="L110" i="1" s="1"/>
  <c r="AD374" i="1"/>
  <c r="Y253" i="1"/>
  <c r="Z253" i="1" s="1"/>
  <c r="AA253" i="1" s="1"/>
  <c r="Z251" i="1"/>
  <c r="AA251" i="1" s="1"/>
  <c r="E244" i="1"/>
  <c r="F211" i="1"/>
  <c r="G211" i="1" s="1"/>
  <c r="AD110" i="1"/>
  <c r="AE82" i="1"/>
  <c r="AF82" i="1" s="1"/>
  <c r="K251" i="1"/>
  <c r="L251" i="1" s="1"/>
  <c r="J253" i="1"/>
  <c r="K253" i="1" s="1"/>
  <c r="L253" i="1" s="1"/>
  <c r="Z375" i="1"/>
  <c r="AA375" i="1" s="1"/>
  <c r="Y374" i="1"/>
  <c r="F39" i="1"/>
  <c r="G39" i="1" s="1"/>
  <c r="E82" i="1"/>
  <c r="T375" i="1"/>
  <c r="U376" i="1"/>
  <c r="V376" i="1" s="1"/>
  <c r="P376" i="1"/>
  <c r="Q376" i="1" s="1"/>
  <c r="O375" i="1"/>
  <c r="E376" i="1"/>
  <c r="F376" i="1" s="1"/>
  <c r="G376" i="1" s="1"/>
  <c r="Y140" i="1" l="1"/>
  <c r="Z140" i="1" s="1"/>
  <c r="AA140" i="1" s="1"/>
  <c r="Y161" i="1"/>
  <c r="Z110" i="1"/>
  <c r="AA110" i="1" s="1"/>
  <c r="Z374" i="1"/>
  <c r="AA374" i="1" s="1"/>
  <c r="Y373" i="1"/>
  <c r="Z373" i="1" s="1"/>
  <c r="AA373" i="1" s="1"/>
  <c r="F244" i="1"/>
  <c r="G244" i="1" s="1"/>
  <c r="E245" i="1"/>
  <c r="F245" i="1" s="1"/>
  <c r="G245" i="1" s="1"/>
  <c r="U375" i="1"/>
  <c r="V375" i="1" s="1"/>
  <c r="T374" i="1"/>
  <c r="AD140" i="1"/>
  <c r="AE140" i="1" s="1"/>
  <c r="AF140" i="1" s="1"/>
  <c r="AD161" i="1"/>
  <c r="AE110" i="1"/>
  <c r="AF110" i="1" s="1"/>
  <c r="J166" i="1"/>
  <c r="K166" i="1" s="1"/>
  <c r="L166" i="1" s="1"/>
  <c r="K161" i="1"/>
  <c r="L161" i="1" s="1"/>
  <c r="O166" i="1"/>
  <c r="P166" i="1" s="1"/>
  <c r="Q166" i="1" s="1"/>
  <c r="P161" i="1"/>
  <c r="Q161" i="1" s="1"/>
  <c r="U161" i="1"/>
  <c r="V161" i="1" s="1"/>
  <c r="T166" i="1"/>
  <c r="U166" i="1" s="1"/>
  <c r="V166" i="1" s="1"/>
  <c r="E251" i="1"/>
  <c r="F243" i="1"/>
  <c r="G243" i="1" s="1"/>
  <c r="P375" i="1"/>
  <c r="Q375" i="1" s="1"/>
  <c r="O374" i="1"/>
  <c r="E375" i="1"/>
  <c r="F375" i="1" s="1"/>
  <c r="G375" i="1" s="1"/>
  <c r="E110" i="1"/>
  <c r="F82" i="1"/>
  <c r="G82" i="1" s="1"/>
  <c r="AE374" i="1"/>
  <c r="AF374" i="1" s="1"/>
  <c r="AD373" i="1"/>
  <c r="AE373" i="1" s="1"/>
  <c r="AF373" i="1" s="1"/>
  <c r="E140" i="1" l="1"/>
  <c r="F140" i="1" s="1"/>
  <c r="G140" i="1" s="1"/>
  <c r="E161" i="1"/>
  <c r="F110" i="1"/>
  <c r="G110" i="1" s="1"/>
  <c r="E253" i="1"/>
  <c r="F253" i="1" s="1"/>
  <c r="G253" i="1" s="1"/>
  <c r="F251" i="1"/>
  <c r="G251" i="1" s="1"/>
  <c r="AE161" i="1"/>
  <c r="AF161" i="1" s="1"/>
  <c r="AD166" i="1"/>
  <c r="AE166" i="1" s="1"/>
  <c r="AF166" i="1" s="1"/>
  <c r="P374" i="1"/>
  <c r="Q374" i="1" s="1"/>
  <c r="O373" i="1"/>
  <c r="P373" i="1" s="1"/>
  <c r="Q373" i="1" s="1"/>
  <c r="E374" i="1"/>
  <c r="Z161" i="1"/>
  <c r="AA161" i="1" s="1"/>
  <c r="Y166" i="1"/>
  <c r="Z166" i="1" s="1"/>
  <c r="AA166" i="1" s="1"/>
  <c r="U374" i="1"/>
  <c r="V374" i="1" s="1"/>
  <c r="T373" i="1"/>
  <c r="U373" i="1" s="1"/>
  <c r="V373" i="1" s="1"/>
  <c r="F374" i="1" l="1"/>
  <c r="G374" i="1" s="1"/>
  <c r="E373" i="1"/>
  <c r="F373" i="1" s="1"/>
  <c r="G373" i="1" s="1"/>
  <c r="F161" i="1"/>
  <c r="G161" i="1" s="1"/>
  <c r="E166" i="1"/>
  <c r="F166" i="1" s="1"/>
  <c r="G166" i="1" s="1"/>
</calcChain>
</file>

<file path=xl/comments1.xml><?xml version="1.0" encoding="utf-8"?>
<comments xmlns="http://schemas.openxmlformats.org/spreadsheetml/2006/main">
  <authors>
    <author>Бредун Светлана Александровна</author>
  </authors>
  <commentList>
    <comment ref="B242" authorId="0">
      <text>
        <r>
          <rPr>
            <b/>
            <sz val="9"/>
            <color indexed="81"/>
            <rFont val="Tahoma"/>
            <family val="2"/>
            <charset val="204"/>
          </rPr>
          <t>Бредун Светлана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+% к уплате</t>
        </r>
      </text>
    </comment>
  </commentList>
</comments>
</file>

<file path=xl/sharedStrings.xml><?xml version="1.0" encoding="utf-8"?>
<sst xmlns="http://schemas.openxmlformats.org/spreadsheetml/2006/main" count="7143" uniqueCount="886">
  <si>
    <t>Приложение № 9</t>
  </si>
  <si>
    <t>к приказу Минэнерго России</t>
  </si>
  <si>
    <t>от "____"____________2017 г. № ______</t>
  </si>
  <si>
    <t>Форма 9. Отчет об исполнении финансового плана субъекта электроэнергетики, в том числе по источникам финансирования инвестиционной программы</t>
  </si>
  <si>
    <t>Инвестиционная программа акционерного общества "Дальневосточная генерирующая компания"</t>
  </si>
  <si>
    <t xml:space="preserve">                          полное наименование субъекта электроэнергетики</t>
  </si>
  <si>
    <r>
      <t>Субъект Российской Федерации: __________</t>
    </r>
    <r>
      <rPr>
        <u/>
        <sz val="14"/>
        <rFont val="Times New Roman"/>
        <family val="1"/>
        <charset val="204"/>
      </rPr>
      <t>_-____</t>
    </r>
    <r>
      <rPr>
        <sz val="14"/>
        <rFont val="Times New Roman"/>
        <family val="1"/>
        <charset val="204"/>
      </rPr>
      <t>______</t>
    </r>
  </si>
  <si>
    <t xml:space="preserve">                    Год раскрытия (предоставления) информации: 2020 год</t>
  </si>
  <si>
    <t xml:space="preserve">    реквизиты решения органа исполнительной власти, утвердившего инвестиционную программу</t>
  </si>
  <si>
    <t xml:space="preserve"> 1. Финансово-экономическая модель деятельности субъекта электроэнергетики </t>
  </si>
  <si>
    <t>Акционерное общество  "Дальневосточная генерирующая компания"</t>
  </si>
  <si>
    <t>Хабаровский край</t>
  </si>
  <si>
    <t>Еврейская автономная область</t>
  </si>
  <si>
    <t>Приморский край</t>
  </si>
  <si>
    <t>Амурская область</t>
  </si>
  <si>
    <t>Республика Саха (Якутия)</t>
  </si>
  <si>
    <t>№ п/п</t>
  </si>
  <si>
    <t>Показатель</t>
  </si>
  <si>
    <t>Ед. изм.</t>
  </si>
  <si>
    <t>2019 год</t>
  </si>
  <si>
    <t>Отклонения от плановых значений 2019 года</t>
  </si>
  <si>
    <t>Причины отклонений</t>
  </si>
  <si>
    <t>План</t>
  </si>
  <si>
    <t xml:space="preserve">Факт 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</si>
  <si>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</si>
  <si>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</si>
  <si>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</si>
  <si>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</si>
  <si>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</si>
  <si>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</si>
  <si>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</si>
  <si>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</si>
  <si>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</si>
  <si>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</si>
  <si>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</si>
  <si>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Рост полезного отпуска.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</si>
  <si>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</si>
  <si>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</si>
  <si>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</si>
  <si>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</si>
  <si>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В связи с утверждением одноставочного тарифа на электрическую энергию, производимую СП "Николаевская ТЭЦ" с 01.01.2019 Постановление Правительства ХК от 18.12.2019 №42/8.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</si>
  <si>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</si>
  <si>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</si>
  <si>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</si>
  <si>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</si>
  <si>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</si>
  <si>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</si>
  <si>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</si>
  <si>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</si>
  <si>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 xml:space="preserve">Отказ потребителей от поданных заявок и перенос сроков подключения объектов капитального строительства </t>
  </si>
  <si>
    <t>Снижение товарной продукции за счет просрочки обязательств ООО "ИСК АРКАДА", а также в связи с переносом сроков подключения объектов кап.строительства в г.Владивостокею</t>
  </si>
  <si>
    <t>Увеличение связано с тем, что было осуществлено технологическое присоединение к тепловым сетям Благовещенской ТЭЦ объекта ООО "Народная строительная компания",  и ООО "Комплектстройсервис"подключение которых планировалось на более поздний срок.</t>
  </si>
  <si>
    <t>Отсутствие на 65% согласований по рабочей документации с разработчиком проекта ООО "Технопромсервис", что влияет на срок окончания строительства.Выручка перенесена на 2020 год.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</si>
  <si>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</si>
  <si>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</si>
  <si>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</si>
  <si>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</si>
  <si>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</si>
  <si>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</si>
  <si>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</si>
  <si>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</si>
  <si>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</si>
  <si>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</si>
  <si>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</si>
  <si>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</si>
  <si>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Заключено новое соглашение по реструктуризации задолженности с АО "АКС" по которому ежемесячная сумма птатежа больше, чем при планировании БП</t>
  </si>
  <si>
    <t xml:space="preserve"> В основном за сет снижения субвенций по горячей воде, водоснабжению и канализации. Снижение объемов в связи с высоким уровнем оснащения квартир ИПУ, уменьшение разницы в нормативах и снос в 1 квартале ветхих домов в количестве 28 шт. (п. Серебряный Бор) в связи с переселением.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</si>
  <si>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</si>
  <si>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</si>
  <si>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</si>
  <si>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</si>
  <si>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</si>
  <si>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</si>
  <si>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Снижение стоимости топлива за счёт снижения объёмов производства, УРУТ и цены 1 тут газа.</t>
  </si>
  <si>
    <t>2.2</t>
  </si>
  <si>
    <t>2.3</t>
  </si>
  <si>
    <t>2.4</t>
  </si>
  <si>
    <t>2.5</t>
  </si>
  <si>
    <t>За счёт снижения объёмов выполняемых работ</t>
  </si>
  <si>
    <t xml:space="preserve">отнесение затрат по калькуляции </t>
  </si>
  <si>
    <t>Снижение затрат по калькуляции</t>
  </si>
  <si>
    <t>2.6</t>
  </si>
  <si>
    <t>2.7</t>
  </si>
  <si>
    <t>2.8</t>
  </si>
  <si>
    <t>2.8.1</t>
  </si>
  <si>
    <t>2.8.2</t>
  </si>
  <si>
    <t>2.9</t>
  </si>
  <si>
    <t>За счет распределения по видам деятельности в соответствии с утвержденными методическими указаниями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</si>
  <si>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</si>
  <si>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</si>
  <si>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</si>
  <si>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</si>
  <si>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</si>
  <si>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</si>
  <si>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</si>
  <si>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</si>
  <si>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Снижение связано сизменением в гидравлическом режиме работы теплотрасс. Раннее окончание отопительного периода. Снижение фактического объема, обусловленного уменьшением отпуска тепла с коллекторов СП ПТС</t>
  </si>
  <si>
    <t>Снижение связано сизменением в гидравлическом режиме работы теплотрасс. Раннее окончание отопительного периода</t>
  </si>
  <si>
    <t xml:space="preserve">Снижение связано сизменением в гидравлическом режиме работы теплотрасс. Раннее окончание отопительного периода. </t>
  </si>
  <si>
    <t>Снижение фактического объема, обусловленного уменьшением отпуска тепла с коллекторов СП ПТС</t>
  </si>
  <si>
    <t>Планировалась работа 2 насосов, по факту по причине бесперебойного напряжения водопроводной сети, а также технологическим режимом станции работал 1 насос.</t>
  </si>
  <si>
    <t>Отклонение сложилось за счет снижения объемов потребления и снижение тарифа.</t>
  </si>
  <si>
    <t>2.1.2.1.2</t>
  </si>
  <si>
    <t>для последующей перепродажи</t>
  </si>
  <si>
    <t xml:space="preserve">   Покупная электроэнергия в результате конкурентного отбора на БР  не планируется. По факту в 2019 году прошла покупная электроэнергия по ст. «Прочие виды купли-продажи электроэнергии по двусторонним договорам в НЦЗ (собственные нужды)» в размере 45,5 млн. руб. - изменение порядка платы за электроэнергию на собственные нужды, не планировались. </t>
  </si>
  <si>
    <t xml:space="preserve">По факту в 2019 году прошла покупная электроэнергия по ст. «Прочие виды купли-продажи электроэнергии по двусторонним договорам в НЦЗ (собственные нужды)»  - изменение порядка платы за электроэнергию на собственные нужды, не планировались. </t>
  </si>
  <si>
    <t xml:space="preserve">   Покупная электроэнергия в результате конкурентного отбора на БР  не планируется. 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</si>
  <si>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</si>
  <si>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</si>
  <si>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</si>
  <si>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</si>
  <si>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</si>
  <si>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За счет роста количества теплоносителя (подпитки) от воды питьевого качества; роста выработки электроэнергии по заданию Системного оператора.</t>
  </si>
  <si>
    <t>Снижение объёмов воды на технологию.</t>
  </si>
  <si>
    <t>Снижение объёмов воды на технологию и тарифа.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</si>
  <si>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</si>
  <si>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</si>
  <si>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</si>
  <si>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</si>
  <si>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</si>
  <si>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</si>
  <si>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 xml:space="preserve">За счет снижения потребления электроэнергии по насосной осветленной воды из-за низкого уровня воды в золоотвале и по насосной наполнения водохранилища 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</si>
  <si>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</si>
  <si>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</si>
  <si>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</si>
  <si>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</si>
  <si>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</si>
  <si>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</si>
  <si>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Перерасход сложился в основном за счет статьи  «Услуги подрядчиков по обслуживанию и ремонту оборудования»- в связи с выполнением дополнительных мероприятий, направленных на повышение надёжности по результатам прохождения ОЗП 2019-2020 гг. по всем краям. Кроме того, перерасход вызван изменением организационной структуры филиала АО «ДГК» «Приморская генерация» в 4 квартале 2019 года, связанный с переводом собственного ремонтного персонала в АО «Хабаровская ремонтно-монтажная компания».</t>
  </si>
  <si>
    <t>Перерасход сложился в основном за счет статьи  «Услуги подрядчиков по обслуживанию и ремонту оборудования»- в связи с выполнением дополнительных мероприятий, направленных на повышение надёжности по результатам прохождения ОЗП 2019-2020 гг. по всем краям.</t>
  </si>
  <si>
    <t xml:space="preserve">Перерасход сложился в основном за счет статьи  «Услуги подрядчиков по обслуживанию и ремонту оборудования»- в связи с выполнением дополнительных мероприятий, направленных на повышение надёжности по результатам прохождения ОЗП 2019-2020 гг. по всем краям. 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</si>
  <si>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</si>
  <si>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</si>
  <si>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</si>
  <si>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</si>
  <si>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Изменение суммы вводов, изменение инвестиционной программы, а также в связи с реорганизацией филиала ЛуТЭК и передачей имущества в ООО Приморская ГРЭС в 4 квавртале 2019 года</t>
  </si>
  <si>
    <t>II.V</t>
  </si>
  <si>
    <t>Налоги и сборы всего, в том числе:</t>
  </si>
  <si>
    <t>2.5.1</t>
  </si>
  <si>
    <t>налог на имущество организации</t>
  </si>
  <si>
    <t>Увеличение налога на имущество в связи изменениями в НК РФ и увеличением ставки по льготируемому имуществу с 1,9% до 2,2%</t>
  </si>
  <si>
    <t>2.5.2</t>
  </si>
  <si>
    <t>прочие налоги и сборы</t>
  </si>
  <si>
    <t>В основном за счет статьи "Экологические платежи". На 2019 год было аннулированно "Разрешениие на выброс загрязняющих веществ в атмосферу по СП «Биробиджанская ТЭЦ» поэтому выбросы планировались как сверхнормативные по повышенным ставкам. Входе обжалования решения Росприроднадзора, Арбитражный суд в 2019 году восстановил действие разрешения.  По факту расчет выбросов осуществлялся как нормативные.</t>
  </si>
  <si>
    <t>В основном за счет статьи "Экологические платежи". Причина: в плане учены затраты ТЭЦ Восточная фактически плату осуществляет ПАО «РусГидро».</t>
  </si>
  <si>
    <t>В основном за счет статьи "Экологические платежи" - сжигание угля с меньшей зольность от планируемой.</t>
  </si>
  <si>
    <t>Сокращение затрат за счет: снижения выработки электроэнергии на 11%;  снижения потребления топлива на 8%; сокращения затрат на промышленные отходы, в связи с переводом из 4 кл. в 5 кл. (изменение ставки платы с 663,2 р. на 17,2 р./т)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</si>
  <si>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</si>
  <si>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</si>
  <si>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</si>
  <si>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</si>
  <si>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Экономия по статье "Комиссионные сборы" по причине снижения размера комиссионного вознаграждения ПАО «ДЭК» в связи с неисполнением условий договоров; исключением выплаты вознаграждения банковским и платежным агентам на территории Хабаровского края.
В плане 2019 года учтен план по ст. "Услуги по техобслуживанию", по факту данные затраты отражены в п. 2.2.5. "Прочие услуги производственного характера".</t>
  </si>
  <si>
    <t>Экономия по статье "Комиссионные сборы" по причине снижения размера комиссионного вознаграждения ПАО «ДЭК» в связи с неисполнением условий договоров; 
В плане 2019 года учтен план по ст. "Услуги по техобслуживанию", по факту данные затраты отражены в п. 2.2.5. "Прочие услуги производственного характера".</t>
  </si>
  <si>
    <t>2.6.2</t>
  </si>
  <si>
    <t>арендная плата, лизинговые платежи</t>
  </si>
  <si>
    <t xml:space="preserve"> Рост по "арендной плате", в связи с увеличением цены на аренду имущества; в связи с образованием ООО «Приморская ГРЭС» и заключением договора аренды имущества от 13.09.2019г. №1/ПримГРЭС-19; в связи с реорганизацией филиала "ЛуТЭК" и передачей имущества в ООО "Приморская ГРЭС".</t>
  </si>
  <si>
    <t>2.6.3</t>
  </si>
  <si>
    <t>иные прочие расходы</t>
  </si>
  <si>
    <t>В основном снижение за счет оценочных обязательств по отпускам - изменение количества неиспользованных дней отпуска</t>
  </si>
  <si>
    <t>II.VII</t>
  </si>
  <si>
    <t>Иные сведения:</t>
  </si>
  <si>
    <t>2.7.1</t>
  </si>
  <si>
    <t>Расходы на ремонт</t>
  </si>
  <si>
    <t>В связи с выполнением дополнительных мероприятий, направленных на повышение надёжности по результатам прохождения ОЗП 2019-2020 гг.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</si>
  <si>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</si>
  <si>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</si>
  <si>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</si>
  <si>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</si>
  <si>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</si>
  <si>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</si>
  <si>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</si>
  <si>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Рост себестоимости опережает рост выручки</t>
  </si>
  <si>
    <t>3.1.1</t>
  </si>
  <si>
    <t>Снижение выручки меньше чем снижение себестоимости.</t>
  </si>
  <si>
    <t>3.1.2</t>
  </si>
  <si>
    <t>Снижение выручки при росте себестоимости</t>
  </si>
  <si>
    <t>Рост себестоимости и снижение выручки</t>
  </si>
  <si>
    <t>3.1.3</t>
  </si>
  <si>
    <t>3.2</t>
  </si>
  <si>
    <t>3.3</t>
  </si>
  <si>
    <t>3.4</t>
  </si>
  <si>
    <t>3.5</t>
  </si>
  <si>
    <t>За счёт внеплановых объёмов работ.</t>
  </si>
  <si>
    <t>Сверплановые объёмы выполняемый работ.</t>
  </si>
  <si>
    <t>3.6</t>
  </si>
  <si>
    <t>3.7</t>
  </si>
  <si>
    <t>Рост выручки при снижени себестоимости</t>
  </si>
  <si>
    <t>Рост выручки и снижение себестоимости</t>
  </si>
  <si>
    <t>Снижение себестоимости меньше, чем снижение выручки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</si>
  <si>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</si>
  <si>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</si>
  <si>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</si>
  <si>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</si>
  <si>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</si>
  <si>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</si>
  <si>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</si>
  <si>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</si>
  <si>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Рост по статьям: восстановление резервов, пеней и штрафов, прибыли прошлых лет, оценочных обязательств по золоотвалам</t>
  </si>
  <si>
    <t>4.1.1</t>
  </si>
  <si>
    <t>доходы от участия в других организациях</t>
  </si>
  <si>
    <t>получены дивиденды</t>
  </si>
  <si>
    <t>4.1.2</t>
  </si>
  <si>
    <t>проценты к получению</t>
  </si>
  <si>
    <t>Снижение процентов к получению по займам выданным  обусловлено  досрочным гашением целевого займа для  финансирования мероприятий Комплексной программы развития Лучегорского угольного разреза на 2017-2020 гг. Экономия прошла по Исполнительному аппарату АО "ДГК", которая распределилась на все субъекты в соответсвии с методикой по раздельному учету</t>
  </si>
  <si>
    <t>4.1.3</t>
  </si>
  <si>
    <t>восстановление резервов всего, в том числе:</t>
  </si>
  <si>
    <t xml:space="preserve">Восстановление резерва под обесценение фин.вложений не планировалось. </t>
  </si>
  <si>
    <t>Восстановление резерва под обесценение фин.вложений не планировалось.</t>
  </si>
  <si>
    <t>4.1.3.1</t>
  </si>
  <si>
    <t>по сомнительным долгам</t>
  </si>
  <si>
    <t>В связи с  улучшением платежеспособности контрагентов, ранее включенных в резерв.</t>
  </si>
  <si>
    <t>4.1.4</t>
  </si>
  <si>
    <t>прочие внереализационные доходы</t>
  </si>
  <si>
    <t>Увеличение пеней и штрафов, прибыли прошлых лет, оценочных обязательств по золоотвалам, реализации прочих активов (получен доход от реализации ООО "Приморской ГРЭС" реконструкции и техперевооружения)</t>
  </si>
  <si>
    <t>Увеличение пеней и штрафов, прибыли прошлых лет, оценочных обязательств по золоотвалам</t>
  </si>
  <si>
    <t>4.2</t>
  </si>
  <si>
    <t>4.2.1</t>
  </si>
  <si>
    <t>расходы, связанные с персоналом</t>
  </si>
  <si>
    <t>4.2.2</t>
  </si>
  <si>
    <t>проценты к уплате</t>
  </si>
  <si>
    <t>Снижение затрат на обслуживание кредитного портфеля  относительно внутреннего плана обусловлено:
-снижением процентов к уплате по займу ПАО «РусГидро» в связи со снижением ЦБ России ключевой ставки;
-снижением  процентов к уплате по внешним заимствованиям  в связи со снижением банками процентных ставок по действующим кредитам  и привлечением  новых кредитов по результатам конкурсных процедур с процентной ставкой ниже планируемой.</t>
  </si>
  <si>
    <t xml:space="preserve">Снижение затрат на обслуживание кредитного портфеля  относительно внутреннего плана обусловлено:
-снижением процентов к уплате по займу ПАО «РусГидро» в связи со снижением ЦБ России ключевой ставки;
-снижением  процентов к уплате по внешним заимствованиям  в связи со снижением банками процентных ставок по действующим кредитам  и привлечением  новых кредитов по результатам конкурсных процедур с процентной ставкой ниже планируемой.
</t>
  </si>
  <si>
    <t>4.2.3</t>
  </si>
  <si>
    <t>создание резервов всего, в том числе:</t>
  </si>
  <si>
    <t xml:space="preserve">Вызвано в основном ростом дебиторской задолженности по тепловой энергии. </t>
  </si>
  <si>
    <t>4.2.3.1</t>
  </si>
  <si>
    <t xml:space="preserve"> по сомнительным долгам</t>
  </si>
  <si>
    <t>4.2.4</t>
  </si>
  <si>
    <t>прочие внереализационные расходы</t>
  </si>
  <si>
    <t>Увеличение убытков прошлых лет, реализации прочих активов (прошла реализация ООО "Приморской ГРЭС" реконструкции и техперевооружения)</t>
  </si>
  <si>
    <t>Увеличение убытков прошлых лет</t>
  </si>
  <si>
    <t>Увеличение убытков прошлых лет.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</si>
  <si>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</si>
  <si>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</si>
  <si>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</si>
  <si>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</si>
  <si>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</si>
  <si>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Рост себестоимости опережает рост выручки, а также улучшение по сальдо от прочих доходов и расходов.</t>
  </si>
  <si>
    <t>Рост себестоимости опережает рост выручки, а также улучшения сальдо по прочим доходам и расходам</t>
  </si>
  <si>
    <t>Снижение выручки больше, чем снижение себестоимости, а также улучшения сальдо по прочим доходам и расходам</t>
  </si>
  <si>
    <t>5.1.2</t>
  </si>
  <si>
    <t>Рост себестоимости опережает рост выручки, а также ухудшение по сальдо от прочих доходов и расходов.</t>
  </si>
  <si>
    <t>Снижение выручки при росте себестоимости, а также ухудшение по сальдо от прочих доходов и расходов.</t>
  </si>
  <si>
    <t>Снижение выручки при росте себестоимости, а также ухудшения сальдо по прочим доходам и расходам</t>
  </si>
  <si>
    <t>Рост выручки опережает рост себестоимости, а также ухудшения сальдо по прочим доходам и расходам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</si>
  <si>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</si>
  <si>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</si>
  <si>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</si>
  <si>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</si>
  <si>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</si>
  <si>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</si>
  <si>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</si>
  <si>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</si>
  <si>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</si>
  <si>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</si>
  <si>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</si>
  <si>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Снижение себестоимости меньше, чем снижение выручки, а также ухудшение сальдо по прочим доходам и расходам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</si>
  <si>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</si>
  <si>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</si>
  <si>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</si>
  <si>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</si>
  <si>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</si>
  <si>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</si>
  <si>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</si>
  <si>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</si>
  <si>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</si>
  <si>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</si>
  <si>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</si>
  <si>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</si>
  <si>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</si>
  <si>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</si>
  <si>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</si>
  <si>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</si>
  <si>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</si>
  <si>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</si>
  <si>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Cнижение себестоимости по тепловой энергии</t>
  </si>
  <si>
    <t>снижение себестоимости по тепловой энергии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</si>
  <si>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</si>
  <si>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</si>
  <si>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</si>
  <si>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</si>
  <si>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</si>
  <si>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</si>
  <si>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Cнижение себестоимости по ГВС</t>
  </si>
  <si>
    <t>снижение себестоимости по ГВС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</si>
  <si>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</si>
  <si>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</si>
  <si>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</si>
  <si>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</si>
  <si>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</si>
  <si>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</si>
  <si>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</si>
  <si>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</si>
  <si>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</si>
  <si>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</si>
  <si>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</si>
  <si>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</si>
  <si>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Снижение выручки меньше чем снижение себестоимости, а также улучшение по сальдо от прочих доходов и расходов.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</si>
  <si>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</si>
  <si>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</si>
  <si>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</si>
  <si>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</si>
  <si>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</si>
  <si>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</si>
  <si>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</si>
  <si>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</si>
  <si>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</si>
  <si>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</si>
  <si>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</si>
  <si>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</si>
  <si>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</si>
  <si>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</si>
  <si>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</si>
  <si>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</si>
  <si>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</si>
  <si>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</si>
  <si>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</si>
  <si>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</si>
  <si>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</si>
  <si>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</si>
  <si>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</si>
  <si>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 xml:space="preserve">Не состоялась капитализация займа ПАО "РесГидро" (перенос на 2020год): прирост долга по заяйму +35 608,125 млн. руб., КЗ по % к уплате +6 653,402 млн. руб.
снижение потребности целевых займов на реализацию инвестиционной программы
дополнительное привлечение кредитов для пополнения оборотных средств ввиду сверхплановой убыточности Общества (убытки до налога = «+» 2 231 млн. руб.)
</t>
  </si>
  <si>
    <t xml:space="preserve">не состоялась капитализация займа, перенос на 2020год;
изменение потребности в кредитных ресурсов в связи с изменением финансового результата
</t>
  </si>
  <si>
    <t xml:space="preserve">не состоялась капитализация займа, перенос на 2020год;
изменение потребности в кредитных ресурсов в связи с изменением финансового результата
</t>
  </si>
  <si>
    <t>не состоялась капитализация займа, перенос на 2020год;
изменение потребности в кредитных ресурсов в связи с изменением финансового результата
снижение потребности целевых займов на реализацию инвестиционной программы.</t>
  </si>
  <si>
    <t xml:space="preserve">не состоялась капитализация займа, перенос на 2020год;
изменение потребности в кредитных ресурсов в связи с изменением финансового результата
</t>
  </si>
  <si>
    <t>9.3.1</t>
  </si>
  <si>
    <t>краткосрочные кредиты и займы на конец периода</t>
  </si>
  <si>
    <t>Оптимизация привлечения и гашения кредитов в целях сокращения обслуживания кредитных ресурсов</t>
  </si>
  <si>
    <t>оптимизация привлечения и гашения кредитов в целях сокращения обслуживания кредитных ресурсов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</si>
  <si>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</si>
  <si>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</si>
  <si>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</si>
  <si>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</si>
  <si>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</si>
  <si>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</si>
  <si>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</si>
  <si>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Изменение производственной программы, рост полезного отпуска.</t>
  </si>
  <si>
    <t>Изменение производственной программы, снижение полезного отпуска.</t>
  </si>
  <si>
    <t>10.1.2</t>
  </si>
  <si>
    <t>10.1.3</t>
  </si>
  <si>
    <t>Снижение поступлений в связи с пересчетом выручки (утверждение одноставочного тарифа на электрическую энергию, производимую СП "Николаевская ТЭЦ" с 01.01.2019 Постановление Правительства ХК от 18.12.2019 №42/8)</t>
  </si>
  <si>
    <t>10.2</t>
  </si>
  <si>
    <t>10.3</t>
  </si>
  <si>
    <t>10.4</t>
  </si>
  <si>
    <t>10.5</t>
  </si>
  <si>
    <t>Снижение поступлений  в связи с измененим объемов подключения к системе теплоснабжения (отказ потребителей от поданных заявок и перенос сроков подключения объектов капитального строительства ), изменением полученных авансов.</t>
  </si>
  <si>
    <t>Изменение объемов подключения к системе теплоснабжения (отказ потребителей от поданных заявок и перенос сроков подключения объектов капитального строительства )</t>
  </si>
  <si>
    <t xml:space="preserve">Изменение объемов подключения к системе теплоснабжения </t>
  </si>
  <si>
    <t>Снижение объемов подключения к системе теплоснабжения (снижение товарной продукции за счет просрочки обязательств ООО "ИСК АРКАДА", перенос сроков подключения объектов кап.строительства в г.Владивостоке); Рост авансов полученных  от плана на 31.12.2019г.  + 130 млн. руб.</t>
  </si>
  <si>
    <t>Изменение объемов подключения к системе теплоснабжения (Увеличение связано с тем, что было осуществлено технологическое присоединение к тепловым сетям Благовещенской ТЭЦ объекта ООО "Народная строительная компания",  и ООО "Комплектстройсервис"подключение которых планировалось на более поздний срок.)</t>
  </si>
  <si>
    <t>Изменение объемов подключения к системе теплоснабжения (Отсутствие на 65% согласований по рабочей документации с разработчиком проекта ООО "Технопромсервис", что влияет на срок окончания строительства.Выручка перенесена на 2020 год.)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</si>
  <si>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</si>
  <si>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</si>
  <si>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</si>
  <si>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</si>
  <si>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</si>
  <si>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</si>
  <si>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</si>
  <si>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Увеличение поступлений в связи с доп. начислениями (отклонение фактических утвержденных тарифов от плановых во втором полугодии 2019 г.)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</si>
  <si>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</si>
  <si>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</si>
  <si>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</si>
  <si>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</si>
  <si>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</si>
  <si>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Незапланированные поступления по прочим доходам: 
 +219,4 млн. руб. пени, штрафы признанные по решению суда (Получение в отчётном периоде большего количества вступивших в законную силу судебных решений, в соответствии с которыми произведено взыскание с потребителей, штрафных санкций, за текущий период);
+49,1 млн. руб.  % к получению (в т.ч.+31,8 млн. руб. % по целевому займу на развитие ЛУРа); 
+ 726,625 млн. руб.  – возврат по НДС и налогу на прибыль. В плане планировали свернуто в расходах, по факту возврат отразили в доходах;
 + 2 217,502млн. руб. (неденежные расчеты) - применение во 2 квартале агентского договора с ООО «ВТБ Факторинг» для расчетов за поставки топлива;
- прочие непланируемые поступления: поступление обеспечительного платежа по договорам поставки ТМЦ +70,3 млн. руб. (возврат после ввода объекта); возврат от ФСС; выплата страхового возмещения; возмещение убытков; прочие возвраты;</t>
  </si>
  <si>
    <t>Незапланированные поступления по прочим доходам: 
  - пени, штрафы признанные по решению суда (Получение в отчётном периоде большего количества вступивших в законную силу судебных решений, в соответствии с которыми произведено взыскание с потребителей, штрафных санкций, за текущий период);
 -  % к получению (в т.ч. % по целевому займу на развитие ЛУРа); 
 -  возврат по НДС и налогу на прибыль. В плане планировали свернуто в расходах, по факту возврат отразили в доходах;
 -   применение во 2 квартале агентского договора с ООО «ВТБ Факторинг» для расчетов за поставки топлива;
- прочие непланируемые поступления: поступление обеспечительного платежа по договорам поставки ТМЦ +70,3 млн. руб. (возврат после ввода объекта); возврат от ФСС; выплата страхового возмещения; возмещение убытков; прочие возвраты;</t>
  </si>
  <si>
    <t xml:space="preserve">Незапланированные поступления по прочим доходам: 
 - пени, штрафы признанные по решению суда (Получение в отчётном периоде большего количества вступивших в законную силу судебных решений, в соответствии с которыми произведено взыскание с потребителей, штрафных санкций, за текущий период);
–
  -  применение во 2 квартале агентского договора с ООО «ВТБ Факторинг» для расчетов за поставки топлива;
 - прочие непланируемые поступления: поступление обеспечительного платежа по договорам поставки ТМЦ  (возврат после ввода объекта); возврат от ФСС; выплата страхового возмещения; возмещение убытков; прочие возвраты;
Снижение поступлений от плана по договору эксплуатации ТЭЦ "Восточная" - снижение электрических нагрузок и пересчёта товарной продукции в соответствии с заключенным доп.соглашением №3 к договору эксплуатации.
</t>
  </si>
  <si>
    <t xml:space="preserve">Незапланированные поступления по прочим доходам: 
 -  пени, штрафы признанные по решению суда (Получение в отчётном периоде большего количества вступивших в законную силу судебных решений, в соответствии с которыми произведено взыскание с потребителей, штрафных санкций, за текущий период);
 -  возврат по НДС и налогу на прибыль. В плане планировали свернуто в расходах, по факту возврат отразили в доходах;
 -  применение во 2 квартале агентского договора с ООО «ВТБ Факторинг» для расчетов за поставки топлива;
 - прочие непланируемые поступления: поступление обеспечительного платежа по договорам поставки ТМЦ (возврат после ввода объекта); возврат от ФСС; прочие возвраты;
</t>
  </si>
  <si>
    <t xml:space="preserve">Незапланированные поступления по прочим доходам: 
  - пени, штрафы признанные по решению суда (Получение в отчётном периоде большего количества вступивших в законную силу судебных решений, в соответствии с которыми произведено взыскание с потребителей, штрафных санкций, за текущий период);
  - возврат по НДС и налогу на прибыль. В плане планировали свернуто в расходах, по факту возврат отразили в доходах;
  - применение во 2 квартале агентского договора с ООО «ВТБ Факторинг» для расчетов за поставки топлива;
 - прочие непланируемые поступления: поступление обеспечительного платежа по договорам поставки ТМЦ (возврат после ввода объекта); возврат от ФСС; прочие возвраты;
</t>
  </si>
  <si>
    <t>XI</t>
  </si>
  <si>
    <t>Платежи по текущим операциям всего, в том числе:</t>
  </si>
  <si>
    <t>11.1</t>
  </si>
  <si>
    <t>Оплата поставщикам топлива</t>
  </si>
  <si>
    <t>Увеличение стоимости поставок топлива за счет изменения произвдственной программы. По факту погашена задолженность перед факторинговой компанией за поставки топлива октября, ноября 2018года  1 817 млн. руб. (в плане гашение не планировали)</t>
  </si>
  <si>
    <t>Снижение стоимости поставок топлива за счет изменения произвдственной программы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</si>
  <si>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</si>
  <si>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</si>
  <si>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</si>
  <si>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</si>
  <si>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 xml:space="preserve">Покупная электроэнергия по договорам купли-продажи электрической энергии в целях балансирования системы не планируется. Отражается по факту. Компенсируется выручкой по электроэнергии. В плане отражен только факт 1 квартала. 
Кроме того, по факту в 2019 году прошла покупная электроэнергия по ст. «Прочие виды купли-продажи электроэнергии по двусторонним договорам в НЦЗ (собственные нужды)» - изменение порядка платы за электроэнергию на собственные нужды, не планировались. 
</t>
  </si>
  <si>
    <t xml:space="preserve">По факту в 2019 году прошла покупная электроэнергия по ст. «Прочие виды купли-продажи электроэнергии по двусторонним договорам в НЦЗ (собственные нужды)» - изменение порядка платы за электроэнергию на собственные нужды, не планировались. </t>
  </si>
  <si>
    <t>11.2.2</t>
  </si>
  <si>
    <t>на розничных рынках электрической энергии</t>
  </si>
  <si>
    <t>Снижение обязательст к оплате по покупной электроэнергии на ПХН за счет снижения объемов потребления</t>
  </si>
  <si>
    <t>Снижение обязательст к оплате по покупной электроэнергии на ПХН за счет снижения объемов потребления (Изменение в гидравлическом режиме работы теплотрасс. Раннее окончание отопительного периода)</t>
  </si>
  <si>
    <t xml:space="preserve"> - </t>
  </si>
  <si>
    <t>Снижение обязательст к оплате по покупной электроэнергии на ПХН за счет снижения тарифа и объемов потребления (Планировалась работа 2 насосов, по факту по причине бесперебойного напряжения водопроводной сети, а также технологическим режимом станции работал 1 насос)</t>
  </si>
  <si>
    <t>Снижение обязательст к оплате по покупной электроэнергии на ПХН за счет снижения тарифа и объемов потребления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</si>
  <si>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</si>
  <si>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</si>
  <si>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</si>
  <si>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</si>
  <si>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</si>
  <si>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</si>
  <si>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Снижение обязательст к оплате  за счет снижения объемов потребления (снижение потребления электроэнергии по насосной осветленной воды из-за низкого уровня воды в золоотвале и по насосной наполнения водохранилища)</t>
  </si>
  <si>
    <t>11.5</t>
  </si>
  <si>
    <t>Оплата услуг по передаче тепловой энергии, теплоносителя</t>
  </si>
  <si>
    <t>Увеличение  обязательст к оплате за счет увеличения объемов услуг (сдача и подключения в течении года новых многоквартирных домов к транспортировщику)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</si>
  <si>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</si>
  <si>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</si>
  <si>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</si>
  <si>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</si>
  <si>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</si>
  <si>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</si>
  <si>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Изменение начислений и выплат по НДС (изменение производственной программы, инвестиционной программы, поставок топлива и материалов)
Кроме того, в плане планировалось отражение возвратов по НДС и налогу на прибыль свернуто в расходах (плановый возврат составил 1 385 млн. руб.), по факту возврат в сумме 726,6 млн. руб. отражен развернуто в доходах.</t>
  </si>
  <si>
    <t xml:space="preserve">Изменение начислений и выплат по НДС (изменение производственной программы, инвестиционной программы, поставок топлива и материалов)
Кроме того, в плане планировалось отражение возвратов по НДС и налогу на прибыль свернуто в расходах (плановый возврат составил 1 385 млн. руб.), по факту возврат в сумме 726,6 млн. руб. отражен развернуто в доходах.
</t>
  </si>
  <si>
    <t>11.8.1</t>
  </si>
  <si>
    <t>налог на прибыль</t>
  </si>
  <si>
    <t>11.9</t>
  </si>
  <si>
    <t>Оплата сырья, материалов, запасных частей, инструментов</t>
  </si>
  <si>
    <t>1) изменение объемов и сроков поставок материалов;    2) с целью безусловной подготовки основного и вспомогательного оборудования к ОЗП 2019-2020гг СП БТЭЦ выполнены дополнительные объёмы работ , выявленные в процессе производства ремонтных работ.</t>
  </si>
  <si>
    <t xml:space="preserve"> изменение объемов и сроков поставок материалов (доп. поставки в связи с корректировкой программы дополнительных мероприятий по подготовке оборудования к отопительному зимнему периоду, из-за недостаточной численности персонала подрядчика, осуществляющего ремонтные работы, материалы не были использованы в плановом объёме. Оставшиеся запасы планируется использовать в 2020 и  последующих годах. Для этого корректируется объём плановых закупок 2020г при оформлении технических заданий и заключении договоров)</t>
  </si>
  <si>
    <t>11.10</t>
  </si>
  <si>
    <t>Оплата прочих услуг производственного характера</t>
  </si>
  <si>
    <t>1) изменение объемов и графиков выполнения ремонтной программы, работ и услуг производственного характера (выполнение дополнительных мероприятий, направленных на повышение надёжности по результатам прохождения ОЗП 2019-2020 гг. по всем краям. Кроме того, перерасход вызван изменением организационной структуры филиала АО «ДГК» «Приморская генерация» в 4 квартале 2019 года, связанный с переводом собственного ремонтного персонала в АО «Хабаровская ремонтно-монтажная компания»)
2) по факту в данной статье отражены комиссионные сборы по приему платежей + 514,8 млн. руб., в плане отражали по статье прочие платежи по текущей деятельности (изменение методики отражения)</t>
  </si>
  <si>
    <t xml:space="preserve">1) изменение объемов и графиков выполнения ремонтной программы, работ и услуг производственного характера (выполнение дополнительных мероприятий, направленных на повышение надёжности по результатам прохождения ОЗП 2019-2020 гг. по всем краям. Кроме того, перерасход вызван изменением организационной структуры филиала АО «ДГК» «Приморская генерация» в 4 квартале 2019 года, связанный с переводом собственного ремонтного персонала в АО «Хабаровская ремонтно-монтажная компания»)
2) по факту в данной статье отражены комиссионные сборы по приему платежей + 257,9 млн. руб., в плане отражали по статье прочие платежи по текущей деятельности  (изменение методики отражения).
</t>
  </si>
  <si>
    <t xml:space="preserve">1) изменение объемов и графиков выполнения ремонтной программы, работ и услуг производственного характера (выполнение дополнительных мероприятий, направленных на повышение надёжности по результатам прохождения ОЗП 2019-2020 гг. по всем краям. Кроме того, перерасход вызван изменением организационной структуры филиала АО «ДГК» «Приморская генерация» в 4 квартале 2019 года, связанный с переводом собственного ремонтного персонала в АО «Хабаровская ремонтно-монтажная компания»)
2) по факту в данной статье отражены комиссионные сборы по приему платежей + 169,4 млн. руб., в плане отражали по статье прочие платежи по текущей деятельности  (изменение методики отражения) .
</t>
  </si>
  <si>
    <t xml:space="preserve">1) изменение объемов и графиков выполнения ремонтной программы, работ и услуг производственного характера (выполнение дополнительных мероприятий, направленных на повышение надёжности по результатам прохождения ОЗП 2019-2020 гг. по всем краям. Кроме того, перерасход вызван изменением организационной структуры филиала АО «ДГК» «Приморская генерация» в 4 квартале 2019 года, связанный с переводом собственного ремонтного персонала в АО «Хабаровская ремонтно-монтажная компания»)
2) по факту в данной статье отражены комиссионные сборы по приему платежей + 68,9 млн. руб., в плане отражали по статье прочие платежи по текущей деятельности  (изменение методики отражения).
</t>
  </si>
  <si>
    <t>11.11</t>
  </si>
  <si>
    <t>Арендная плата и лизинговые платежи</t>
  </si>
  <si>
    <t>Увеличение  обязательст к оплате в связи заключением договора аренды имущества от 13.09.2019г. №1/ПримГРЭС-19; в связи с реорганизацией филиала "ЛуТЭК" и передачей имущества в ООО "Приморская ГРЭС".</t>
  </si>
  <si>
    <t>Увеличение  обязательст к оплате за счет увеличения объемов услуг по аренед БлТЭЦ  (заключение договора аренды имущества с АО "Бл ТЭЦ" на новый срок и установлением арендной платы с учетом изменения законодательства, в части налогообложения движимого имущества, что при планировании плана учтено не было)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</si>
  <si>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</si>
  <si>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</si>
  <si>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1) Снижение затрат на обслуживание кредитного портфеля  относительно плана  обусловлено:
-снижением процентов к уплате по займу ПАО «РусГидро» в связи со снижением ЦБ России ключевой ставки;
-снижением  процентов к уплате по внешним заимствованиям  в связи со снижением банками процентных ставок по действующим кредитам  и привлечением  новых кредитов по результатам конкурсных процедур с процентной ставкой ниже планируемой.
- оптимизацией привлечения и гашения кредитов в целях сокращения обслуживания кредитных ресурсов
2) Планировалось проведение капитализации долга по займу ПАО "РусГидро" на 40 500 млн. руб. и погашение задолженности по начисленным % к уплате по займу на 31.12.2019года на сумму 6 721,0 млн. руб.  По факту капитализация долга по займу ПАО "РусГидро" перенесена на 2020год.
</t>
  </si>
  <si>
    <t>11.13</t>
  </si>
  <si>
    <t>Прочие платежи по текущей деятельности</t>
  </si>
  <si>
    <t xml:space="preserve"> + 2 217,502млн. руб.  - по факту отражены неденежные посткпления в связи с применением во 2 квартале агентского договора с ООО «ВТБ Факторинг» для расчетов за поставки топлива, с отсрочкой возврата долга факторинговой компании в 4 квартале;  + 81,9 оплата агентского вознаграждения ;
- 514,8 млн. руб. по плану в данной статье отражены комиссионные сборы по приему платежей, по факту отразили по статье «Оплата прочих услуг производственного характера»</t>
  </si>
  <si>
    <t xml:space="preserve"> + 869,6млн. руб.  - по факту отражены неденежные посткпления в связи с применением во 2 квартале агентского договора с ООО «ВТБ Факторинг» для расчетов за поставки топлива, с отсрочкой возврата долга факторинговой компании в 4 квартале; + оплата агентского вознаграждения ;
- 257,9 млн. руб. по плану в данной статье отражены комиссионные сборы по приему платежей, по факту отразили по статье «Оплата прочих услуг производственного характера»
</t>
  </si>
  <si>
    <t xml:space="preserve"> + 809,7млн. руб.  -  по факту отражены неденежные посткпления в связи с применением во 2 квартале агентского договора с ООО «ВТБ Факторинг» для расчетов за поставки топлива, с отсрочкой возврата долга факторинговой компании в 4 квартале ;+ оплата агентского вознаграждения ;
- 169,5 млн. руб. по плану в данной статье отражены комиссионные сборы по приему платежей, по факту отразили по статье «Оплата прочих услуг производственного характера»
</t>
  </si>
  <si>
    <t xml:space="preserve"> + 404,9 млн. руб.  - о факту отражены неденежные посткпления в связи с применением во 2 квартале агентского договора с ООО «ВТБ Факторинг» для расчетов за поставки топлива, с отсрочкой возврата долга факторинговой компании в 4 квартале ;+ оплата агентского вознаграждения ;
- 18,6 млн. руб. по плану в данной статье отражены комиссионные сборы по приему платежей, по факту отразили по статье «Оплата прочих услуг производственного характера»
</t>
  </si>
  <si>
    <t xml:space="preserve"> + 133,3 млн. руб.  - по факту отражены неденежные посткпления в связи с применением во 2 квартале агентского договора с ООО «ВТБ Факторинг» для расчетов за поставки топлива, с отсрочкой возврата долга факторинговой компании в 4 квартале ;+ оплата агентского вознаграждения ;
- 68,9 млн. руб. по плану в данной статье отражены комиссионные сборы по приему платежей, по факту отразили по статье «Оплата прочих услуг производственного характера»
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</si>
  <si>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</si>
  <si>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</si>
  <si>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</si>
  <si>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</si>
  <si>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 xml:space="preserve"> + 6 877,842 млн. руб. отражена передача имущества  в УК ООО "ПримГРЭС";  </t>
  </si>
  <si>
    <t xml:space="preserve"> + 6 877,842 млн. руб. передача имущества  в УК ООО "ПримГРЭС";  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</si>
  <si>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</si>
  <si>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</si>
  <si>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</si>
  <si>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</si>
  <si>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</si>
  <si>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</si>
  <si>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</si>
  <si>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</si>
  <si>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</si>
  <si>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</si>
  <si>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</si>
  <si>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</si>
  <si>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</si>
  <si>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</si>
  <si>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</si>
  <si>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</si>
  <si>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Срыв обязательств со стороны контрагентов; длительность проведения закупочных процедур; экономический эффект, полученный в результате проведения закупочных процедур</t>
  </si>
  <si>
    <t>Экономический эффект от проведения закупочной деятельности</t>
  </si>
  <si>
    <t>13.1.2</t>
  </si>
  <si>
    <t>новое строительство и расширение</t>
  </si>
  <si>
    <t>Срыв обязательств со стороны контрагента</t>
  </si>
  <si>
    <t>13.1.3</t>
  </si>
  <si>
    <t>проектно-изыскательные работы для объектов нового строительства будущих лет</t>
  </si>
  <si>
    <t>Срыв обязательств со стороны проектировщика</t>
  </si>
  <si>
    <t>Изменение условий выполнения работ по договору подряда в соответствии с типовыми формами договоров, действующих в Обществе.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</si>
  <si>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</si>
  <si>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</si>
  <si>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</si>
  <si>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</si>
  <si>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</si>
  <si>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</si>
  <si>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</si>
  <si>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</si>
  <si>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 xml:space="preserve">Приостановка работ, согласно протокола Совета директоров 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</si>
  <si>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</si>
  <si>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</si>
  <si>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</si>
  <si>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</si>
  <si>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</si>
  <si>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Срыв обязательств со стороны контрагентов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</si>
  <si>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</si>
  <si>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</si>
  <si>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</si>
  <si>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</si>
  <si>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</si>
  <si>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</si>
  <si>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</si>
  <si>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</si>
  <si>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Оптимизация привлечения и гашения кредитов в целях сокращения обслуживания кредитных ресурсов; 
Изменение потребности в кредитных ресурсов в связи с изменением финансового результата (дополнительное привлечение кредитов для пополнения оборотных средств ввиду сверхплановой убыточности Общества (убытки до налога = «+» 2 231 млн. руб.))</t>
  </si>
  <si>
    <t>Оптимизация привлечения и гашения кредитов в целях сокращения обслуживания кредитных ресурсов; 
Изменение потребности в кредитных ресурсов в связи с изменением финансового результата;</t>
  </si>
  <si>
    <t>14.2.2</t>
  </si>
  <si>
    <t>на инвестиционные операции</t>
  </si>
  <si>
    <t xml:space="preserve"> Изменение сроков выполнения работ по объекту "Строительство ЦТП для передачи тепловой мощности от магистральной теплосети ТЭЦ в г. Советская Гавань».  Сроки привлечения кредита сдвинуты вправо;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</si>
  <si>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</si>
  <si>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</si>
  <si>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</si>
  <si>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</si>
  <si>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</si>
  <si>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</si>
  <si>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</si>
  <si>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</si>
  <si>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</si>
  <si>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</si>
  <si>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</si>
  <si>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</si>
  <si>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</si>
  <si>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</si>
  <si>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</si>
  <si>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</si>
  <si>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 xml:space="preserve"> Изменение графиков возврата выданных займов, в  т.ч. +450 млн. руб. - досрочный возврат целевого займа на развитие ЛУРа.
+ 87,8 млн. руб. – дивиденды, полученные от АО «ЛУР».</t>
  </si>
  <si>
    <t xml:space="preserve"> Изменение графиков возврата займов, в  т.ч. +450 млн. руб. - досрочный возврат целевого займа на развитие ЛУРа.
+ 87,8 млн. руб. – дивиденды, полученные от АО «ЛУР».
</t>
  </si>
  <si>
    <t xml:space="preserve">изменение графиков возврта выданных займов; 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</si>
  <si>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</si>
  <si>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</si>
  <si>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</si>
  <si>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</si>
  <si>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</si>
  <si>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1)  -40 500 млн. руб.  - планировалось проведение капитализация займа ПАО "РусГидро".   По факту капитализация долга по займу ПАО "РусГидро" перенесена на 2020год.
2) Оптимизация привлечения и гашения кредитов в целях сокращения обслуживания кредитных ресурсов</t>
  </si>
  <si>
    <t xml:space="preserve">1)  планировалось проведение капитализация займа ПАО "РусГидро".   По факту капитализация долга по займу ПАО "РусГидро" перенесена на 2020год.
2) Оптимизация привлечения и гашения кредитов в целях сокращения обслуживания кредитных ресурсов
</t>
  </si>
  <si>
    <t>15.1.2</t>
  </si>
  <si>
    <t>15.1.3</t>
  </si>
  <si>
    <t>15.2</t>
  </si>
  <si>
    <t>15.3</t>
  </si>
  <si>
    <t>Прочие выплаты по финансовым операциям</t>
  </si>
  <si>
    <t xml:space="preserve"> -390 млн. руб. -  изменение потребности целевого займа ПАО «РусГидро» в рамках программы комплексного развития АО "ЛУР". Планировалась выдача займа на 390 млн. руб., по факту не возникло потребности в выдаче займа.
+ 2,282 млн. руб. – выдача займа ООО «ПримГРЭС» с возвратом в 4 квартлае 2019года.
+ 6 877,842 млн. руб. отражен взнос в УК ООО "ПримГРЭС";</t>
  </si>
  <si>
    <t xml:space="preserve"> -390 млн. руб. -  изменение потребности целевого займа ПАО «РусГидро» в рамках программы комплексного развития АО "ЛУР". Планировалась выдача займа на 390 млн. руб., по факту не возникло потребности в выдаче займа.
</t>
  </si>
  <si>
    <t xml:space="preserve"> + 2,282 млн. руб. – выдача займа ООО «ПримГРЭС» с возвратом в 4 квартлае 2019года.
+ 6 877,842 млн. руб. отражен взнос в УК ООО "ПримГРЭС";
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</si>
  <si>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</si>
  <si>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</si>
  <si>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</si>
  <si>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</si>
  <si>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</si>
  <si>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</si>
  <si>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</si>
  <si>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</si>
  <si>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</si>
  <si>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</si>
  <si>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</si>
  <si>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</si>
  <si>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</si>
  <si>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</si>
  <si>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</si>
  <si>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</si>
  <si>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</si>
  <si>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</si>
  <si>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</si>
  <si>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</si>
  <si>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</si>
  <si>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</si>
  <si>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 xml:space="preserve">Величина остатка определилась необходимостью осуществления платежей в первой половине января месяца 2020 года, согласно условиям договоров (топливо, услуги годоканалов, % по кредитам, ГСМ и т.д.), а также фактическими поступлениями в послений расчетный день года.
Остаток денежных средств на 31.12.2019 года был размещен на депозитном счете
</t>
  </si>
  <si>
    <t>Планировали остаток ден. средств в размере 118,5 млн. руб. для финансового обеспечения гражданской отвественности на комплексе ГТС Артемовской ТЭЦ , по факту отражен остаток на сумму перечисления на корпоративные карты директора филиала 260 тыс. руб. .</t>
  </si>
  <si>
    <t>XXIII</t>
  </si>
  <si>
    <t>x</t>
  </si>
  <si>
    <t>23.1</t>
  </si>
  <si>
    <t>Дебиторская задолженность на конец периода всего, в том числе:</t>
  </si>
  <si>
    <t>авансы поставщикам топлива и подрядным организациям</t>
  </si>
  <si>
    <t>23.1.1</t>
  </si>
  <si>
    <t xml:space="preserve">производство и поставка электрической энергии и мощности всего, в том числе: </t>
  </si>
  <si>
    <t>снижение выработки ээ, гашение задолженности</t>
  </si>
  <si>
    <t>23.1.1.а</t>
  </si>
  <si>
    <t>из нее просроченная</t>
  </si>
  <si>
    <t>гашение задолженности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</si>
  <si>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</si>
  <si>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</si>
  <si>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</si>
  <si>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</si>
  <si>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</si>
  <si>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</si>
  <si>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</si>
  <si>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</si>
  <si>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</si>
  <si>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</si>
  <si>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</si>
  <si>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</si>
  <si>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</si>
  <si>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</si>
  <si>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</si>
  <si>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</si>
  <si>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</si>
  <si>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</si>
  <si>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перенос сроков по тех.присодинению в связи с переносом сроков ввода объектов в эксплуаацию, неплатежеспособность заказчиков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</si>
  <si>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</si>
  <si>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</si>
  <si>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</si>
  <si>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</si>
  <si>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</si>
  <si>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</si>
  <si>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</si>
  <si>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 xml:space="preserve">неплатежеспособность потребителей </t>
  </si>
  <si>
    <t>неплатежеспособность потребителей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</si>
  <si>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</si>
  <si>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</si>
  <si>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</si>
  <si>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</si>
  <si>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</si>
  <si>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</si>
  <si>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</si>
  <si>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</si>
  <si>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</si>
  <si>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реализация ОС ООО ПГРЭС в рамках инвестиционой программы, авансы поставщикам топлива и подрядным организациям</t>
  </si>
  <si>
    <t>23.1.9.а</t>
  </si>
  <si>
    <t>формируется расчётным путём. Планирование осуществлялось исходя из факта предыдущего  года</t>
  </si>
  <si>
    <t>23.2</t>
  </si>
  <si>
    <t>Кредиторская задолженность на конец периода всего, в том числе:</t>
  </si>
  <si>
    <t>снижение задолженности перед поставщикам топлива, гашение задолженности по налогам, перед подрядными организациями, по факторингу</t>
  </si>
  <si>
    <t>снижение задолженности перед поставщикам топлива, гашение задолженности по налогам, по факторингу</t>
  </si>
  <si>
    <t>снижение задолженности перед поставщикам топлива, гашение задолженности по налогам, перед подрядными организациями</t>
  </si>
  <si>
    <t>рост задолженности по аренда БлТЭЦ</t>
  </si>
  <si>
    <t>рост задолженности поставщикам топлива</t>
  </si>
  <si>
    <t>23.2.1</t>
  </si>
  <si>
    <t>поставщикам топлива на технологические цели</t>
  </si>
  <si>
    <t>гашение задолженности, а также её снижение за счёт применения факторинговой схемы расчётов и перевода данной задолженности в прочую</t>
  </si>
  <si>
    <t>задолженность поставщикам угля</t>
  </si>
  <si>
    <t>23.2.1.а</t>
  </si>
  <si>
    <t>23.2.2</t>
  </si>
  <si>
    <t>поставщикам покупной энергии всего, в том числе:</t>
  </si>
  <si>
    <t>снижение объёмов потребления, гашение</t>
  </si>
  <si>
    <t>изменение объёмов потребления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</si>
  <si>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</si>
  <si>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</si>
  <si>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</si>
  <si>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</si>
  <si>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</si>
  <si>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</si>
  <si>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</si>
  <si>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</si>
  <si>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</si>
  <si>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</si>
  <si>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</si>
  <si>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</si>
  <si>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</si>
  <si>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изменения в расчётах</t>
  </si>
  <si>
    <t>23.2.5.а</t>
  </si>
  <si>
    <t>23.2.6</t>
  </si>
  <si>
    <t>перед бюджетами и внебюджетными фондами</t>
  </si>
  <si>
    <t>изменение начислений и выплат НДС (изменение производственной, инвест.программы и поставок топлива и материалов)</t>
  </si>
  <si>
    <t>23.2.6.а</t>
  </si>
  <si>
    <t>23.2.7</t>
  </si>
  <si>
    <t>по договорам технологического присоединения</t>
  </si>
  <si>
    <t>изменение объёмом подключения к системе теплоснабжения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</si>
  <si>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</si>
  <si>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</si>
  <si>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</si>
  <si>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задолженность подрядным организациям за счёт недофинансирования</t>
  </si>
  <si>
    <t>не выполнение обязательств подрядчиками по выполнению работ</t>
  </si>
  <si>
    <t>23.2.8.а</t>
  </si>
  <si>
    <t>23.2.9</t>
  </si>
  <si>
    <t>прочая кредиторская задолженность</t>
  </si>
  <si>
    <t>гашение задолженности по факторингу</t>
  </si>
  <si>
    <t>гашение задолженности по факторингу, получении субсидии</t>
  </si>
  <si>
    <t xml:space="preserve">задолженность по факторингу, по покупной теплоэнергии </t>
  </si>
  <si>
    <t xml:space="preserve">гашение задолженности по факторингу </t>
  </si>
  <si>
    <t>аренда БлТЭЦ</t>
  </si>
  <si>
    <t>гашение задолженности по факторингу, получение субсидии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</si>
  <si>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</si>
  <si>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</si>
  <si>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</si>
  <si>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</si>
  <si>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</si>
  <si>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</si>
  <si>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</si>
  <si>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</si>
  <si>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</si>
  <si>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</si>
  <si>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</si>
  <si>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</si>
  <si>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</si>
  <si>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</si>
  <si>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</si>
  <si>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</si>
  <si>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</si>
  <si>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</si>
  <si>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</si>
  <si>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</si>
  <si>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</si>
  <si>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</si>
  <si>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</si>
  <si>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</si>
  <si>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</si>
  <si>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</si>
  <si>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</si>
  <si>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</si>
  <si>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</si>
  <si>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</si>
  <si>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</si>
  <si>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</si>
  <si>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</si>
  <si>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</si>
  <si>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</si>
  <si>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</si>
  <si>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</si>
  <si>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</si>
  <si>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</si>
  <si>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</si>
  <si>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</si>
  <si>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</si>
  <si>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</si>
  <si>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</si>
  <si>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</si>
  <si>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</si>
  <si>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</si>
  <si>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</si>
  <si>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</si>
  <si>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</si>
  <si>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</si>
  <si>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</si>
  <si>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</si>
  <si>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</si>
  <si>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</si>
  <si>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</si>
  <si>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</si>
  <si>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</si>
  <si>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</si>
  <si>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</si>
  <si>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</si>
  <si>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</si>
  <si>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</si>
  <si>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</si>
  <si>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</si>
  <si>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</si>
  <si>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</si>
  <si>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</si>
  <si>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</si>
  <si>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</si>
  <si>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</si>
  <si>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</si>
  <si>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</si>
  <si>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</si>
  <si>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</si>
  <si>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</si>
  <si>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</si>
  <si>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</si>
  <si>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</si>
  <si>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</si>
  <si>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</si>
  <si>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</si>
  <si>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</si>
  <si>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</si>
  <si>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</si>
  <si>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</si>
  <si>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</si>
  <si>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</si>
  <si>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</si>
  <si>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</si>
  <si>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</si>
  <si>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</si>
  <si>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</si>
  <si>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</si>
  <si>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</si>
  <si>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</si>
  <si>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</si>
  <si>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</si>
  <si>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</si>
  <si>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</si>
  <si>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</si>
  <si>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</si>
  <si>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</si>
  <si>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</si>
  <si>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</si>
  <si>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</si>
  <si>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</si>
  <si>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</si>
  <si>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</si>
  <si>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</si>
  <si>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</si>
  <si>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</si>
  <si>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</si>
  <si>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</si>
  <si>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</si>
  <si>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</si>
  <si>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</si>
  <si>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</si>
  <si>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</si>
  <si>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</si>
  <si>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</si>
  <si>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</si>
  <si>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</si>
  <si>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Длительность проведения закупочных процедур; экономический эффект, полученный в результате проведения закупочных процедур.Изменение объемов капиталовложений на основании заключенных договоров.</t>
  </si>
  <si>
    <t>Собственные средства всего, в том числе:</t>
  </si>
  <si>
    <t>Длительность проведения закупочных процедур; экономический эффект, полученный в результате проведения закупочных процедур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</si>
  <si>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</si>
  <si>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</si>
  <si>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</si>
  <si>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</si>
  <si>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</si>
  <si>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</si>
  <si>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</si>
  <si>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</si>
  <si>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</si>
  <si>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</si>
  <si>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</si>
  <si>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</si>
  <si>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</si>
  <si>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</si>
  <si>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</si>
  <si>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</si>
  <si>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</si>
  <si>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</si>
  <si>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</si>
  <si>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</si>
  <si>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</si>
  <si>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</si>
  <si>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</si>
  <si>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</si>
  <si>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</si>
  <si>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</si>
  <si>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</si>
  <si>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</si>
  <si>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</si>
  <si>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</si>
  <si>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</si>
  <si>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</si>
  <si>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</si>
  <si>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</si>
  <si>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</si>
  <si>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</si>
  <si>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</si>
  <si>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</si>
  <si>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</si>
  <si>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</si>
  <si>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</si>
  <si>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</si>
  <si>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</si>
  <si>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</si>
  <si>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</si>
  <si>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</si>
  <si>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</si>
  <si>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</si>
  <si>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</si>
  <si>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</si>
  <si>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</si>
  <si>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</si>
  <si>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</si>
  <si>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</si>
  <si>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</si>
  <si>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</si>
  <si>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</si>
  <si>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</si>
  <si>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</si>
  <si>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</si>
  <si>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</si>
  <si>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</si>
  <si>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</si>
  <si>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</si>
  <si>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</si>
  <si>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</si>
  <si>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</si>
  <si>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</si>
  <si>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Изменение объемов капиталовложений на основании заключенных договоров.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</si>
  <si>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</si>
  <si>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</si>
  <si>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</si>
  <si>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</si>
  <si>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</si>
  <si>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Срыв обязательств со стороны подрядчика; Длительность закупочных процедур по выбору контрагента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</si>
  <si>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</si>
  <si>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</si>
  <si>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</si>
  <si>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</si>
  <si>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</si>
  <si>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</si>
  <si>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</si>
  <si>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</si>
  <si>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</si>
  <si>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</si>
  <si>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</si>
  <si>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</si>
  <si>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</si>
  <si>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</si>
  <si>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</si>
  <si>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</si>
  <si>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</si>
  <si>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</si>
  <si>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</si>
  <si>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</si>
  <si>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</si>
  <si>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</si>
  <si>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</si>
  <si>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</si>
  <si>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</si>
  <si>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</si>
  <si>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</si>
  <si>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</si>
  <si>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</si>
  <si>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Планировалось проведение капитализация займа ПАО "РусГидро" в счет доп. эмиссии акций на 40,5 млрд. руб.  По факту капитализация долга по займу ПАО "РусГидро" перенесена на 2020год.</t>
  </si>
  <si>
    <t>Экономический эффект, полученный в результате проведения закупочных процедур</t>
  </si>
  <si>
    <t>Уточнение источника финансирования затрат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</si>
</sst>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000000\ _₽"/>
    <numFmt numFmtId="165" formatCode="#,##0.0000000"/>
    <numFmt numFmtId="166" formatCode="#,##0.000000"/>
    <numFmt numFmtId="167" formatCode="#,##0.00000000"/>
    <numFmt numFmtId="168" formatCode="#,##0.000000000"/>
    <numFmt numFmtId="169" formatCode="#,##0.000000000000000000"/>
    <numFmt numFmtId="170" formatCode="#,##0.00000"/>
    <numFmt numFmtId="171" formatCode="0.00000000"/>
    <numFmt numFmtId="172" formatCode="#,##0.00000000000"/>
    <numFmt numFmtId="173" formatCode="#,##0.0000000000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0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8">
    <xf numFmtId="0" fontId="0" fillId="0" borderId="0" xfId="0"/>
    <xf numFmtId="49" fontId="3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wrapText="1"/>
    </xf>
    <xf numFmtId="0" fontId="3" fillId="2" borderId="0" xfId="1" applyFont="1" applyFill="1" applyAlignment="1">
      <alignment horizontal="center" vertical="center" wrapText="1"/>
    </xf>
    <xf numFmtId="4" fontId="2" fillId="2" borderId="0" xfId="1" applyNumberFormat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/>
    </xf>
    <xf numFmtId="164" fontId="2" fillId="2" borderId="0" xfId="1" applyNumberFormat="1" applyFont="1" applyFill="1"/>
    <xf numFmtId="0" fontId="2" fillId="2" borderId="0" xfId="1" applyFont="1" applyFill="1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horizontal="center" vertical="top"/>
    </xf>
    <xf numFmtId="0" fontId="6" fillId="2" borderId="0" xfId="2" applyFont="1" applyFill="1" applyAlignment="1">
      <alignment horizontal="justify" vertical="center"/>
    </xf>
    <xf numFmtId="165" fontId="2" fillId="2" borderId="0" xfId="1" applyNumberFormat="1" applyFont="1" applyFill="1" applyAlignment="1">
      <alignment horizontal="center" vertical="center" wrapText="1"/>
    </xf>
    <xf numFmtId="166" fontId="2" fillId="2" borderId="0" xfId="1" applyNumberFormat="1" applyFont="1" applyFill="1"/>
    <xf numFmtId="165" fontId="2" fillId="2" borderId="0" xfId="1" applyNumberFormat="1" applyFont="1" applyFill="1" applyAlignment="1">
      <alignment horizontal="center"/>
    </xf>
    <xf numFmtId="167" fontId="2" fillId="2" borderId="0" xfId="1" applyNumberFormat="1" applyFont="1" applyFill="1"/>
    <xf numFmtId="168" fontId="2" fillId="2" borderId="0" xfId="1" applyNumberFormat="1" applyFont="1" applyFill="1"/>
    <xf numFmtId="0" fontId="9" fillId="2" borderId="0" xfId="1" applyFont="1" applyFill="1" applyBorder="1" applyAlignment="1">
      <alignment horizontal="center" vertical="center" wrapText="1"/>
    </xf>
    <xf numFmtId="169" fontId="2" fillId="2" borderId="0" xfId="1" applyNumberFormat="1" applyFont="1" applyFill="1"/>
    <xf numFmtId="0" fontId="12" fillId="2" borderId="15" xfId="1" applyFont="1" applyFill="1" applyBorder="1" applyAlignment="1">
      <alignment horizontal="center" vertical="center" wrapText="1"/>
    </xf>
    <xf numFmtId="0" fontId="12" fillId="2" borderId="16" xfId="1" applyFont="1" applyFill="1" applyBorder="1" applyAlignment="1">
      <alignment horizontal="center" vertical="center" wrapText="1"/>
    </xf>
    <xf numFmtId="0" fontId="12" fillId="2" borderId="18" xfId="1" applyFont="1" applyFill="1" applyBorder="1" applyAlignment="1">
      <alignment horizontal="center" vertical="center" wrapText="1"/>
    </xf>
    <xf numFmtId="0" fontId="12" fillId="2" borderId="19" xfId="1" applyFont="1" applyFill="1" applyBorder="1" applyAlignment="1">
      <alignment horizontal="center" vertical="center" wrapText="1"/>
    </xf>
    <xf numFmtId="0" fontId="12" fillId="2" borderId="20" xfId="1" applyFont="1" applyFill="1" applyBorder="1" applyAlignment="1">
      <alignment horizontal="center" vertical="center" wrapText="1"/>
    </xf>
    <xf numFmtId="49" fontId="13" fillId="2" borderId="22" xfId="1" applyNumberFormat="1" applyFont="1" applyFill="1" applyBorder="1" applyAlignment="1">
      <alignment horizontal="center" vertical="center"/>
    </xf>
    <xf numFmtId="0" fontId="13" fillId="2" borderId="22" xfId="1" applyFont="1" applyFill="1" applyBorder="1" applyAlignment="1">
      <alignment horizontal="center" vertical="center" wrapText="1"/>
    </xf>
    <xf numFmtId="0" fontId="13" fillId="2" borderId="23" xfId="1" applyFont="1" applyFill="1" applyBorder="1" applyAlignment="1">
      <alignment horizontal="center" vertical="center" wrapText="1"/>
    </xf>
    <xf numFmtId="0" fontId="13" fillId="2" borderId="24" xfId="1" applyFont="1" applyFill="1" applyBorder="1" applyAlignment="1">
      <alignment horizontal="center" vertical="center" wrapText="1"/>
    </xf>
    <xf numFmtId="0" fontId="13" fillId="2" borderId="25" xfId="1" applyFont="1" applyFill="1" applyBorder="1" applyAlignment="1">
      <alignment horizontal="center" vertical="center" wrapText="1"/>
    </xf>
    <xf numFmtId="0" fontId="13" fillId="2" borderId="26" xfId="1" applyFont="1" applyFill="1" applyBorder="1" applyAlignment="1">
      <alignment horizontal="center" vertical="center" wrapText="1"/>
    </xf>
    <xf numFmtId="0" fontId="13" fillId="2" borderId="27" xfId="1" applyFont="1" applyFill="1" applyBorder="1" applyAlignment="1">
      <alignment horizontal="center" vertical="center" wrapText="1"/>
    </xf>
    <xf numFmtId="164" fontId="2" fillId="2" borderId="0" xfId="1" applyNumberFormat="1" applyFont="1" applyFill="1" applyAlignment="1">
      <alignment vertical="center"/>
    </xf>
    <xf numFmtId="0" fontId="2" fillId="2" borderId="0" xfId="1" applyFont="1" applyFill="1" applyAlignment="1">
      <alignment vertical="center"/>
    </xf>
    <xf numFmtId="4" fontId="12" fillId="2" borderId="28" xfId="1" applyNumberFormat="1" applyFont="1" applyFill="1" applyBorder="1" applyAlignment="1">
      <alignment horizontal="center" vertical="center"/>
    </xf>
    <xf numFmtId="4" fontId="15" fillId="2" borderId="29" xfId="1" applyNumberFormat="1" applyFont="1" applyFill="1" applyBorder="1" applyAlignment="1">
      <alignment vertical="center" wrapText="1"/>
    </xf>
    <xf numFmtId="4" fontId="12" fillId="2" borderId="21" xfId="1" applyNumberFormat="1" applyFont="1" applyFill="1" applyBorder="1" applyAlignment="1">
      <alignment horizontal="center" vertical="center"/>
    </xf>
    <xf numFmtId="4" fontId="15" fillId="2" borderId="30" xfId="1" applyNumberFormat="1" applyFont="1" applyFill="1" applyBorder="1" applyAlignment="1">
      <alignment horizontal="center" vertical="center"/>
    </xf>
    <xf numFmtId="4" fontId="15" fillId="2" borderId="31" xfId="1" applyNumberFormat="1" applyFont="1" applyFill="1" applyBorder="1" applyAlignment="1">
      <alignment horizontal="center" vertical="center" wrapText="1"/>
    </xf>
    <xf numFmtId="10" fontId="15" fillId="2" borderId="31" xfId="1" applyNumberFormat="1" applyFont="1" applyFill="1" applyBorder="1" applyAlignment="1">
      <alignment horizontal="center" vertical="center" wrapText="1"/>
    </xf>
    <xf numFmtId="4" fontId="15" fillId="2" borderId="31" xfId="1" quotePrefix="1" applyNumberFormat="1" applyFont="1" applyFill="1" applyBorder="1" applyAlignment="1">
      <alignment horizontal="center" vertical="center" wrapText="1"/>
    </xf>
    <xf numFmtId="4" fontId="15" fillId="2" borderId="32" xfId="1" applyNumberFormat="1" applyFont="1" applyFill="1" applyBorder="1" applyAlignment="1">
      <alignment horizontal="center" vertical="center"/>
    </xf>
    <xf numFmtId="10" fontId="2" fillId="2" borderId="0" xfId="1" applyNumberFormat="1" applyFont="1" applyFill="1" applyAlignment="1">
      <alignment vertical="center"/>
    </xf>
    <xf numFmtId="4" fontId="2" fillId="2" borderId="0" xfId="1" applyNumberFormat="1" applyFont="1" applyFill="1" applyAlignment="1">
      <alignment vertical="center"/>
    </xf>
    <xf numFmtId="166" fontId="2" fillId="2" borderId="0" xfId="1" applyNumberFormat="1" applyFont="1" applyFill="1" applyAlignment="1">
      <alignment vertical="center"/>
    </xf>
    <xf numFmtId="4" fontId="3" fillId="2" borderId="12" xfId="1" applyNumberFormat="1" applyFont="1" applyFill="1" applyBorder="1" applyAlignment="1">
      <alignment horizontal="center" vertical="center"/>
    </xf>
    <xf numFmtId="4" fontId="2" fillId="2" borderId="13" xfId="1" applyNumberFormat="1" applyFont="1" applyFill="1" applyBorder="1" applyAlignment="1">
      <alignment horizontal="left" vertical="center" wrapText="1"/>
    </xf>
    <xf numFmtId="4" fontId="3" fillId="2" borderId="14" xfId="1" applyNumberFormat="1" applyFont="1" applyFill="1" applyBorder="1" applyAlignment="1">
      <alignment horizontal="center" vertical="center"/>
    </xf>
    <xf numFmtId="4" fontId="2" fillId="2" borderId="13" xfId="1" applyNumberFormat="1" applyFont="1" applyFill="1" applyBorder="1" applyAlignment="1">
      <alignment horizontal="center" vertical="center" wrapText="1"/>
    </xf>
    <xf numFmtId="10" fontId="2" fillId="2" borderId="13" xfId="1" applyNumberFormat="1" applyFont="1" applyFill="1" applyBorder="1" applyAlignment="1">
      <alignment horizontal="center" vertical="center" wrapText="1"/>
    </xf>
    <xf numFmtId="4" fontId="2" fillId="2" borderId="33" xfId="1" applyNumberFormat="1" applyFont="1" applyFill="1" applyBorder="1" applyAlignment="1">
      <alignment horizontal="center" vertical="center"/>
    </xf>
    <xf numFmtId="4" fontId="3" fillId="2" borderId="34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left" vertical="center" wrapText="1"/>
    </xf>
    <xf numFmtId="4" fontId="3" fillId="2" borderId="35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 wrapText="1"/>
    </xf>
    <xf numFmtId="10" fontId="2" fillId="2" borderId="15" xfId="1" applyNumberFormat="1" applyFont="1" applyFill="1" applyBorder="1" applyAlignment="1">
      <alignment horizontal="center" vertical="center" wrapText="1"/>
    </xf>
    <xf numFmtId="4" fontId="2" fillId="2" borderId="16" xfId="1" applyNumberFormat="1" applyFont="1" applyFill="1" applyBorder="1" applyAlignment="1">
      <alignment horizontal="center" vertical="center"/>
    </xf>
    <xf numFmtId="4" fontId="2" fillId="2" borderId="16" xfId="1" applyNumberFormat="1" applyFont="1" applyFill="1" applyBorder="1" applyAlignment="1">
      <alignment horizontal="center" vertical="center" wrapText="1"/>
    </xf>
    <xf numFmtId="4" fontId="3" fillId="2" borderId="25" xfId="1" applyNumberFormat="1" applyFont="1" applyFill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left" vertical="center" wrapText="1"/>
    </xf>
    <xf numFmtId="4" fontId="3" fillId="2" borderId="23" xfId="1" applyNumberFormat="1" applyFont="1" applyFill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center" vertical="center" wrapText="1"/>
    </xf>
    <xf numFmtId="10" fontId="2" fillId="2" borderId="22" xfId="1" applyNumberFormat="1" applyFont="1" applyFill="1" applyBorder="1" applyAlignment="1">
      <alignment horizontal="center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4" fontId="12" fillId="2" borderId="36" xfId="1" applyNumberFormat="1" applyFont="1" applyFill="1" applyBorder="1" applyAlignment="1">
      <alignment horizontal="center" vertical="center"/>
    </xf>
    <xf numFmtId="4" fontId="15" fillId="2" borderId="31" xfId="1" applyNumberFormat="1" applyFont="1" applyFill="1" applyBorder="1" applyAlignment="1">
      <alignment vertical="center" wrapText="1"/>
    </xf>
    <xf numFmtId="4" fontId="12" fillId="2" borderId="37" xfId="1" applyNumberFormat="1" applyFont="1" applyFill="1" applyBorder="1" applyAlignment="1">
      <alignment horizontal="center" vertical="center"/>
    </xf>
    <xf numFmtId="4" fontId="2" fillId="2" borderId="13" xfId="1" applyNumberFormat="1" applyFont="1" applyFill="1" applyBorder="1" applyAlignment="1">
      <alignment horizontal="left" vertical="center" indent="1"/>
    </xf>
    <xf numFmtId="4" fontId="2" fillId="2" borderId="15" xfId="1" applyNumberFormat="1" applyFont="1" applyFill="1" applyBorder="1" applyAlignment="1">
      <alignment horizontal="left" vertical="center" wrapText="1" indent="3"/>
    </xf>
    <xf numFmtId="4" fontId="2" fillId="2" borderId="15" xfId="1" applyNumberFormat="1" applyFont="1" applyFill="1" applyBorder="1" applyAlignment="1">
      <alignment horizontal="left" vertical="center" indent="1"/>
    </xf>
    <xf numFmtId="4" fontId="2" fillId="2" borderId="15" xfId="1" applyNumberFormat="1" applyFont="1" applyFill="1" applyBorder="1" applyAlignment="1">
      <alignment horizontal="left" vertical="center" wrapText="1" indent="1"/>
    </xf>
    <xf numFmtId="4" fontId="2" fillId="2" borderId="15" xfId="1" applyNumberFormat="1" applyFont="1" applyFill="1" applyBorder="1" applyAlignment="1">
      <alignment horizontal="left" vertical="center" indent="3"/>
    </xf>
    <xf numFmtId="4" fontId="2" fillId="2" borderId="15" xfId="1" applyNumberFormat="1" applyFont="1" applyFill="1" applyBorder="1" applyAlignment="1">
      <alignment horizontal="left" vertical="center" wrapText="1" indent="5"/>
    </xf>
    <xf numFmtId="4" fontId="2" fillId="2" borderId="15" xfId="1" applyNumberFormat="1" applyFont="1" applyFill="1" applyBorder="1" applyAlignment="1">
      <alignment horizontal="left" vertical="center" wrapText="1" indent="7"/>
    </xf>
    <xf numFmtId="4" fontId="2" fillId="2" borderId="22" xfId="1" applyNumberFormat="1" applyFont="1" applyFill="1" applyBorder="1" applyAlignment="1">
      <alignment horizontal="left" vertical="center" indent="3"/>
    </xf>
    <xf numFmtId="4" fontId="2" fillId="2" borderId="19" xfId="1" applyNumberFormat="1" applyFont="1" applyFill="1" applyBorder="1" applyAlignment="1">
      <alignment horizontal="center" vertical="center"/>
    </xf>
    <xf numFmtId="4" fontId="3" fillId="2" borderId="38" xfId="1" applyNumberFormat="1" applyFont="1" applyFill="1" applyBorder="1" applyAlignment="1">
      <alignment horizontal="center" vertical="center"/>
    </xf>
    <xf numFmtId="4" fontId="2" fillId="2" borderId="39" xfId="1" applyNumberFormat="1" applyFont="1" applyFill="1" applyBorder="1" applyAlignment="1">
      <alignment horizontal="left" vertical="center" wrapText="1" indent="1"/>
    </xf>
    <xf numFmtId="4" fontId="3" fillId="2" borderId="40" xfId="1" applyNumberFormat="1" applyFont="1" applyFill="1" applyBorder="1" applyAlignment="1">
      <alignment horizontal="center" vertical="center"/>
    </xf>
    <xf numFmtId="4" fontId="2" fillId="2" borderId="39" xfId="1" applyNumberFormat="1" applyFont="1" applyFill="1" applyBorder="1" applyAlignment="1">
      <alignment horizontal="center" vertical="center" wrapText="1"/>
    </xf>
    <xf numFmtId="10" fontId="2" fillId="2" borderId="39" xfId="1" applyNumberFormat="1" applyFont="1" applyFill="1" applyBorder="1" applyAlignment="1">
      <alignment horizontal="center" vertical="center" wrapText="1"/>
    </xf>
    <xf numFmtId="4" fontId="2" fillId="2" borderId="9" xfId="1" applyNumberFormat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3" fillId="2" borderId="18" xfId="1" applyNumberFormat="1" applyFont="1" applyFill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left" vertical="center" indent="3"/>
    </xf>
    <xf numFmtId="4" fontId="3" fillId="2" borderId="41" xfId="1" applyNumberFormat="1" applyFont="1" applyFill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center" vertical="center" wrapText="1"/>
    </xf>
    <xf numFmtId="10" fontId="2" fillId="2" borderId="19" xfId="1" applyNumberFormat="1" applyFont="1" applyFill="1" applyBorder="1" applyAlignment="1">
      <alignment horizontal="center" vertical="center" wrapText="1"/>
    </xf>
    <xf numFmtId="4" fontId="2" fillId="2" borderId="20" xfId="1" applyNumberFormat="1" applyFont="1" applyFill="1" applyBorder="1" applyAlignment="1">
      <alignment horizontal="center" vertical="center"/>
    </xf>
    <xf numFmtId="4" fontId="2" fillId="2" borderId="20" xfId="1" applyNumberFormat="1" applyFont="1" applyFill="1" applyBorder="1" applyAlignment="1">
      <alignment horizontal="center" vertical="center" wrapText="1"/>
    </xf>
    <xf numFmtId="4" fontId="2" fillId="2" borderId="13" xfId="1" applyNumberFormat="1" applyFont="1" applyFill="1" applyBorder="1" applyAlignment="1">
      <alignment horizontal="left" vertical="center" wrapText="1" indent="1"/>
    </xf>
    <xf numFmtId="4" fontId="2" fillId="2" borderId="22" xfId="1" applyNumberFormat="1" applyFont="1" applyFill="1" applyBorder="1" applyAlignment="1">
      <alignment horizontal="left" vertical="center" wrapText="1" indent="1"/>
    </xf>
    <xf numFmtId="4" fontId="15" fillId="2" borderId="42" xfId="1" applyNumberFormat="1" applyFont="1" applyFill="1" applyBorder="1" applyAlignment="1">
      <alignment vertical="center" wrapText="1"/>
    </xf>
    <xf numFmtId="4" fontId="12" fillId="2" borderId="43" xfId="1" applyNumberFormat="1" applyFont="1" applyFill="1" applyBorder="1" applyAlignment="1">
      <alignment horizontal="center" vertical="center"/>
    </xf>
    <xf numFmtId="4" fontId="15" fillId="2" borderId="15" xfId="1" applyNumberFormat="1" applyFont="1" applyFill="1" applyBorder="1" applyAlignment="1">
      <alignment horizontal="center" vertical="center" wrapText="1"/>
    </xf>
    <xf numFmtId="4" fontId="2" fillId="2" borderId="22" xfId="1" applyNumberFormat="1" applyFont="1" applyFill="1" applyBorder="1" applyAlignment="1">
      <alignment horizontal="left" vertical="center" indent="1"/>
    </xf>
    <xf numFmtId="10" fontId="2" fillId="2" borderId="16" xfId="1" applyNumberFormat="1" applyFont="1" applyFill="1" applyBorder="1" applyAlignment="1">
      <alignment horizontal="center" vertical="center"/>
    </xf>
    <xf numFmtId="10" fontId="2" fillId="2" borderId="15" xfId="1" quotePrefix="1" applyNumberFormat="1" applyFont="1" applyFill="1" applyBorder="1" applyAlignment="1">
      <alignment horizontal="center" vertical="center" wrapText="1"/>
    </xf>
    <xf numFmtId="4" fontId="2" fillId="2" borderId="31" xfId="1" applyNumberFormat="1" applyFont="1" applyFill="1" applyBorder="1" applyAlignment="1">
      <alignment horizontal="center" vertical="center" wrapText="1"/>
    </xf>
    <xf numFmtId="10" fontId="2" fillId="2" borderId="31" xfId="1" applyNumberFormat="1" applyFont="1" applyFill="1" applyBorder="1" applyAlignment="1">
      <alignment horizontal="center" vertical="center" wrapText="1"/>
    </xf>
    <xf numFmtId="4" fontId="2" fillId="2" borderId="44" xfId="1" applyNumberFormat="1" applyFont="1" applyFill="1" applyBorder="1" applyAlignment="1">
      <alignment horizontal="center" vertical="center"/>
    </xf>
    <xf numFmtId="10" fontId="2" fillId="2" borderId="44" xfId="1" applyNumberFormat="1" applyFont="1" applyFill="1" applyBorder="1" applyAlignment="1">
      <alignment horizontal="center" vertical="center"/>
    </xf>
    <xf numFmtId="10" fontId="15" fillId="2" borderId="32" xfId="1" applyNumberFormat="1" applyFont="1" applyFill="1" applyBorder="1" applyAlignment="1">
      <alignment horizontal="center" vertical="center"/>
    </xf>
    <xf numFmtId="4" fontId="12" fillId="2" borderId="14" xfId="1" applyNumberFormat="1" applyFont="1" applyFill="1" applyBorder="1" applyAlignment="1">
      <alignment horizontal="center" vertical="center"/>
    </xf>
    <xf numFmtId="4" fontId="15" fillId="2" borderId="33" xfId="1" applyNumberFormat="1" applyFont="1" applyFill="1" applyBorder="1" applyAlignment="1">
      <alignment horizontal="center" vertical="center"/>
    </xf>
    <xf numFmtId="10" fontId="2" fillId="2" borderId="33" xfId="1" applyNumberFormat="1" applyFont="1" applyFill="1" applyBorder="1" applyAlignment="1">
      <alignment horizontal="center" vertical="center"/>
    </xf>
    <xf numFmtId="10" fontId="15" fillId="2" borderId="33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vertical="center" wrapText="1"/>
    </xf>
    <xf numFmtId="4" fontId="2" fillId="2" borderId="16" xfId="1" quotePrefix="1" applyNumberFormat="1" applyFont="1" applyFill="1" applyBorder="1" applyAlignment="1">
      <alignment horizontal="center" vertical="center" wrapText="1"/>
    </xf>
    <xf numFmtId="4" fontId="15" fillId="2" borderId="16" xfId="1" applyNumberFormat="1" applyFont="1" applyFill="1" applyBorder="1" applyAlignment="1">
      <alignment horizontal="center" vertical="center"/>
    </xf>
    <xf numFmtId="10" fontId="15" fillId="2" borderId="16" xfId="1" applyNumberFormat="1" applyFont="1" applyFill="1" applyBorder="1" applyAlignment="1">
      <alignment horizontal="center" vertical="center"/>
    </xf>
    <xf numFmtId="4" fontId="15" fillId="2" borderId="32" xfId="1" applyNumberFormat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4" fontId="2" fillId="2" borderId="44" xfId="1" applyNumberFormat="1" applyFont="1" applyFill="1" applyBorder="1" applyAlignment="1">
      <alignment horizontal="center" vertical="center" wrapText="1"/>
    </xf>
    <xf numFmtId="4" fontId="15" fillId="2" borderId="31" xfId="1" applyNumberFormat="1" applyFont="1" applyFill="1" applyBorder="1" applyAlignment="1">
      <alignment horizontal="center" vertical="center"/>
    </xf>
    <xf numFmtId="4" fontId="2" fillId="2" borderId="33" xfId="1" applyNumberFormat="1" applyFont="1" applyFill="1" applyBorder="1" applyAlignment="1">
      <alignment horizontal="center" vertical="center" wrapText="1"/>
    </xf>
    <xf numFmtId="4" fontId="2" fillId="2" borderId="15" xfId="1" quotePrefix="1" applyNumberFormat="1" applyFont="1" applyFill="1" applyBorder="1" applyAlignment="1">
      <alignment horizontal="center" vertical="center" wrapText="1"/>
    </xf>
    <xf numFmtId="4" fontId="15" fillId="2" borderId="30" xfId="1" applyNumberFormat="1" applyFont="1" applyFill="1" applyBorder="1" applyAlignment="1">
      <alignment horizontal="center" vertical="center" wrapText="1"/>
    </xf>
    <xf numFmtId="4" fontId="12" fillId="2" borderId="5" xfId="1" applyNumberFormat="1" applyFont="1" applyFill="1" applyBorder="1" applyAlignment="1">
      <alignment horizontal="center" vertical="center"/>
    </xf>
    <xf numFmtId="4" fontId="15" fillId="2" borderId="6" xfId="1" applyNumberFormat="1" applyFont="1" applyFill="1" applyBorder="1" applyAlignment="1">
      <alignment vertical="center" wrapText="1"/>
    </xf>
    <xf numFmtId="4" fontId="12" fillId="2" borderId="7" xfId="1" applyNumberFormat="1" applyFont="1" applyFill="1" applyBorder="1" applyAlignment="1">
      <alignment horizontal="center" vertical="center"/>
    </xf>
    <xf numFmtId="4" fontId="15" fillId="2" borderId="45" xfId="1" applyNumberFormat="1" applyFont="1" applyFill="1" applyBorder="1" applyAlignment="1">
      <alignment horizontal="center" vertical="center"/>
    </xf>
    <xf numFmtId="10" fontId="15" fillId="2" borderId="45" xfId="1" applyNumberFormat="1" applyFont="1" applyFill="1" applyBorder="1" applyAlignment="1">
      <alignment horizontal="center" vertical="center"/>
    </xf>
    <xf numFmtId="4" fontId="15" fillId="2" borderId="45" xfId="1" applyNumberFormat="1" applyFont="1" applyFill="1" applyBorder="1" applyAlignment="1">
      <alignment horizontal="center" vertical="center" wrapText="1"/>
    </xf>
    <xf numFmtId="4" fontId="2" fillId="2" borderId="32" xfId="1" applyNumberFormat="1" applyFont="1" applyFill="1" applyBorder="1" applyAlignment="1">
      <alignment horizontal="center" vertical="center" wrapText="1"/>
    </xf>
    <xf numFmtId="0" fontId="2" fillId="2" borderId="31" xfId="1" applyFont="1" applyFill="1" applyBorder="1" applyAlignment="1">
      <alignment horizontal="center" vertical="center" wrapText="1"/>
    </xf>
    <xf numFmtId="4" fontId="15" fillId="2" borderId="4" xfId="1" applyNumberFormat="1" applyFont="1" applyFill="1" applyBorder="1" applyAlignment="1">
      <alignment horizontal="center" vertical="center"/>
    </xf>
    <xf numFmtId="10" fontId="15" fillId="2" borderId="30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left" vertical="center" indent="5"/>
    </xf>
    <xf numFmtId="4" fontId="2" fillId="2" borderId="22" xfId="1" applyNumberFormat="1" applyFont="1" applyFill="1" applyBorder="1" applyAlignment="1">
      <alignment horizontal="left" vertical="center" indent="5"/>
    </xf>
    <xf numFmtId="4" fontId="2" fillId="2" borderId="13" xfId="1" applyNumberFormat="1" applyFont="1" applyFill="1" applyBorder="1" applyAlignment="1">
      <alignment vertical="center" wrapText="1"/>
    </xf>
    <xf numFmtId="4" fontId="2" fillId="2" borderId="15" xfId="1" applyNumberFormat="1" applyFont="1" applyFill="1" applyBorder="1" applyAlignment="1">
      <alignment vertical="center" wrapText="1"/>
    </xf>
    <xf numFmtId="4" fontId="2" fillId="2" borderId="35" xfId="1" applyNumberFormat="1" applyFont="1" applyFill="1" applyBorder="1" applyAlignment="1">
      <alignment horizontal="center" vertical="center"/>
    </xf>
    <xf numFmtId="4" fontId="2" fillId="2" borderId="19" xfId="1" applyNumberFormat="1" applyFont="1" applyFill="1" applyBorder="1" applyAlignment="1">
      <alignment vertical="center" wrapText="1"/>
    </xf>
    <xf numFmtId="1" fontId="13" fillId="2" borderId="22" xfId="1" applyNumberFormat="1" applyFont="1" applyFill="1" applyBorder="1" applyAlignment="1">
      <alignment horizontal="center" vertical="center"/>
    </xf>
    <xf numFmtId="1" fontId="13" fillId="2" borderId="22" xfId="1" applyNumberFormat="1" applyFont="1" applyFill="1" applyBorder="1" applyAlignment="1">
      <alignment horizontal="center" vertical="center" wrapText="1"/>
    </xf>
    <xf numFmtId="1" fontId="13" fillId="2" borderId="23" xfId="1" applyNumberFormat="1" applyFont="1" applyFill="1" applyBorder="1" applyAlignment="1">
      <alignment horizontal="center" vertical="center" wrapText="1"/>
    </xf>
    <xf numFmtId="1" fontId="13" fillId="2" borderId="31" xfId="1" applyNumberFormat="1" applyFont="1" applyFill="1" applyBorder="1" applyAlignment="1">
      <alignment horizontal="center" vertical="center" wrapText="1"/>
    </xf>
    <xf numFmtId="1" fontId="13" fillId="2" borderId="42" xfId="1" applyNumberFormat="1" applyFont="1" applyFill="1" applyBorder="1" applyAlignment="1">
      <alignment horizontal="center" vertical="center" wrapText="1"/>
    </xf>
    <xf numFmtId="1" fontId="13" fillId="2" borderId="36" xfId="1" applyNumberFormat="1" applyFont="1" applyFill="1" applyBorder="1" applyAlignment="1">
      <alignment horizontal="center" vertical="center" wrapText="1"/>
    </xf>
    <xf numFmtId="1" fontId="13" fillId="2" borderId="37" xfId="1" applyNumberFormat="1" applyFont="1" applyFill="1" applyBorder="1" applyAlignment="1">
      <alignment horizontal="center" vertical="center" wrapText="1"/>
    </xf>
    <xf numFmtId="1" fontId="13" fillId="2" borderId="32" xfId="1" applyNumberFormat="1" applyFont="1" applyFill="1" applyBorder="1" applyAlignment="1">
      <alignment horizontal="center" vertical="center" wrapText="1"/>
    </xf>
    <xf numFmtId="1" fontId="2" fillId="2" borderId="0" xfId="1" applyNumberFormat="1" applyFont="1" applyFill="1" applyAlignment="1">
      <alignment vertical="center"/>
    </xf>
    <xf numFmtId="4" fontId="15" fillId="2" borderId="13" xfId="1" applyNumberFormat="1" applyFont="1" applyFill="1" applyBorder="1" applyAlignment="1">
      <alignment horizontal="center" vertical="center" wrapText="1"/>
    </xf>
    <xf numFmtId="4" fontId="2" fillId="2" borderId="15" xfId="1" applyNumberFormat="1" applyFont="1" applyFill="1" applyBorder="1" applyAlignment="1">
      <alignment vertical="center"/>
    </xf>
    <xf numFmtId="4" fontId="2" fillId="2" borderId="15" xfId="1" applyNumberFormat="1" applyFont="1" applyFill="1" applyBorder="1" applyAlignment="1">
      <alignment horizontal="left" vertical="center" indent="7"/>
    </xf>
    <xf numFmtId="170" fontId="2" fillId="2" borderId="35" xfId="1" applyNumberFormat="1" applyFont="1" applyFill="1" applyBorder="1" applyAlignment="1">
      <alignment horizontal="center" vertical="center" wrapText="1"/>
    </xf>
    <xf numFmtId="4" fontId="2" fillId="2" borderId="39" xfId="1" applyNumberFormat="1" applyFont="1" applyFill="1" applyBorder="1" applyAlignment="1">
      <alignment vertical="center" wrapText="1"/>
    </xf>
    <xf numFmtId="4" fontId="3" fillId="2" borderId="40" xfId="1" applyNumberFormat="1" applyFont="1" applyFill="1" applyBorder="1" applyAlignment="1">
      <alignment horizontal="center" vertical="center" wrapText="1"/>
    </xf>
    <xf numFmtId="4" fontId="2" fillId="2" borderId="39" xfId="1" applyNumberFormat="1" applyFont="1" applyFill="1" applyBorder="1" applyAlignment="1">
      <alignment horizontal="center"/>
    </xf>
    <xf numFmtId="4" fontId="15" fillId="2" borderId="39" xfId="1" applyNumberFormat="1" applyFont="1" applyFill="1" applyBorder="1" applyAlignment="1">
      <alignment horizontal="center"/>
    </xf>
    <xf numFmtId="4" fontId="2" fillId="2" borderId="15" xfId="1" applyNumberFormat="1" applyFont="1" applyFill="1" applyBorder="1" applyAlignment="1">
      <alignment horizontal="center"/>
    </xf>
    <xf numFmtId="4" fontId="3" fillId="2" borderId="35" xfId="1" applyNumberFormat="1" applyFont="1" applyFill="1" applyBorder="1" applyAlignment="1">
      <alignment horizontal="center" vertical="center" wrapText="1"/>
    </xf>
    <xf numFmtId="4" fontId="2" fillId="2" borderId="19" xfId="1" applyNumberFormat="1" applyFont="1" applyFill="1" applyBorder="1" applyAlignment="1">
      <alignment horizontal="left" vertical="center" wrapText="1" indent="3"/>
    </xf>
    <xf numFmtId="4" fontId="2" fillId="2" borderId="19" xfId="1" applyNumberFormat="1" applyFont="1" applyFill="1" applyBorder="1" applyAlignment="1">
      <alignment horizontal="center"/>
    </xf>
    <xf numFmtId="171" fontId="2" fillId="2" borderId="0" xfId="1" applyNumberFormat="1" applyFont="1" applyFill="1" applyAlignment="1">
      <alignment vertical="center"/>
    </xf>
    <xf numFmtId="171" fontId="2" fillId="2" borderId="0" xfId="1" applyNumberFormat="1" applyFont="1" applyFill="1"/>
    <xf numFmtId="49" fontId="12" fillId="2" borderId="49" xfId="1" applyNumberFormat="1" applyFont="1" applyFill="1" applyBorder="1" applyAlignment="1">
      <alignment horizontal="left" vertical="center"/>
    </xf>
    <xf numFmtId="172" fontId="2" fillId="2" borderId="0" xfId="1" applyNumberFormat="1" applyFont="1" applyFill="1"/>
    <xf numFmtId="49" fontId="3" fillId="2" borderId="0" xfId="1" applyNumberFormat="1" applyFont="1" applyFill="1" applyAlignment="1">
      <alignment horizontal="left" vertical="center"/>
    </xf>
    <xf numFmtId="173" fontId="2" fillId="2" borderId="0" xfId="1" applyNumberFormat="1" applyFont="1" applyFill="1"/>
    <xf numFmtId="49" fontId="3" fillId="2" borderId="0" xfId="1" applyNumberFormat="1" applyFont="1" applyFill="1" applyAlignment="1">
      <alignment horizontal="left" vertical="top" wrapText="1"/>
    </xf>
    <xf numFmtId="4" fontId="3" fillId="2" borderId="0" xfId="1" applyNumberFormat="1" applyFont="1" applyFill="1" applyAlignment="1">
      <alignment horizontal="center" vertical="center"/>
    </xf>
    <xf numFmtId="4" fontId="2" fillId="2" borderId="0" xfId="1" applyNumberFormat="1" applyFont="1" applyFill="1" applyAlignment="1">
      <alignment wrapText="1"/>
    </xf>
    <xf numFmtId="4" fontId="3" fillId="2" borderId="0" xfId="1" applyNumberFormat="1" applyFont="1" applyFill="1" applyAlignment="1">
      <alignment horizontal="center" vertical="center" wrapText="1"/>
    </xf>
    <xf numFmtId="4" fontId="2" fillId="2" borderId="0" xfId="1" applyNumberFormat="1" applyFont="1" applyFill="1"/>
    <xf numFmtId="4" fontId="2" fillId="0" borderId="15" xfId="1" applyNumberFormat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horizontal="left" vertical="center" wrapText="1"/>
    </xf>
    <xf numFmtId="0" fontId="7" fillId="2" borderId="0" xfId="2" applyFont="1" applyFill="1" applyAlignment="1">
      <alignment horizontal="left" vertical="top"/>
    </xf>
    <xf numFmtId="0" fontId="9" fillId="2" borderId="1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4" fontId="14" fillId="2" borderId="2" xfId="1" applyNumberFormat="1" applyFont="1" applyFill="1" applyBorder="1" applyAlignment="1">
      <alignment horizontal="center" vertical="center"/>
    </xf>
    <xf numFmtId="4" fontId="14" fillId="2" borderId="3" xfId="1" applyNumberFormat="1" applyFont="1" applyFill="1" applyBorder="1" applyAlignment="1">
      <alignment horizontal="center" vertical="center"/>
    </xf>
    <xf numFmtId="4" fontId="14" fillId="2" borderId="4" xfId="1" applyNumberFormat="1" applyFont="1" applyFill="1" applyBorder="1" applyAlignment="1">
      <alignment horizontal="center" vertical="center"/>
    </xf>
    <xf numFmtId="0" fontId="12" fillId="2" borderId="11" xfId="1" applyFont="1" applyFill="1" applyBorder="1" applyAlignment="1">
      <alignment horizontal="center" vertical="center" wrapText="1"/>
    </xf>
    <xf numFmtId="0" fontId="12" fillId="2" borderId="17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  <xf numFmtId="49" fontId="10" fillId="2" borderId="5" xfId="1" applyNumberFormat="1" applyFont="1" applyFill="1" applyBorder="1" applyAlignment="1">
      <alignment horizontal="center" vertical="center" wrapText="1"/>
    </xf>
    <xf numFmtId="49" fontId="10" fillId="2" borderId="12" xfId="1" applyNumberFormat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14" xfId="1" applyFont="1" applyFill="1" applyBorder="1" applyAlignment="1">
      <alignment horizontal="center" vertical="center" wrapText="1"/>
    </xf>
    <xf numFmtId="0" fontId="12" fillId="2" borderId="7" xfId="1" applyFont="1" applyFill="1" applyBorder="1" applyAlignment="1">
      <alignment horizontal="center" vertical="center" wrapText="1"/>
    </xf>
    <xf numFmtId="0" fontId="12" fillId="2" borderId="21" xfId="1" applyFont="1" applyFill="1" applyBorder="1" applyAlignment="1">
      <alignment horizontal="center" vertical="center" wrapText="1"/>
    </xf>
    <xf numFmtId="49" fontId="14" fillId="2" borderId="2" xfId="1" applyNumberFormat="1" applyFont="1" applyFill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49" fontId="14" fillId="2" borderId="4" xfId="1" applyNumberFormat="1" applyFont="1" applyFill="1" applyBorder="1" applyAlignment="1">
      <alignment horizontal="center" vertical="center"/>
    </xf>
    <xf numFmtId="4" fontId="9" fillId="2" borderId="46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0" fillId="2" borderId="5" xfId="1" applyNumberFormat="1" applyFont="1" applyFill="1" applyBorder="1" applyAlignment="1">
      <alignment horizontal="center" vertical="center" wrapText="1"/>
    </xf>
    <xf numFmtId="4" fontId="10" fillId="2" borderId="12" xfId="1" applyNumberFormat="1" applyFont="1" applyFill="1" applyBorder="1" applyAlignment="1">
      <alignment horizontal="center" vertical="center" wrapText="1"/>
    </xf>
    <xf numFmtId="4" fontId="11" fillId="2" borderId="6" xfId="1" applyNumberFormat="1" applyFont="1" applyFill="1" applyBorder="1" applyAlignment="1">
      <alignment horizontal="center" vertical="center" wrapText="1"/>
    </xf>
    <xf numFmtId="4" fontId="11" fillId="2" borderId="13" xfId="1" applyNumberFormat="1" applyFont="1" applyFill="1" applyBorder="1" applyAlignment="1">
      <alignment horizontal="center" vertical="center" wrapText="1"/>
    </xf>
    <xf numFmtId="4" fontId="11" fillId="2" borderId="7" xfId="1" applyNumberFormat="1" applyFont="1" applyFill="1" applyBorder="1" applyAlignment="1">
      <alignment horizontal="center" vertical="center" wrapText="1"/>
    </xf>
    <xf numFmtId="4" fontId="11" fillId="2" borderId="14" xfId="1" applyNumberFormat="1" applyFont="1" applyFill="1" applyBorder="1" applyAlignment="1">
      <alignment horizontal="center" vertical="center" wrapText="1"/>
    </xf>
    <xf numFmtId="0" fontId="12" fillId="2" borderId="47" xfId="1" applyFont="1" applyFill="1" applyBorder="1" applyAlignment="1">
      <alignment horizontal="center" vertical="center" wrapText="1"/>
    </xf>
    <xf numFmtId="49" fontId="3" fillId="2" borderId="0" xfId="1" applyNumberFormat="1" applyFont="1" applyFill="1" applyAlignment="1">
      <alignment horizontal="left" vertical="top" wrapText="1"/>
    </xf>
    <xf numFmtId="0" fontId="12" fillId="2" borderId="48" xfId="1" applyFont="1" applyFill="1" applyBorder="1" applyAlignment="1">
      <alignment horizontal="center" vertical="center" wrapText="1"/>
    </xf>
    <xf numFmtId="4" fontId="2" fillId="2" borderId="8" xfId="1" applyNumberFormat="1" applyFont="1" applyFill="1" applyBorder="1" applyAlignment="1">
      <alignment horizontal="left" vertical="center" wrapText="1"/>
    </xf>
    <xf numFmtId="4" fontId="2" fillId="2" borderId="9" xfId="1" applyNumberFormat="1" applyFont="1" applyFill="1" applyBorder="1" applyAlignment="1">
      <alignment horizontal="left" vertical="center" wrapText="1"/>
    </xf>
    <xf numFmtId="49" fontId="3" fillId="2" borderId="0" xfId="1" applyNumberFormat="1" applyFont="1" applyFill="1" applyAlignment="1">
      <alignment horizontal="left" vertical="center"/>
    </xf>
  </cellXfs>
  <cellStyles count="3">
    <cellStyle name="Обычный" xfId="0" builtinId="0"/>
    <cellStyle name="Обычный 12 3" xfId="2"/>
    <cellStyle name="Обычный 3 2" xfId="1"/>
  </cellStyles>
  <dxfs count="20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_Tamara/Desktop/&#1054;&#1090;&#1095;&#1077;&#1090;%20&#1044;&#1043;&#1050;/2019%20&#1075;&#1086;&#1076;/4%20&#1082;&#1074;%202019%20&#1052;&#1069;/&#1043;&#1054;&#1044;&#1054;&#1042;&#1054;&#1049;/&#1054;&#1090;&#1095;&#1077;&#1090;%20&#1079;&#1072;%202019%20&#1075;&#1086;&#1076;_&#1043;&#1054;&#1044;&#1054;&#1042;&#1054;&#10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Г ф"/>
      <sheetName val="2 Г осв"/>
      <sheetName val="3 Г ОС"/>
      <sheetName val="4 Г пп"/>
      <sheetName val="5 Г вв"/>
      <sheetName val="6 Г вы"/>
      <sheetName val="7 покз"/>
      <sheetName val="8 Г ГКПЗ "/>
      <sheetName val="9 истч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A12" t="str">
            <v>Утвержденные плановые значения показателей приведены в соответствии с  приказом Минэнерго России от 12.12.2019 № 23@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470"/>
  <sheetViews>
    <sheetView tabSelected="1" topLeftCell="A7" zoomScale="80" zoomScaleNormal="80" zoomScaleSheetLayoutView="90" workbookViewId="0">
      <pane xSplit="3" ySplit="17" topLeftCell="D24" activePane="bottomRight" state="frozen"/>
      <selection activeCell="A7" sqref="A7"/>
      <selection pane="topRight" activeCell="D7" sqref="D7"/>
      <selection pane="bottomLeft" activeCell="A24" sqref="A24"/>
      <selection pane="bottomRight" activeCell="H28" sqref="H28"/>
    </sheetView>
  </sheetViews>
  <sheetFormatPr defaultColWidth="10.28515625" defaultRowHeight="15.75" outlineLevelRow="1" outlineLevelCol="1" x14ac:dyDescent="0.25"/>
  <cols>
    <col min="1" max="1" width="10.140625" style="1" customWidth="1"/>
    <col min="2" max="2" width="73.140625" style="2" customWidth="1"/>
    <col min="3" max="3" width="13.85546875" style="3" customWidth="1" outlineLevel="1"/>
    <col min="4" max="5" width="16.85546875" style="7" customWidth="1"/>
    <col min="6" max="6" width="14.28515625" style="7" customWidth="1"/>
    <col min="7" max="7" width="14.140625" style="7" customWidth="1"/>
    <col min="8" max="8" width="89" style="7" customWidth="1"/>
    <col min="9" max="9" width="16.85546875" style="7" customWidth="1"/>
    <col min="10" max="10" width="15" style="7" customWidth="1"/>
    <col min="11" max="11" width="18" style="7" customWidth="1"/>
    <col min="12" max="12" width="16.7109375" style="7" customWidth="1"/>
    <col min="13" max="13" width="80" style="7" customWidth="1"/>
    <col min="14" max="14" width="13.28515625" style="7" customWidth="1"/>
    <col min="15" max="15" width="11.7109375" style="7" customWidth="1"/>
    <col min="16" max="16" width="14.85546875" style="7" customWidth="1"/>
    <col min="17" max="17" width="15.28515625" style="7" customWidth="1"/>
    <col min="18" max="18" width="79.140625" style="7" customWidth="1"/>
    <col min="19" max="20" width="19.5703125" style="7" customWidth="1"/>
    <col min="21" max="21" width="16.7109375" style="7" customWidth="1"/>
    <col min="22" max="22" width="16.42578125" style="7" customWidth="1"/>
    <col min="23" max="23" width="79.28515625" style="7" customWidth="1"/>
    <col min="24" max="25" width="18.42578125" style="7" customWidth="1"/>
    <col min="26" max="26" width="16.7109375" style="7" customWidth="1"/>
    <col min="27" max="27" width="16.42578125" style="7" customWidth="1"/>
    <col min="28" max="28" width="81.5703125" style="7" customWidth="1"/>
    <col min="29" max="30" width="18.42578125" style="7" customWidth="1"/>
    <col min="31" max="31" width="16.140625" style="7" customWidth="1"/>
    <col min="32" max="32" width="16.42578125" style="7" customWidth="1"/>
    <col min="33" max="33" width="78.7109375" style="7" customWidth="1"/>
    <col min="34" max="34" width="20.5703125" style="6" customWidth="1"/>
    <col min="35" max="35" width="16.85546875" style="7" customWidth="1"/>
    <col min="36" max="36" width="15.7109375" style="7" customWidth="1"/>
    <col min="37" max="37" width="13.140625" style="7" customWidth="1"/>
    <col min="38" max="47" width="18.42578125" style="7" customWidth="1"/>
    <col min="48" max="57" width="19.140625" style="7" customWidth="1"/>
    <col min="58" max="16384" width="10.28515625" style="7"/>
  </cols>
  <sheetData>
    <row r="1" spans="1:33" ht="18.75" x14ac:dyDescent="0.25"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/>
      <c r="AG1" s="5" t="s">
        <v>0</v>
      </c>
    </row>
    <row r="2" spans="1:33" ht="18.75" x14ac:dyDescent="0.25"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5"/>
      <c r="AG2" s="5" t="s">
        <v>1</v>
      </c>
    </row>
    <row r="3" spans="1:33" ht="18.75" x14ac:dyDescent="0.25">
      <c r="AF3" s="5"/>
      <c r="AG3" s="5" t="s">
        <v>2</v>
      </c>
    </row>
    <row r="6" spans="1:33" ht="15.75" customHeight="1" x14ac:dyDescent="0.25">
      <c r="A6" s="168" t="s">
        <v>3</v>
      </c>
      <c r="B6" s="168"/>
      <c r="C6" s="168"/>
      <c r="D6" s="168"/>
      <c r="E6" s="168"/>
      <c r="F6" s="168"/>
      <c r="G6" s="168"/>
      <c r="H6" s="168"/>
    </row>
    <row r="7" spans="1:33" ht="42.75" customHeight="1" x14ac:dyDescent="0.25">
      <c r="A7" s="169"/>
      <c r="B7" s="169"/>
      <c r="C7" s="169"/>
      <c r="D7" s="169"/>
      <c r="E7" s="169"/>
      <c r="F7" s="169"/>
      <c r="G7" s="169"/>
      <c r="H7" s="169"/>
    </row>
    <row r="8" spans="1:33" ht="15.75" customHeight="1" outlineLevel="1" x14ac:dyDescent="0.25"/>
    <row r="9" spans="1:33" ht="21.75" customHeight="1" outlineLevel="1" x14ac:dyDescent="0.25">
      <c r="A9" s="8" t="s">
        <v>4</v>
      </c>
      <c r="B9" s="8"/>
    </row>
    <row r="10" spans="1:33" ht="15.75" customHeight="1" outlineLevel="1" x14ac:dyDescent="0.25">
      <c r="B10" s="9" t="s">
        <v>5</v>
      </c>
    </row>
    <row r="11" spans="1:33" ht="18.75" customHeight="1" outlineLevel="1" x14ac:dyDescent="0.25">
      <c r="B11" s="10" t="s">
        <v>6</v>
      </c>
    </row>
    <row r="12" spans="1:33" ht="15.75" customHeight="1" outlineLevel="1" x14ac:dyDescent="0.25">
      <c r="A12" s="170" t="s">
        <v>7</v>
      </c>
      <c r="B12" s="170"/>
    </row>
    <row r="13" spans="1:33" ht="18.75" customHeight="1" outlineLevel="1" x14ac:dyDescent="0.25">
      <c r="B13" s="10"/>
    </row>
    <row r="14" spans="1:33" ht="66" customHeight="1" outlineLevel="1" x14ac:dyDescent="0.25">
      <c r="A14" s="171" t="str">
        <f>'[1]8 Г ГКПЗ '!A12:AT12</f>
        <v>Утвержденные плановые значения показателей приведены в соответствии с  приказом Минэнерго России от 12.12.2019 № 23@</v>
      </c>
      <c r="B14" s="171"/>
    </row>
    <row r="15" spans="1:33" ht="15.75" customHeight="1" outlineLevel="1" x14ac:dyDescent="0.25">
      <c r="A15" s="172" t="s">
        <v>8</v>
      </c>
      <c r="B15" s="172"/>
      <c r="D15" s="11"/>
      <c r="E15" s="11"/>
      <c r="F15" s="11"/>
      <c r="G15" s="11"/>
      <c r="H15" s="11"/>
      <c r="AD15" s="12"/>
      <c r="AE15" s="12"/>
      <c r="AF15" s="12"/>
      <c r="AG15" s="12"/>
    </row>
    <row r="16" spans="1:33" ht="15.75" customHeight="1" outlineLevel="1" collapsed="1" x14ac:dyDescent="0.25">
      <c r="A16" s="7"/>
      <c r="B16" s="7"/>
      <c r="C16" s="7"/>
      <c r="D16" s="13"/>
      <c r="E16" s="13"/>
      <c r="F16" s="13"/>
      <c r="G16" s="13"/>
      <c r="H16" s="13"/>
      <c r="J16" s="14"/>
      <c r="K16" s="14"/>
      <c r="L16" s="14"/>
      <c r="M16" s="14"/>
    </row>
    <row r="17" spans="1:39" ht="15.75" customHeight="1" outlineLevel="1" x14ac:dyDescent="0.25">
      <c r="A17" s="7"/>
      <c r="B17" s="7"/>
      <c r="C17" s="7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</row>
    <row r="18" spans="1:39" ht="18.75" customHeight="1" outlineLevel="1" thickBot="1" x14ac:dyDescent="0.3">
      <c r="A18" s="173" t="s">
        <v>9</v>
      </c>
      <c r="B18" s="173"/>
      <c r="C18" s="173"/>
      <c r="D18" s="173"/>
      <c r="E18" s="173"/>
      <c r="F18" s="16"/>
      <c r="G18" s="16"/>
      <c r="H18" s="16"/>
      <c r="J18" s="17"/>
    </row>
    <row r="19" spans="1:39" ht="18.75" customHeight="1" thickBot="1" x14ac:dyDescent="0.3">
      <c r="A19" s="166" t="s">
        <v>10</v>
      </c>
      <c r="B19" s="167"/>
      <c r="C19" s="167"/>
      <c r="D19" s="167"/>
      <c r="E19" s="167"/>
      <c r="F19" s="167"/>
      <c r="G19" s="167"/>
      <c r="H19" s="167"/>
      <c r="I19" s="166" t="s">
        <v>11</v>
      </c>
      <c r="J19" s="167"/>
      <c r="K19" s="167"/>
      <c r="L19" s="167"/>
      <c r="M19" s="174"/>
      <c r="N19" s="166" t="s">
        <v>12</v>
      </c>
      <c r="O19" s="167"/>
      <c r="P19" s="167"/>
      <c r="Q19" s="167"/>
      <c r="R19" s="174"/>
      <c r="S19" s="166" t="s">
        <v>13</v>
      </c>
      <c r="T19" s="167"/>
      <c r="U19" s="167"/>
      <c r="V19" s="167"/>
      <c r="W19" s="174"/>
      <c r="X19" s="166" t="s">
        <v>14</v>
      </c>
      <c r="Y19" s="167"/>
      <c r="Z19" s="167"/>
      <c r="AA19" s="167"/>
      <c r="AB19" s="174"/>
      <c r="AC19" s="167" t="s">
        <v>15</v>
      </c>
      <c r="AD19" s="167"/>
      <c r="AE19" s="167"/>
      <c r="AF19" s="167"/>
      <c r="AG19" s="174"/>
    </row>
    <row r="20" spans="1:39" ht="66" customHeight="1" x14ac:dyDescent="0.25">
      <c r="A20" s="183" t="s">
        <v>16</v>
      </c>
      <c r="B20" s="185" t="s">
        <v>17</v>
      </c>
      <c r="C20" s="187" t="s">
        <v>18</v>
      </c>
      <c r="D20" s="180" t="s">
        <v>19</v>
      </c>
      <c r="E20" s="181"/>
      <c r="F20" s="182" t="s">
        <v>20</v>
      </c>
      <c r="G20" s="181"/>
      <c r="H20" s="178" t="s">
        <v>21</v>
      </c>
      <c r="I20" s="180" t="s">
        <v>19</v>
      </c>
      <c r="J20" s="181"/>
      <c r="K20" s="182" t="s">
        <v>20</v>
      </c>
      <c r="L20" s="181"/>
      <c r="M20" s="178" t="s">
        <v>21</v>
      </c>
      <c r="N20" s="180" t="s">
        <v>19</v>
      </c>
      <c r="O20" s="181"/>
      <c r="P20" s="182" t="s">
        <v>20</v>
      </c>
      <c r="Q20" s="181"/>
      <c r="R20" s="178" t="s">
        <v>21</v>
      </c>
      <c r="S20" s="180" t="s">
        <v>19</v>
      </c>
      <c r="T20" s="181"/>
      <c r="U20" s="182" t="s">
        <v>20</v>
      </c>
      <c r="V20" s="181"/>
      <c r="W20" s="178" t="s">
        <v>21</v>
      </c>
      <c r="X20" s="180" t="s">
        <v>19</v>
      </c>
      <c r="Y20" s="181"/>
      <c r="Z20" s="182" t="s">
        <v>20</v>
      </c>
      <c r="AA20" s="181"/>
      <c r="AB20" s="178" t="s">
        <v>21</v>
      </c>
      <c r="AC20" s="180" t="s">
        <v>19</v>
      </c>
      <c r="AD20" s="181"/>
      <c r="AE20" s="182" t="s">
        <v>20</v>
      </c>
      <c r="AF20" s="181"/>
      <c r="AG20" s="189" t="s">
        <v>21</v>
      </c>
    </row>
    <row r="21" spans="1:39" ht="60" customHeight="1" thickBot="1" x14ac:dyDescent="0.3">
      <c r="A21" s="184"/>
      <c r="B21" s="186"/>
      <c r="C21" s="188"/>
      <c r="D21" s="18" t="s">
        <v>22</v>
      </c>
      <c r="E21" s="18" t="s">
        <v>23</v>
      </c>
      <c r="F21" s="19" t="s">
        <v>24</v>
      </c>
      <c r="G21" s="18" t="s">
        <v>25</v>
      </c>
      <c r="H21" s="179"/>
      <c r="I21" s="18" t="s">
        <v>22</v>
      </c>
      <c r="J21" s="18" t="s">
        <v>23</v>
      </c>
      <c r="K21" s="19" t="s">
        <v>24</v>
      </c>
      <c r="L21" s="18" t="s">
        <v>25</v>
      </c>
      <c r="M21" s="179"/>
      <c r="N21" s="18" t="s">
        <v>22</v>
      </c>
      <c r="O21" s="18" t="s">
        <v>23</v>
      </c>
      <c r="P21" s="19" t="s">
        <v>24</v>
      </c>
      <c r="Q21" s="18" t="s">
        <v>25</v>
      </c>
      <c r="R21" s="179"/>
      <c r="S21" s="18" t="s">
        <v>22</v>
      </c>
      <c r="T21" s="18" t="s">
        <v>23</v>
      </c>
      <c r="U21" s="19" t="s">
        <v>24</v>
      </c>
      <c r="V21" s="18" t="s">
        <v>25</v>
      </c>
      <c r="W21" s="179"/>
      <c r="X21" s="18" t="s">
        <v>22</v>
      </c>
      <c r="Y21" s="18" t="s">
        <v>23</v>
      </c>
      <c r="Z21" s="19" t="s">
        <v>24</v>
      </c>
      <c r="AA21" s="18" t="s">
        <v>25</v>
      </c>
      <c r="AB21" s="179"/>
      <c r="AC21" s="20" t="s">
        <v>22</v>
      </c>
      <c r="AD21" s="21" t="s">
        <v>23</v>
      </c>
      <c r="AE21" s="22" t="s">
        <v>24</v>
      </c>
      <c r="AF21" s="21" t="s">
        <v>25</v>
      </c>
      <c r="AG21" s="190"/>
    </row>
    <row r="22" spans="1:39" s="31" customFormat="1" ht="14.25" customHeight="1" thickBot="1" x14ac:dyDescent="0.3">
      <c r="A22" s="23">
        <v>1</v>
      </c>
      <c r="B22" s="24">
        <v>2</v>
      </c>
      <c r="C22" s="25">
        <v>3</v>
      </c>
      <c r="D22" s="24">
        <v>4</v>
      </c>
      <c r="E22" s="24">
        <v>5</v>
      </c>
      <c r="F22" s="24">
        <f>E22+1</f>
        <v>6</v>
      </c>
      <c r="G22" s="24">
        <f t="shared" ref="G22:AG22" si="0">F22+1</f>
        <v>7</v>
      </c>
      <c r="H22" s="26">
        <f t="shared" si="0"/>
        <v>8</v>
      </c>
      <c r="I22" s="27">
        <f t="shared" si="0"/>
        <v>9</v>
      </c>
      <c r="J22" s="24">
        <f t="shared" si="0"/>
        <v>10</v>
      </c>
      <c r="K22" s="24">
        <f t="shared" si="0"/>
        <v>11</v>
      </c>
      <c r="L22" s="24">
        <f t="shared" si="0"/>
        <v>12</v>
      </c>
      <c r="M22" s="25">
        <f t="shared" si="0"/>
        <v>13</v>
      </c>
      <c r="N22" s="27">
        <f t="shared" si="0"/>
        <v>14</v>
      </c>
      <c r="O22" s="24">
        <f t="shared" si="0"/>
        <v>15</v>
      </c>
      <c r="P22" s="24">
        <f t="shared" si="0"/>
        <v>16</v>
      </c>
      <c r="Q22" s="24">
        <f t="shared" si="0"/>
        <v>17</v>
      </c>
      <c r="R22" s="25">
        <f t="shared" si="0"/>
        <v>18</v>
      </c>
      <c r="S22" s="27">
        <f t="shared" si="0"/>
        <v>19</v>
      </c>
      <c r="T22" s="24">
        <f t="shared" si="0"/>
        <v>20</v>
      </c>
      <c r="U22" s="24">
        <f t="shared" si="0"/>
        <v>21</v>
      </c>
      <c r="V22" s="24">
        <f t="shared" si="0"/>
        <v>22</v>
      </c>
      <c r="W22" s="25">
        <f t="shared" si="0"/>
        <v>23</v>
      </c>
      <c r="X22" s="27">
        <f t="shared" si="0"/>
        <v>24</v>
      </c>
      <c r="Y22" s="24">
        <f t="shared" si="0"/>
        <v>25</v>
      </c>
      <c r="Z22" s="24">
        <f t="shared" si="0"/>
        <v>26</v>
      </c>
      <c r="AA22" s="24">
        <f t="shared" si="0"/>
        <v>27</v>
      </c>
      <c r="AB22" s="25">
        <f t="shared" si="0"/>
        <v>28</v>
      </c>
      <c r="AC22" s="28">
        <f t="shared" si="0"/>
        <v>29</v>
      </c>
      <c r="AD22" s="29">
        <f t="shared" si="0"/>
        <v>30</v>
      </c>
      <c r="AE22" s="29">
        <f t="shared" si="0"/>
        <v>31</v>
      </c>
      <c r="AF22" s="29">
        <f t="shared" si="0"/>
        <v>32</v>
      </c>
      <c r="AG22" s="29">
        <f t="shared" si="0"/>
        <v>33</v>
      </c>
      <c r="AH22" s="30"/>
    </row>
    <row r="23" spans="1:39" s="31" customFormat="1" ht="14.25" customHeight="1" thickBot="1" x14ac:dyDescent="0.3">
      <c r="A23" s="191" t="s">
        <v>26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3"/>
      <c r="AH23" s="30"/>
    </row>
    <row r="24" spans="1:39" s="31" customFormat="1" ht="14.25" customHeight="1" thickBot="1" x14ac:dyDescent="0.3">
      <c r="A24" s="32" t="s">
        <v>27</v>
      </c>
      <c r="B24" s="33" t="s">
        <v>28</v>
      </c>
      <c r="C24" s="34" t="s">
        <v>29</v>
      </c>
      <c r="D24" s="35">
        <f>SUM(D25,D29,D30,D31,D32,D33,D34,D35,D38)</f>
        <v>79511.052947329998</v>
      </c>
      <c r="E24" s="35">
        <f>SUM(E25,E29,E30,E31,E32,E33,E34,E35,E38)</f>
        <v>77286.167597839987</v>
      </c>
      <c r="F24" s="36">
        <f>E24-D24</f>
        <v>-2224.8853494900104</v>
      </c>
      <c r="G24" s="37">
        <f>F24/D24</f>
        <v>-2.7982088867114199E-2</v>
      </c>
      <c r="H24" s="38" t="s">
        <v>30</v>
      </c>
      <c r="I24" s="35">
        <f>SUM(I25,I29,I30,I31,I32,I33,I34,I35,I38)</f>
        <v>32829.898000000001</v>
      </c>
      <c r="J24" s="35">
        <f>SUM(J25,J29,J30,J31,J32,J33,J34,J35,J38)</f>
        <v>31656.780972010001</v>
      </c>
      <c r="K24" s="36">
        <f>J24-I24</f>
        <v>-1173.1170279899998</v>
      </c>
      <c r="L24" s="37">
        <f>K24/I24</f>
        <v>-3.5733191372997859E-2</v>
      </c>
      <c r="M24" s="36" t="s">
        <v>30</v>
      </c>
      <c r="N24" s="39">
        <f>SUM(N25,N29,N30,N31,N32,N33,N34,N35,N38)</f>
        <v>1245.7650000000001</v>
      </c>
      <c r="O24" s="39">
        <f>SUM(O25,O29,O30,O31,O32,O33,O34,O35,O38)</f>
        <v>1274.0140870399998</v>
      </c>
      <c r="P24" s="36">
        <f>O24-N24</f>
        <v>28.249087039999722</v>
      </c>
      <c r="Q24" s="37">
        <f>P24/N24</f>
        <v>2.2676096246081499E-2</v>
      </c>
      <c r="R24" s="36" t="s">
        <v>30</v>
      </c>
      <c r="S24" s="35">
        <f>SUM(S25,S29:S35,S38)</f>
        <v>31886.628000000001</v>
      </c>
      <c r="T24" s="35">
        <f>SUM(T25,T29:T35,T38)</f>
        <v>32189.536659320005</v>
      </c>
      <c r="U24" s="36">
        <f>T24-S24</f>
        <v>302.90865932000452</v>
      </c>
      <c r="V24" s="37">
        <f>U24/S24</f>
        <v>9.49955132665657E-3</v>
      </c>
      <c r="W24" s="36" t="s">
        <v>30</v>
      </c>
      <c r="X24" s="35">
        <f>SUM(X25,X29:X35,X38)</f>
        <v>6234.3109473300001</v>
      </c>
      <c r="Y24" s="35">
        <f>SUM(Y25,Y29:Y35,Y38)</f>
        <v>5871.8479291000003</v>
      </c>
      <c r="Z24" s="36">
        <f>Y24-X24</f>
        <v>-362.46301822999976</v>
      </c>
      <c r="AA24" s="37">
        <f>Z24/X24</f>
        <v>-5.8140028832734697E-2</v>
      </c>
      <c r="AB24" s="36" t="s">
        <v>30</v>
      </c>
      <c r="AC24" s="39">
        <f>SUM(AC25,AC29:AC35,AC38)</f>
        <v>7314.451</v>
      </c>
      <c r="AD24" s="39">
        <f>SUM(AD25,AD29:AD35,AD38)</f>
        <v>6293.9879503700004</v>
      </c>
      <c r="AE24" s="36">
        <f>AD24-AC24</f>
        <v>-1020.4630496299997</v>
      </c>
      <c r="AF24" s="37">
        <f>AE24/AC24</f>
        <v>-0.13951327989346018</v>
      </c>
      <c r="AG24" s="36" t="s">
        <v>30</v>
      </c>
      <c r="AH24" s="30"/>
      <c r="AI24" s="40"/>
      <c r="AJ24" s="41"/>
      <c r="AL24" s="42"/>
      <c r="AM24" s="42"/>
    </row>
    <row r="25" spans="1:39" s="31" customFormat="1" ht="33" customHeight="1" x14ac:dyDescent="0.25">
      <c r="A25" s="43" t="s">
        <v>31</v>
      </c>
      <c r="B25" s="44" t="s">
        <v>32</v>
      </c>
      <c r="C25" s="45" t="s">
        <v>29</v>
      </c>
      <c r="D25" s="46">
        <f>D26+D27+D28</f>
        <v>50040.163059999999</v>
      </c>
      <c r="E25" s="46">
        <f>E26+E27+E28</f>
        <v>49394.290392629999</v>
      </c>
      <c r="F25" s="46">
        <f>E25-D25</f>
        <v>-645.87266737000027</v>
      </c>
      <c r="G25" s="47">
        <f>F25/D25</f>
        <v>-1.2907085586343417E-2</v>
      </c>
      <c r="H25" s="46" t="s">
        <v>30</v>
      </c>
      <c r="I25" s="46">
        <f>I26+I27+I28</f>
        <v>19075.447</v>
      </c>
      <c r="J25" s="46">
        <f>J26+J27+J28</f>
        <v>18408.484074479999</v>
      </c>
      <c r="K25" s="46">
        <f>J25-I25</f>
        <v>-666.96292552000159</v>
      </c>
      <c r="L25" s="47">
        <f>K25/I25</f>
        <v>-3.4964471633089467E-2</v>
      </c>
      <c r="M25" s="46" t="s">
        <v>30</v>
      </c>
      <c r="N25" s="46" t="s">
        <v>30</v>
      </c>
      <c r="O25" s="46" t="s">
        <v>30</v>
      </c>
      <c r="P25" s="46" t="s">
        <v>30</v>
      </c>
      <c r="Q25" s="47" t="s">
        <v>30</v>
      </c>
      <c r="R25" s="46" t="s">
        <v>30</v>
      </c>
      <c r="S25" s="46">
        <f>SUM(S26:S28)</f>
        <v>22703.418000000001</v>
      </c>
      <c r="T25" s="46">
        <f>SUM(T26:T28)</f>
        <v>23600.139255330003</v>
      </c>
      <c r="U25" s="46">
        <f t="shared" ref="U25:U87" si="1">T25-S25</f>
        <v>896.72125533000144</v>
      </c>
      <c r="V25" s="47">
        <f t="shared" ref="V25:V34" si="2">U25/S25</f>
        <v>3.9497191803014038E-2</v>
      </c>
      <c r="W25" s="46" t="s">
        <v>30</v>
      </c>
      <c r="X25" s="46">
        <f>SUM(X26:X28)</f>
        <v>4160.7770600000003</v>
      </c>
      <c r="Y25" s="46">
        <f>SUM(Y26:Y28)</f>
        <v>3724.4624280500002</v>
      </c>
      <c r="Z25" s="46">
        <f>Y25-X25</f>
        <v>-436.31463195000015</v>
      </c>
      <c r="AA25" s="47">
        <f>Z25/X25</f>
        <v>-0.10486373714769522</v>
      </c>
      <c r="AB25" s="46" t="s">
        <v>30</v>
      </c>
      <c r="AC25" s="48">
        <f>SUM(AC26:AC28)</f>
        <v>4100.5209999999997</v>
      </c>
      <c r="AD25" s="48">
        <f>SUM(AD26:AD28)</f>
        <v>3661.2046347700002</v>
      </c>
      <c r="AE25" s="46">
        <f>AD25-AC25</f>
        <v>-439.31636522999952</v>
      </c>
      <c r="AF25" s="47">
        <f>AE25/AC25</f>
        <v>-0.10713671878036951</v>
      </c>
      <c r="AG25" s="46" t="s">
        <v>30</v>
      </c>
      <c r="AH25" s="30"/>
      <c r="AI25" s="40"/>
      <c r="AJ25" s="41"/>
      <c r="AL25" s="42"/>
      <c r="AM25" s="42"/>
    </row>
    <row r="26" spans="1:39" s="31" customFormat="1" ht="33" customHeight="1" x14ac:dyDescent="0.25">
      <c r="A26" s="49" t="s">
        <v>33</v>
      </c>
      <c r="B26" s="50" t="s">
        <v>34</v>
      </c>
      <c r="C26" s="51" t="s">
        <v>29</v>
      </c>
      <c r="D26" s="52">
        <f t="shared" ref="D26:E29" si="3">SUM(I26,N26,S26,X26,AC26)</f>
        <v>29416.499060000002</v>
      </c>
      <c r="E26" s="52">
        <f t="shared" si="3"/>
        <v>29770.83179801</v>
      </c>
      <c r="F26" s="46">
        <f t="shared" ref="F26:F77" si="4">E26-D26</f>
        <v>354.33273800999814</v>
      </c>
      <c r="G26" s="47">
        <f t="shared" ref="G26:G34" si="5">F26/D26</f>
        <v>1.2045374172068392E-2</v>
      </c>
      <c r="H26" s="52" t="s">
        <v>30</v>
      </c>
      <c r="I26" s="48">
        <v>10364.379000000001</v>
      </c>
      <c r="J26" s="48">
        <v>10040.04274413</v>
      </c>
      <c r="K26" s="46">
        <f t="shared" ref="K26:K38" si="6">J26-I26</f>
        <v>-324.33625587000097</v>
      </c>
      <c r="L26" s="47">
        <f t="shared" ref="L26:L34" si="7">K26/I26</f>
        <v>-3.1293361220194757E-2</v>
      </c>
      <c r="M26" s="52" t="s">
        <v>30</v>
      </c>
      <c r="N26" s="52" t="s">
        <v>30</v>
      </c>
      <c r="O26" s="52" t="s">
        <v>30</v>
      </c>
      <c r="P26" s="52" t="s">
        <v>30</v>
      </c>
      <c r="Q26" s="53" t="s">
        <v>30</v>
      </c>
      <c r="R26" s="52" t="s">
        <v>30</v>
      </c>
      <c r="S26" s="48">
        <v>13811.768</v>
      </c>
      <c r="T26" s="48">
        <v>15226.189385150001</v>
      </c>
      <c r="U26" s="46">
        <f t="shared" si="1"/>
        <v>1414.4213851500008</v>
      </c>
      <c r="V26" s="47">
        <f t="shared" si="2"/>
        <v>0.10240697535246761</v>
      </c>
      <c r="W26" s="52" t="s">
        <v>30</v>
      </c>
      <c r="X26" s="48">
        <v>2615.8080600000003</v>
      </c>
      <c r="Y26" s="48">
        <v>2162.5233006600001</v>
      </c>
      <c r="Z26" s="46">
        <f t="shared" ref="Z26:Z87" si="8">Y26-X26</f>
        <v>-453.28475934000016</v>
      </c>
      <c r="AA26" s="47">
        <f t="shared" ref="AA26:AA82" si="9">Z26/X26</f>
        <v>-0.17328670488919592</v>
      </c>
      <c r="AB26" s="52" t="s">
        <v>35</v>
      </c>
      <c r="AC26" s="48">
        <v>2624.5439999999999</v>
      </c>
      <c r="AD26" s="48">
        <v>2342.0763680700002</v>
      </c>
      <c r="AE26" s="46">
        <f t="shared" ref="AE26:AE89" si="10">AD26-AC26</f>
        <v>-282.4676319299997</v>
      </c>
      <c r="AF26" s="47">
        <f t="shared" ref="AF26:AF77" si="11">AE26/AC26</f>
        <v>-0.10762541299745773</v>
      </c>
      <c r="AG26" s="52" t="s">
        <v>30</v>
      </c>
      <c r="AH26" s="30"/>
      <c r="AI26" s="40"/>
      <c r="AJ26" s="41"/>
      <c r="AL26" s="42"/>
      <c r="AM26" s="42"/>
    </row>
    <row r="27" spans="1:39" s="31" customFormat="1" ht="33" customHeight="1" x14ac:dyDescent="0.25">
      <c r="A27" s="49" t="s">
        <v>36</v>
      </c>
      <c r="B27" s="50" t="s">
        <v>37</v>
      </c>
      <c r="C27" s="51" t="s">
        <v>29</v>
      </c>
      <c r="D27" s="52">
        <f t="shared" si="3"/>
        <v>19407.598000000002</v>
      </c>
      <c r="E27" s="52">
        <f t="shared" si="3"/>
        <v>18608.631850050002</v>
      </c>
      <c r="F27" s="46">
        <f t="shared" si="4"/>
        <v>-798.96614994999982</v>
      </c>
      <c r="G27" s="47">
        <f t="shared" si="5"/>
        <v>-4.1167698854335286E-2</v>
      </c>
      <c r="H27" s="52" t="s">
        <v>30</v>
      </c>
      <c r="I27" s="54">
        <v>7495.0019999999995</v>
      </c>
      <c r="J27" s="54">
        <v>7353.6145857799984</v>
      </c>
      <c r="K27" s="46">
        <f t="shared" si="6"/>
        <v>-141.38741422000112</v>
      </c>
      <c r="L27" s="47">
        <f t="shared" si="7"/>
        <v>-1.8864226349772972E-2</v>
      </c>
      <c r="M27" s="52" t="s">
        <v>30</v>
      </c>
      <c r="N27" s="52" t="s">
        <v>30</v>
      </c>
      <c r="O27" s="52" t="s">
        <v>30</v>
      </c>
      <c r="P27" s="52" t="s">
        <v>30</v>
      </c>
      <c r="Q27" s="53" t="s">
        <v>30</v>
      </c>
      <c r="R27" s="52" t="s">
        <v>30</v>
      </c>
      <c r="S27" s="54">
        <v>8891.6500000000015</v>
      </c>
      <c r="T27" s="54">
        <v>8373.9498701800003</v>
      </c>
      <c r="U27" s="46">
        <f t="shared" si="1"/>
        <v>-517.70012982000117</v>
      </c>
      <c r="V27" s="47">
        <f t="shared" si="2"/>
        <v>-5.8223179029764004E-2</v>
      </c>
      <c r="W27" s="52" t="s">
        <v>30</v>
      </c>
      <c r="X27" s="54">
        <v>1544.9690000000001</v>
      </c>
      <c r="Y27" s="54">
        <v>1561.9391273900001</v>
      </c>
      <c r="Z27" s="46">
        <f t="shared" si="8"/>
        <v>16.970127390000016</v>
      </c>
      <c r="AA27" s="47">
        <f t="shared" si="9"/>
        <v>1.0984121616679698E-2</v>
      </c>
      <c r="AB27" s="52" t="s">
        <v>30</v>
      </c>
      <c r="AC27" s="54">
        <v>1475.9769999999999</v>
      </c>
      <c r="AD27" s="54">
        <v>1319.1282667</v>
      </c>
      <c r="AE27" s="46">
        <f t="shared" si="10"/>
        <v>-156.84873329999982</v>
      </c>
      <c r="AF27" s="47">
        <f t="shared" si="11"/>
        <v>-0.10626773540509089</v>
      </c>
      <c r="AG27" s="52" t="s">
        <v>30</v>
      </c>
      <c r="AH27" s="30"/>
      <c r="AI27" s="40"/>
      <c r="AJ27" s="41"/>
      <c r="AL27" s="42"/>
      <c r="AM27" s="42"/>
    </row>
    <row r="28" spans="1:39" s="31" customFormat="1" ht="51.75" customHeight="1" x14ac:dyDescent="0.25">
      <c r="A28" s="49" t="s">
        <v>38</v>
      </c>
      <c r="B28" s="50" t="s">
        <v>39</v>
      </c>
      <c r="C28" s="51" t="s">
        <v>29</v>
      </c>
      <c r="D28" s="52">
        <f t="shared" si="3"/>
        <v>1216.066</v>
      </c>
      <c r="E28" s="52">
        <f t="shared" si="3"/>
        <v>1014.82674457</v>
      </c>
      <c r="F28" s="46">
        <f t="shared" si="4"/>
        <v>-201.23925543000007</v>
      </c>
      <c r="G28" s="47">
        <f t="shared" si="5"/>
        <v>-0.16548382688933008</v>
      </c>
      <c r="H28" s="52" t="s">
        <v>40</v>
      </c>
      <c r="I28" s="48">
        <v>1216.066</v>
      </c>
      <c r="J28" s="48">
        <v>1014.82674457</v>
      </c>
      <c r="K28" s="46">
        <f t="shared" si="6"/>
        <v>-201.23925543000007</v>
      </c>
      <c r="L28" s="47">
        <f t="shared" si="7"/>
        <v>-0.16548382688933008</v>
      </c>
      <c r="M28" s="52" t="s">
        <v>40</v>
      </c>
      <c r="N28" s="52" t="s">
        <v>30</v>
      </c>
      <c r="O28" s="52" t="s">
        <v>30</v>
      </c>
      <c r="P28" s="52" t="s">
        <v>30</v>
      </c>
      <c r="Q28" s="53" t="s">
        <v>30</v>
      </c>
      <c r="R28" s="52" t="s">
        <v>30</v>
      </c>
      <c r="S28" s="48" t="s">
        <v>30</v>
      </c>
      <c r="T28" s="48" t="s">
        <v>30</v>
      </c>
      <c r="U28" s="48" t="s">
        <v>30</v>
      </c>
      <c r="V28" s="48" t="s">
        <v>30</v>
      </c>
      <c r="W28" s="52" t="s">
        <v>30</v>
      </c>
      <c r="X28" s="48" t="s">
        <v>30</v>
      </c>
      <c r="Y28" s="48" t="s">
        <v>30</v>
      </c>
      <c r="Z28" s="48" t="s">
        <v>30</v>
      </c>
      <c r="AA28" s="48" t="s">
        <v>30</v>
      </c>
      <c r="AB28" s="52" t="s">
        <v>30</v>
      </c>
      <c r="AC28" s="48" t="s">
        <v>30</v>
      </c>
      <c r="AD28" s="48" t="s">
        <v>30</v>
      </c>
      <c r="AE28" s="48" t="s">
        <v>30</v>
      </c>
      <c r="AF28" s="48" t="s">
        <v>30</v>
      </c>
      <c r="AG28" s="52" t="s">
        <v>30</v>
      </c>
      <c r="AH28" s="30"/>
      <c r="AI28" s="40"/>
      <c r="AJ28" s="41"/>
      <c r="AL28" s="42"/>
      <c r="AM28" s="42"/>
    </row>
    <row r="29" spans="1:39" s="31" customFormat="1" ht="17.25" customHeight="1" x14ac:dyDescent="0.25">
      <c r="A29" s="49" t="s">
        <v>41</v>
      </c>
      <c r="B29" s="50" t="s">
        <v>42</v>
      </c>
      <c r="C29" s="51" t="s">
        <v>29</v>
      </c>
      <c r="D29" s="52">
        <f t="shared" si="3"/>
        <v>0</v>
      </c>
      <c r="E29" s="52">
        <f t="shared" si="3"/>
        <v>0</v>
      </c>
      <c r="F29" s="46">
        <f t="shared" si="4"/>
        <v>0</v>
      </c>
      <c r="G29" s="47">
        <v>0</v>
      </c>
      <c r="H29" s="52" t="s">
        <v>30</v>
      </c>
      <c r="I29" s="48">
        <v>0</v>
      </c>
      <c r="J29" s="48">
        <v>0</v>
      </c>
      <c r="K29" s="46">
        <f t="shared" si="6"/>
        <v>0</v>
      </c>
      <c r="L29" s="47">
        <v>0</v>
      </c>
      <c r="M29" s="52" t="s">
        <v>30</v>
      </c>
      <c r="N29" s="48">
        <v>0</v>
      </c>
      <c r="O29" s="48">
        <v>0</v>
      </c>
      <c r="P29" s="52">
        <f t="shared" ref="P29:P87" si="12">O29-N29</f>
        <v>0</v>
      </c>
      <c r="Q29" s="53">
        <v>0</v>
      </c>
      <c r="R29" s="52" t="s">
        <v>30</v>
      </c>
      <c r="S29" s="48">
        <v>0</v>
      </c>
      <c r="T29" s="48">
        <v>0</v>
      </c>
      <c r="U29" s="46">
        <f t="shared" si="1"/>
        <v>0</v>
      </c>
      <c r="V29" s="47">
        <v>0</v>
      </c>
      <c r="W29" s="52" t="s">
        <v>30</v>
      </c>
      <c r="X29" s="48">
        <v>0</v>
      </c>
      <c r="Y29" s="48">
        <v>0</v>
      </c>
      <c r="Z29" s="46">
        <f t="shared" si="8"/>
        <v>0</v>
      </c>
      <c r="AA29" s="47">
        <v>0</v>
      </c>
      <c r="AB29" s="52" t="s">
        <v>30</v>
      </c>
      <c r="AC29" s="48">
        <v>0</v>
      </c>
      <c r="AD29" s="48">
        <v>0</v>
      </c>
      <c r="AE29" s="46">
        <f t="shared" si="10"/>
        <v>0</v>
      </c>
      <c r="AF29" s="47">
        <v>0</v>
      </c>
      <c r="AG29" s="52" t="s">
        <v>30</v>
      </c>
      <c r="AH29" s="30"/>
      <c r="AI29" s="40"/>
      <c r="AJ29" s="41"/>
      <c r="AL29" s="42"/>
      <c r="AM29" s="42"/>
    </row>
    <row r="30" spans="1:39" s="31" customFormat="1" ht="17.25" customHeight="1" x14ac:dyDescent="0.25">
      <c r="A30" s="49" t="s">
        <v>43</v>
      </c>
      <c r="B30" s="50" t="s">
        <v>44</v>
      </c>
      <c r="C30" s="51" t="s">
        <v>29</v>
      </c>
      <c r="D30" s="52" t="s">
        <v>30</v>
      </c>
      <c r="E30" s="52" t="s">
        <v>30</v>
      </c>
      <c r="F30" s="52" t="s">
        <v>30</v>
      </c>
      <c r="G30" s="52" t="s">
        <v>30</v>
      </c>
      <c r="H30" s="52" t="s">
        <v>30</v>
      </c>
      <c r="I30" s="54" t="s">
        <v>30</v>
      </c>
      <c r="J30" s="54" t="s">
        <v>30</v>
      </c>
      <c r="K30" s="54" t="s">
        <v>30</v>
      </c>
      <c r="L30" s="54" t="s">
        <v>30</v>
      </c>
      <c r="M30" s="52" t="s">
        <v>30</v>
      </c>
      <c r="N30" s="52" t="s">
        <v>30</v>
      </c>
      <c r="O30" s="52" t="s">
        <v>30</v>
      </c>
      <c r="P30" s="52" t="s">
        <v>30</v>
      </c>
      <c r="Q30" s="53" t="s">
        <v>30</v>
      </c>
      <c r="R30" s="52" t="s">
        <v>30</v>
      </c>
      <c r="S30" s="55" t="s">
        <v>30</v>
      </c>
      <c r="T30" s="55" t="s">
        <v>30</v>
      </c>
      <c r="U30" s="55" t="s">
        <v>30</v>
      </c>
      <c r="V30" s="55" t="s">
        <v>30</v>
      </c>
      <c r="W30" s="52" t="s">
        <v>30</v>
      </c>
      <c r="X30" s="55" t="s">
        <v>30</v>
      </c>
      <c r="Y30" s="54" t="s">
        <v>30</v>
      </c>
      <c r="Z30" s="54" t="s">
        <v>30</v>
      </c>
      <c r="AA30" s="54" t="s">
        <v>30</v>
      </c>
      <c r="AB30" s="52" t="s">
        <v>30</v>
      </c>
      <c r="AC30" s="55" t="s">
        <v>30</v>
      </c>
      <c r="AD30" s="54" t="s">
        <v>30</v>
      </c>
      <c r="AE30" s="54" t="s">
        <v>30</v>
      </c>
      <c r="AF30" s="54" t="s">
        <v>30</v>
      </c>
      <c r="AG30" s="52" t="s">
        <v>30</v>
      </c>
      <c r="AH30" s="30"/>
      <c r="AI30" s="40"/>
      <c r="AJ30" s="41"/>
      <c r="AL30" s="42"/>
      <c r="AM30" s="42"/>
    </row>
    <row r="31" spans="1:39" s="31" customFormat="1" ht="17.25" customHeight="1" x14ac:dyDescent="0.25">
      <c r="A31" s="49" t="s">
        <v>45</v>
      </c>
      <c r="B31" s="50" t="s">
        <v>46</v>
      </c>
      <c r="C31" s="51" t="s">
        <v>29</v>
      </c>
      <c r="D31" s="48">
        <f>SUM(I31,N31,S31,X31,AC31)</f>
        <v>0</v>
      </c>
      <c r="E31" s="46">
        <f>SUM(J31,O31,T31,Y31,AD31)</f>
        <v>0</v>
      </c>
      <c r="F31" s="46">
        <f t="shared" si="4"/>
        <v>0</v>
      </c>
      <c r="G31" s="47">
        <v>0</v>
      </c>
      <c r="H31" s="52" t="s">
        <v>30</v>
      </c>
      <c r="I31" s="48">
        <v>0</v>
      </c>
      <c r="J31" s="48">
        <v>0</v>
      </c>
      <c r="K31" s="46">
        <f t="shared" si="6"/>
        <v>0</v>
      </c>
      <c r="L31" s="47">
        <v>0</v>
      </c>
      <c r="M31" s="52" t="s">
        <v>30</v>
      </c>
      <c r="N31" s="48">
        <v>0</v>
      </c>
      <c r="O31" s="48">
        <v>0</v>
      </c>
      <c r="P31" s="52">
        <f t="shared" si="12"/>
        <v>0</v>
      </c>
      <c r="Q31" s="53">
        <v>0</v>
      </c>
      <c r="R31" s="52" t="s">
        <v>30</v>
      </c>
      <c r="S31" s="48">
        <v>0</v>
      </c>
      <c r="T31" s="48">
        <v>0</v>
      </c>
      <c r="U31" s="46">
        <f t="shared" si="1"/>
        <v>0</v>
      </c>
      <c r="V31" s="47">
        <v>0</v>
      </c>
      <c r="W31" s="52" t="s">
        <v>30</v>
      </c>
      <c r="X31" s="48">
        <v>0</v>
      </c>
      <c r="Y31" s="48">
        <v>0</v>
      </c>
      <c r="Z31" s="46">
        <f t="shared" si="8"/>
        <v>0</v>
      </c>
      <c r="AA31" s="47">
        <v>0</v>
      </c>
      <c r="AB31" s="52" t="s">
        <v>30</v>
      </c>
      <c r="AC31" s="48">
        <v>0</v>
      </c>
      <c r="AD31" s="48">
        <v>0</v>
      </c>
      <c r="AE31" s="46">
        <f t="shared" si="10"/>
        <v>0</v>
      </c>
      <c r="AF31" s="47">
        <v>0</v>
      </c>
      <c r="AG31" s="52" t="s">
        <v>30</v>
      </c>
      <c r="AH31" s="30"/>
      <c r="AI31" s="40"/>
      <c r="AJ31" s="41"/>
      <c r="AL31" s="42"/>
      <c r="AM31" s="42"/>
    </row>
    <row r="32" spans="1:39" s="31" customFormat="1" ht="80.25" customHeight="1" x14ac:dyDescent="0.25">
      <c r="A32" s="49" t="s">
        <v>47</v>
      </c>
      <c r="B32" s="50" t="s">
        <v>48</v>
      </c>
      <c r="C32" s="51" t="s">
        <v>29</v>
      </c>
      <c r="D32" s="48">
        <f>SUM(I32,N32,S32,X32,AC32)</f>
        <v>690.49700000000007</v>
      </c>
      <c r="E32" s="46">
        <f>SUM(J32,O32,T32,Y32,AD32)</f>
        <v>298.35256414000003</v>
      </c>
      <c r="F32" s="46">
        <f t="shared" si="4"/>
        <v>-392.14443586000004</v>
      </c>
      <c r="G32" s="47">
        <f t="shared" si="5"/>
        <v>-0.56791620508126761</v>
      </c>
      <c r="H32" s="52" t="s">
        <v>49</v>
      </c>
      <c r="I32" s="48">
        <v>247.5</v>
      </c>
      <c r="J32" s="48">
        <v>224.35387288000001</v>
      </c>
      <c r="K32" s="46">
        <f t="shared" si="6"/>
        <v>-23.146127119999989</v>
      </c>
      <c r="L32" s="47">
        <f t="shared" si="7"/>
        <v>-9.3519705535353492E-2</v>
      </c>
      <c r="M32" s="52" t="s">
        <v>30</v>
      </c>
      <c r="N32" s="48">
        <v>2.5</v>
      </c>
      <c r="O32" s="48">
        <v>4.1038569699999998</v>
      </c>
      <c r="P32" s="52">
        <f t="shared" si="12"/>
        <v>1.6038569699999998</v>
      </c>
      <c r="Q32" s="53">
        <f>P32/N32</f>
        <v>0.64154278799999997</v>
      </c>
      <c r="R32" s="52" t="s">
        <v>30</v>
      </c>
      <c r="S32" s="48">
        <v>57.551000000000002</v>
      </c>
      <c r="T32" s="48">
        <v>1.88345819</v>
      </c>
      <c r="U32" s="46">
        <f t="shared" si="1"/>
        <v>-55.667541810000003</v>
      </c>
      <c r="V32" s="47">
        <f t="shared" si="2"/>
        <v>-0.96727323261107545</v>
      </c>
      <c r="W32" s="52" t="s">
        <v>50</v>
      </c>
      <c r="X32" s="48">
        <v>30</v>
      </c>
      <c r="Y32" s="48">
        <v>68.010917770000006</v>
      </c>
      <c r="Z32" s="46">
        <f t="shared" si="8"/>
        <v>38.010917770000006</v>
      </c>
      <c r="AA32" s="47">
        <f t="shared" si="9"/>
        <v>1.2670305923333336</v>
      </c>
      <c r="AB32" s="52" t="s">
        <v>51</v>
      </c>
      <c r="AC32" s="48">
        <v>352.94600000000003</v>
      </c>
      <c r="AD32" s="48">
        <v>4.5833000000000001E-4</v>
      </c>
      <c r="AE32" s="46">
        <f t="shared" si="10"/>
        <v>-352.94554167000001</v>
      </c>
      <c r="AF32" s="47">
        <f t="shared" si="11"/>
        <v>-0.9999987014160806</v>
      </c>
      <c r="AG32" s="52" t="s">
        <v>52</v>
      </c>
      <c r="AH32" s="30"/>
      <c r="AI32" s="40"/>
      <c r="AJ32" s="41"/>
      <c r="AL32" s="42"/>
      <c r="AM32" s="42"/>
    </row>
    <row r="33" spans="1:39" s="31" customFormat="1" ht="17.25" customHeight="1" x14ac:dyDescent="0.25">
      <c r="A33" s="49" t="s">
        <v>53</v>
      </c>
      <c r="B33" s="50" t="s">
        <v>54</v>
      </c>
      <c r="C33" s="51" t="s">
        <v>29</v>
      </c>
      <c r="D33" s="52" t="s">
        <v>30</v>
      </c>
      <c r="E33" s="52" t="s">
        <v>30</v>
      </c>
      <c r="F33" s="46" t="s">
        <v>30</v>
      </c>
      <c r="G33" s="47" t="s">
        <v>30</v>
      </c>
      <c r="H33" s="52" t="s">
        <v>30</v>
      </c>
      <c r="I33" s="54" t="s">
        <v>30</v>
      </c>
      <c r="J33" s="54" t="s">
        <v>30</v>
      </c>
      <c r="K33" s="54" t="s">
        <v>30</v>
      </c>
      <c r="L33" s="54" t="s">
        <v>30</v>
      </c>
      <c r="M33" s="52" t="s">
        <v>30</v>
      </c>
      <c r="N33" s="52" t="s">
        <v>30</v>
      </c>
      <c r="O33" s="52" t="s">
        <v>30</v>
      </c>
      <c r="P33" s="52" t="s">
        <v>30</v>
      </c>
      <c r="Q33" s="53" t="s">
        <v>30</v>
      </c>
      <c r="R33" s="52" t="s">
        <v>30</v>
      </c>
      <c r="S33" s="52" t="s">
        <v>30</v>
      </c>
      <c r="T33" s="52" t="s">
        <v>30</v>
      </c>
      <c r="U33" s="52" t="s">
        <v>30</v>
      </c>
      <c r="V33" s="52" t="s">
        <v>30</v>
      </c>
      <c r="W33" s="52" t="s">
        <v>30</v>
      </c>
      <c r="X33" s="52" t="s">
        <v>30</v>
      </c>
      <c r="Y33" s="52" t="s">
        <v>30</v>
      </c>
      <c r="Z33" s="52" t="s">
        <v>30</v>
      </c>
      <c r="AA33" s="52" t="s">
        <v>30</v>
      </c>
      <c r="AB33" s="52" t="s">
        <v>30</v>
      </c>
      <c r="AC33" s="55" t="s">
        <v>30</v>
      </c>
      <c r="AD33" s="55" t="s">
        <v>30</v>
      </c>
      <c r="AE33" s="55" t="s">
        <v>30</v>
      </c>
      <c r="AF33" s="55" t="s">
        <v>30</v>
      </c>
      <c r="AG33" s="52" t="s">
        <v>30</v>
      </c>
      <c r="AH33" s="30"/>
      <c r="AI33" s="40"/>
      <c r="AJ33" s="41"/>
      <c r="AL33" s="42"/>
      <c r="AM33" s="42"/>
    </row>
    <row r="34" spans="1:39" s="31" customFormat="1" ht="17.25" customHeight="1" x14ac:dyDescent="0.25">
      <c r="A34" s="49" t="s">
        <v>55</v>
      </c>
      <c r="B34" s="50" t="s">
        <v>56</v>
      </c>
      <c r="C34" s="51" t="s">
        <v>29</v>
      </c>
      <c r="D34" s="48">
        <f>SUM(I34,N34,S34,X34,AC34)</f>
        <v>22375.361439189997</v>
      </c>
      <c r="E34" s="46">
        <f>SUM(J34,O34,T34,Y34,AD34)</f>
        <v>21515.164617689999</v>
      </c>
      <c r="F34" s="46">
        <f t="shared" si="4"/>
        <v>-860.1968214999979</v>
      </c>
      <c r="G34" s="47">
        <f t="shared" si="5"/>
        <v>-3.8443929669595429E-2</v>
      </c>
      <c r="H34" s="52" t="s">
        <v>30</v>
      </c>
      <c r="I34" s="48">
        <v>10392.249</v>
      </c>
      <c r="J34" s="48">
        <v>10117.653001070001</v>
      </c>
      <c r="K34" s="46">
        <f t="shared" si="6"/>
        <v>-274.59599892999904</v>
      </c>
      <c r="L34" s="47">
        <f t="shared" si="7"/>
        <v>-2.6423154307599735E-2</v>
      </c>
      <c r="M34" s="52" t="s">
        <v>30</v>
      </c>
      <c r="N34" s="48">
        <v>1012.155</v>
      </c>
      <c r="O34" s="48">
        <v>1045.1324855099999</v>
      </c>
      <c r="P34" s="52">
        <f t="shared" si="12"/>
        <v>32.977485509999951</v>
      </c>
      <c r="Q34" s="53">
        <f>P34/N34</f>
        <v>3.2581457889354841E-2</v>
      </c>
      <c r="R34" s="52" t="s">
        <v>30</v>
      </c>
      <c r="S34" s="48">
        <v>6374.59</v>
      </c>
      <c r="T34" s="48">
        <v>5912.7493997900001</v>
      </c>
      <c r="U34" s="46">
        <f t="shared" si="1"/>
        <v>-461.84060021000005</v>
      </c>
      <c r="V34" s="47">
        <f t="shared" si="2"/>
        <v>-7.2450243891764021E-2</v>
      </c>
      <c r="W34" s="52" t="s">
        <v>30</v>
      </c>
      <c r="X34" s="48">
        <v>2017.79543919</v>
      </c>
      <c r="Y34" s="48">
        <v>2040.9110073300001</v>
      </c>
      <c r="Z34" s="46">
        <f t="shared" si="8"/>
        <v>23.11556814000005</v>
      </c>
      <c r="AA34" s="47">
        <f t="shared" si="9"/>
        <v>1.1455853101382413E-2</v>
      </c>
      <c r="AB34" s="52" t="s">
        <v>30</v>
      </c>
      <c r="AC34" s="48">
        <v>2578.5720000000001</v>
      </c>
      <c r="AD34" s="48">
        <v>2398.7187239899999</v>
      </c>
      <c r="AE34" s="46">
        <f t="shared" si="10"/>
        <v>-179.85327601000017</v>
      </c>
      <c r="AF34" s="47">
        <f t="shared" si="11"/>
        <v>-6.974917745558401E-2</v>
      </c>
      <c r="AG34" s="52" t="s">
        <v>30</v>
      </c>
      <c r="AH34" s="30"/>
      <c r="AI34" s="40"/>
      <c r="AJ34" s="41"/>
      <c r="AL34" s="42"/>
      <c r="AM34" s="42"/>
    </row>
    <row r="35" spans="1:39" s="31" customFormat="1" ht="33" customHeight="1" x14ac:dyDescent="0.25">
      <c r="A35" s="49" t="s">
        <v>57</v>
      </c>
      <c r="B35" s="50" t="s">
        <v>58</v>
      </c>
      <c r="C35" s="51" t="s">
        <v>29</v>
      </c>
      <c r="D35" s="52" t="s">
        <v>30</v>
      </c>
      <c r="E35" s="52" t="s">
        <v>30</v>
      </c>
      <c r="F35" s="52" t="s">
        <v>30</v>
      </c>
      <c r="G35" s="52" t="s">
        <v>30</v>
      </c>
      <c r="H35" s="52" t="s">
        <v>30</v>
      </c>
      <c r="I35" s="54" t="s">
        <v>30</v>
      </c>
      <c r="J35" s="54" t="s">
        <v>30</v>
      </c>
      <c r="K35" s="54" t="s">
        <v>30</v>
      </c>
      <c r="L35" s="54" t="s">
        <v>30</v>
      </c>
      <c r="M35" s="52" t="s">
        <v>30</v>
      </c>
      <c r="N35" s="52" t="s">
        <v>30</v>
      </c>
      <c r="O35" s="52" t="s">
        <v>30</v>
      </c>
      <c r="P35" s="52" t="s">
        <v>30</v>
      </c>
      <c r="Q35" s="53" t="s">
        <v>30</v>
      </c>
      <c r="R35" s="52" t="s">
        <v>30</v>
      </c>
      <c r="S35" s="52" t="s">
        <v>30</v>
      </c>
      <c r="T35" s="52" t="s">
        <v>30</v>
      </c>
      <c r="U35" s="52" t="s">
        <v>30</v>
      </c>
      <c r="V35" s="52" t="s">
        <v>30</v>
      </c>
      <c r="W35" s="52" t="s">
        <v>30</v>
      </c>
      <c r="X35" s="52" t="s">
        <v>30</v>
      </c>
      <c r="Y35" s="54" t="s">
        <v>30</v>
      </c>
      <c r="Z35" s="54" t="s">
        <v>30</v>
      </c>
      <c r="AA35" s="54" t="s">
        <v>30</v>
      </c>
      <c r="AB35" s="52" t="s">
        <v>30</v>
      </c>
      <c r="AC35" s="52" t="s">
        <v>30</v>
      </c>
      <c r="AD35" s="54" t="s">
        <v>30</v>
      </c>
      <c r="AE35" s="54" t="s">
        <v>30</v>
      </c>
      <c r="AF35" s="54" t="s">
        <v>30</v>
      </c>
      <c r="AG35" s="52" t="s">
        <v>30</v>
      </c>
      <c r="AH35" s="30"/>
      <c r="AI35" s="40"/>
      <c r="AJ35" s="41"/>
      <c r="AL35" s="42"/>
      <c r="AM35" s="42"/>
    </row>
    <row r="36" spans="1:39" s="31" customFormat="1" ht="21.75" customHeight="1" x14ac:dyDescent="0.25">
      <c r="A36" s="49" t="s">
        <v>59</v>
      </c>
      <c r="B36" s="50" t="s">
        <v>60</v>
      </c>
      <c r="C36" s="51" t="s">
        <v>29</v>
      </c>
      <c r="D36" s="52" t="s">
        <v>30</v>
      </c>
      <c r="E36" s="52" t="s">
        <v>30</v>
      </c>
      <c r="F36" s="52" t="s">
        <v>30</v>
      </c>
      <c r="G36" s="52" t="s">
        <v>30</v>
      </c>
      <c r="H36" s="52" t="s">
        <v>30</v>
      </c>
      <c r="I36" s="54" t="s">
        <v>30</v>
      </c>
      <c r="J36" s="54" t="s">
        <v>30</v>
      </c>
      <c r="K36" s="54" t="s">
        <v>30</v>
      </c>
      <c r="L36" s="54" t="s">
        <v>30</v>
      </c>
      <c r="M36" s="52" t="s">
        <v>30</v>
      </c>
      <c r="N36" s="52" t="s">
        <v>30</v>
      </c>
      <c r="O36" s="52" t="s">
        <v>30</v>
      </c>
      <c r="P36" s="52" t="s">
        <v>30</v>
      </c>
      <c r="Q36" s="53" t="s">
        <v>30</v>
      </c>
      <c r="R36" s="52" t="s">
        <v>30</v>
      </c>
      <c r="S36" s="52" t="s">
        <v>30</v>
      </c>
      <c r="T36" s="52" t="s">
        <v>30</v>
      </c>
      <c r="U36" s="52" t="s">
        <v>30</v>
      </c>
      <c r="V36" s="52" t="s">
        <v>30</v>
      </c>
      <c r="W36" s="52" t="s">
        <v>30</v>
      </c>
      <c r="X36" s="52" t="s">
        <v>30</v>
      </c>
      <c r="Y36" s="54" t="s">
        <v>30</v>
      </c>
      <c r="Z36" s="54" t="s">
        <v>30</v>
      </c>
      <c r="AA36" s="54" t="s">
        <v>30</v>
      </c>
      <c r="AB36" s="52" t="s">
        <v>30</v>
      </c>
      <c r="AC36" s="52" t="s">
        <v>30</v>
      </c>
      <c r="AD36" s="54" t="s">
        <v>30</v>
      </c>
      <c r="AE36" s="54" t="s">
        <v>30</v>
      </c>
      <c r="AF36" s="54" t="s">
        <v>30</v>
      </c>
      <c r="AG36" s="52" t="s">
        <v>30</v>
      </c>
      <c r="AH36" s="30"/>
      <c r="AI36" s="40"/>
      <c r="AJ36" s="41"/>
      <c r="AL36" s="42"/>
      <c r="AM36" s="42"/>
    </row>
    <row r="37" spans="1:39" s="31" customFormat="1" ht="21.75" customHeight="1" x14ac:dyDescent="0.25">
      <c r="A37" s="49" t="s">
        <v>61</v>
      </c>
      <c r="B37" s="50" t="s">
        <v>62</v>
      </c>
      <c r="C37" s="51" t="s">
        <v>29</v>
      </c>
      <c r="D37" s="52" t="s">
        <v>30</v>
      </c>
      <c r="E37" s="52" t="s">
        <v>30</v>
      </c>
      <c r="F37" s="52" t="s">
        <v>30</v>
      </c>
      <c r="G37" s="52" t="s">
        <v>30</v>
      </c>
      <c r="H37" s="52" t="s">
        <v>30</v>
      </c>
      <c r="I37" s="54" t="s">
        <v>30</v>
      </c>
      <c r="J37" s="54" t="s">
        <v>30</v>
      </c>
      <c r="K37" s="54" t="s">
        <v>30</v>
      </c>
      <c r="L37" s="54" t="s">
        <v>30</v>
      </c>
      <c r="M37" s="52" t="s">
        <v>30</v>
      </c>
      <c r="N37" s="52" t="s">
        <v>30</v>
      </c>
      <c r="O37" s="52" t="s">
        <v>30</v>
      </c>
      <c r="P37" s="52" t="s">
        <v>30</v>
      </c>
      <c r="Q37" s="53" t="s">
        <v>30</v>
      </c>
      <c r="R37" s="52" t="s">
        <v>30</v>
      </c>
      <c r="S37" s="52" t="s">
        <v>30</v>
      </c>
      <c r="T37" s="52" t="s">
        <v>30</v>
      </c>
      <c r="U37" s="52" t="s">
        <v>30</v>
      </c>
      <c r="V37" s="52" t="s">
        <v>30</v>
      </c>
      <c r="W37" s="52" t="s">
        <v>30</v>
      </c>
      <c r="X37" s="52" t="s">
        <v>30</v>
      </c>
      <c r="Y37" s="54" t="s">
        <v>30</v>
      </c>
      <c r="Z37" s="54" t="s">
        <v>30</v>
      </c>
      <c r="AA37" s="54" t="s">
        <v>30</v>
      </c>
      <c r="AB37" s="52" t="s">
        <v>30</v>
      </c>
      <c r="AC37" s="52" t="s">
        <v>30</v>
      </c>
      <c r="AD37" s="54" t="s">
        <v>30</v>
      </c>
      <c r="AE37" s="54" t="s">
        <v>30</v>
      </c>
      <c r="AF37" s="54" t="s">
        <v>30</v>
      </c>
      <c r="AG37" s="52" t="s">
        <v>30</v>
      </c>
      <c r="AH37" s="30"/>
      <c r="AI37" s="40"/>
      <c r="AJ37" s="41"/>
      <c r="AL37" s="42"/>
      <c r="AM37" s="42"/>
    </row>
    <row r="38" spans="1:39" s="31" customFormat="1" ht="75.75" customHeight="1" thickBot="1" x14ac:dyDescent="0.3">
      <c r="A38" s="56" t="s">
        <v>63</v>
      </c>
      <c r="B38" s="57" t="s">
        <v>64</v>
      </c>
      <c r="C38" s="58" t="s">
        <v>29</v>
      </c>
      <c r="D38" s="48">
        <f>SUM(I38,N38,S38,X38,AC38)</f>
        <v>6405.031448140001</v>
      </c>
      <c r="E38" s="46">
        <f>SUM(J38,O38,T38,Y38,AD38)</f>
        <v>6078.3600233799989</v>
      </c>
      <c r="F38" s="46">
        <f t="shared" si="4"/>
        <v>-326.67142476000208</v>
      </c>
      <c r="G38" s="47">
        <f>F38/D38</f>
        <v>-5.1002313947243201E-2</v>
      </c>
      <c r="H38" s="59" t="s">
        <v>30</v>
      </c>
      <c r="I38" s="48">
        <v>3114.7020000000011</v>
      </c>
      <c r="J38" s="48">
        <v>2906.2900235799998</v>
      </c>
      <c r="K38" s="46">
        <f t="shared" si="6"/>
        <v>-208.41197642000134</v>
      </c>
      <c r="L38" s="47">
        <f>K38/I38</f>
        <v>-6.6912332679017528E-2</v>
      </c>
      <c r="M38" s="59" t="s">
        <v>30</v>
      </c>
      <c r="N38" s="48">
        <v>231.11000000000013</v>
      </c>
      <c r="O38" s="48">
        <v>224.77774456</v>
      </c>
      <c r="P38" s="59">
        <f t="shared" si="12"/>
        <v>-6.3322554400001252</v>
      </c>
      <c r="Q38" s="60">
        <f>P38/N38</f>
        <v>-2.7399313919778987E-2</v>
      </c>
      <c r="R38" s="59" t="s">
        <v>30</v>
      </c>
      <c r="S38" s="48">
        <v>2751.0689999999995</v>
      </c>
      <c r="T38" s="48">
        <v>2674.7645460099998</v>
      </c>
      <c r="U38" s="46">
        <f t="shared" si="1"/>
        <v>-76.304453989999729</v>
      </c>
      <c r="V38" s="47">
        <f>U38/S38</f>
        <v>-2.7736292324910695E-2</v>
      </c>
      <c r="W38" s="59" t="s">
        <v>30</v>
      </c>
      <c r="X38" s="48">
        <v>25.738448139999718</v>
      </c>
      <c r="Y38" s="61">
        <v>38.463575949999999</v>
      </c>
      <c r="Z38" s="46">
        <f t="shared" si="8"/>
        <v>12.725127810000281</v>
      </c>
      <c r="AA38" s="47">
        <f t="shared" si="9"/>
        <v>0.49440151716934166</v>
      </c>
      <c r="AB38" s="59" t="s">
        <v>65</v>
      </c>
      <c r="AC38" s="48">
        <v>282.41200000000026</v>
      </c>
      <c r="AD38" s="61">
        <v>234.06413327999999</v>
      </c>
      <c r="AE38" s="46">
        <f t="shared" si="10"/>
        <v>-48.347866720000269</v>
      </c>
      <c r="AF38" s="47">
        <f t="shared" si="11"/>
        <v>-0.1711962194241046</v>
      </c>
      <c r="AG38" s="59" t="s">
        <v>66</v>
      </c>
      <c r="AH38" s="30"/>
      <c r="AI38" s="40"/>
      <c r="AJ38" s="41"/>
      <c r="AL38" s="42"/>
      <c r="AM38" s="42"/>
    </row>
    <row r="39" spans="1:39" s="31" customFormat="1" ht="14.25" customHeight="1" thickBot="1" x14ac:dyDescent="0.3">
      <c r="A39" s="62" t="s">
        <v>67</v>
      </c>
      <c r="B39" s="63" t="s">
        <v>68</v>
      </c>
      <c r="C39" s="64" t="s">
        <v>29</v>
      </c>
      <c r="D39" s="39">
        <f>SUM(D40,D44,D45,D46,D47,D48,D49,D50,D53)</f>
        <v>85943.433297718759</v>
      </c>
      <c r="E39" s="39">
        <f>SUM(E40,E44,E45,E46,E47,E48,E49,E50,E53)</f>
        <v>86466.876774270015</v>
      </c>
      <c r="F39" s="36">
        <f t="shared" si="4"/>
        <v>523.44347655125603</v>
      </c>
      <c r="G39" s="37">
        <f>F39/D39</f>
        <v>6.0905581318584584E-3</v>
      </c>
      <c r="H39" s="36" t="s">
        <v>30</v>
      </c>
      <c r="I39" s="39">
        <f>SUM(I40,I44,I45,I46,I47,I48,I49,I50,I53)</f>
        <v>34914.441628349094</v>
      </c>
      <c r="J39" s="39">
        <f>SUM(J40,J44,J45,J46,J47,J48,J49,J50,J53)</f>
        <v>34952.287933209998</v>
      </c>
      <c r="K39" s="36">
        <f>J39-I39</f>
        <v>37.846304860904638</v>
      </c>
      <c r="L39" s="37">
        <f>K39/I39</f>
        <v>1.0839727945176415E-3</v>
      </c>
      <c r="M39" s="36" t="s">
        <v>30</v>
      </c>
      <c r="N39" s="39">
        <f>SUM(N40,N44,N45,N46,N47,N48,N49,N50,N53)</f>
        <v>1625.3679999999999</v>
      </c>
      <c r="O39" s="39">
        <f>SUM(O40,O44,O45,O46,O47,O48,O49,O50,O53)</f>
        <v>1558.8925871299998</v>
      </c>
      <c r="P39" s="36">
        <f>O39-N39</f>
        <v>-66.475412870000127</v>
      </c>
      <c r="Q39" s="37">
        <f>P39/N39</f>
        <v>-4.0898684402547687E-2</v>
      </c>
      <c r="R39" s="36" t="s">
        <v>30</v>
      </c>
      <c r="S39" s="39">
        <f>SUM(S40,S44,S45,S46,S47,S48,S49,S50,S53)</f>
        <v>33002.343176559727</v>
      </c>
      <c r="T39" s="39">
        <f>SUM(T40,T44,T45,T46,T47,T48,T49,T50,T53)</f>
        <v>34573.008395259996</v>
      </c>
      <c r="U39" s="36">
        <f>T39-S39</f>
        <v>1570.6652187002692</v>
      </c>
      <c r="V39" s="37">
        <f>U39/S39</f>
        <v>4.759253639347194E-2</v>
      </c>
      <c r="W39" s="36" t="s">
        <v>30</v>
      </c>
      <c r="X39" s="39">
        <f>SUM(X40,X44,X45,X46,X47,X48,X49,X50,X53)</f>
        <v>7223.1711848197465</v>
      </c>
      <c r="Y39" s="39">
        <f>SUM(Y40,Y44,Y45,Y46,Y47,Y48,Y49,Y50,Y53)</f>
        <v>6747.6589466399992</v>
      </c>
      <c r="Z39" s="36">
        <f t="shared" si="8"/>
        <v>-475.51223817974733</v>
      </c>
      <c r="AA39" s="37">
        <f t="shared" si="9"/>
        <v>-6.5831506136679457E-2</v>
      </c>
      <c r="AB39" s="36" t="s">
        <v>30</v>
      </c>
      <c r="AC39" s="39">
        <f>SUM(AC40,AC44,AC45,AC46,AC47,AC48,AC49,AC50,AC53)</f>
        <v>9178.1093079901893</v>
      </c>
      <c r="AD39" s="39">
        <f>SUM(AD40,AD44,AD45,AD46,AD47,AD48,AD49,AD50,AD53)</f>
        <v>8635.0289120300004</v>
      </c>
      <c r="AE39" s="36">
        <f t="shared" si="10"/>
        <v>-543.08039596018898</v>
      </c>
      <c r="AF39" s="37">
        <f t="shared" si="11"/>
        <v>-5.917127130828561E-2</v>
      </c>
      <c r="AG39" s="36" t="s">
        <v>30</v>
      </c>
      <c r="AH39" s="30"/>
      <c r="AI39" s="40"/>
      <c r="AJ39" s="41"/>
      <c r="AL39" s="42"/>
      <c r="AM39" s="42"/>
    </row>
    <row r="40" spans="1:39" s="31" customFormat="1" ht="14.25" customHeight="1" x14ac:dyDescent="0.25">
      <c r="A40" s="43" t="s">
        <v>69</v>
      </c>
      <c r="B40" s="65" t="s">
        <v>32</v>
      </c>
      <c r="C40" s="45" t="s">
        <v>29</v>
      </c>
      <c r="D40" s="48">
        <f t="shared" ref="D40:E44" si="13">SUM(I40,N40,S40,X40,AC40)</f>
        <v>52556.839560755994</v>
      </c>
      <c r="E40" s="48">
        <f t="shared" si="13"/>
        <v>54026.588800199999</v>
      </c>
      <c r="F40" s="46">
        <f t="shared" si="4"/>
        <v>1469.7492394440051</v>
      </c>
      <c r="G40" s="47">
        <f t="shared" ref="G40:G76" si="14">F40/D40</f>
        <v>2.7964947126338655E-2</v>
      </c>
      <c r="H40" s="46" t="s">
        <v>30</v>
      </c>
      <c r="I40" s="48">
        <v>18773.478999999999</v>
      </c>
      <c r="J40" s="48">
        <f>J41+J42+J43</f>
        <v>19015.987317560001</v>
      </c>
      <c r="K40" s="46">
        <f>J40-I40</f>
        <v>242.50831756000116</v>
      </c>
      <c r="L40" s="47">
        <f>K40/I40</f>
        <v>1.2917601343895885E-2</v>
      </c>
      <c r="M40" s="46" t="s">
        <v>30</v>
      </c>
      <c r="N40" s="48" t="s">
        <v>30</v>
      </c>
      <c r="O40" s="48" t="s">
        <v>30</v>
      </c>
      <c r="P40" s="46" t="s">
        <v>30</v>
      </c>
      <c r="Q40" s="47" t="s">
        <v>30</v>
      </c>
      <c r="R40" s="46" t="s">
        <v>30</v>
      </c>
      <c r="S40" s="48">
        <f>S41+S42</f>
        <v>22661.546176559725</v>
      </c>
      <c r="T40" s="48">
        <f>T41+T42</f>
        <v>24739.048140259998</v>
      </c>
      <c r="U40" s="46">
        <f>T40-S40</f>
        <v>2077.5019637002733</v>
      </c>
      <c r="V40" s="47">
        <f>U40/S40</f>
        <v>9.1675208192509183E-2</v>
      </c>
      <c r="W40" s="46" t="s">
        <v>30</v>
      </c>
      <c r="X40" s="48">
        <f>X41+X42</f>
        <v>4941.7910823494185</v>
      </c>
      <c r="Y40" s="48">
        <f>Y41+Y42</f>
        <v>4534.4516178499998</v>
      </c>
      <c r="Z40" s="46">
        <f t="shared" si="8"/>
        <v>-407.33946449941868</v>
      </c>
      <c r="AA40" s="47">
        <f t="shared" si="9"/>
        <v>-8.2427495964835895E-2</v>
      </c>
      <c r="AB40" s="46" t="s">
        <v>30</v>
      </c>
      <c r="AC40" s="48">
        <f>AC41+AC42</f>
        <v>6180.0233018468534</v>
      </c>
      <c r="AD40" s="48">
        <f>AD41+AD42</f>
        <v>5737.10172453</v>
      </c>
      <c r="AE40" s="46">
        <f t="shared" si="10"/>
        <v>-442.92157731685347</v>
      </c>
      <c r="AF40" s="47">
        <f t="shared" si="11"/>
        <v>-7.1669887908754282E-2</v>
      </c>
      <c r="AG40" s="46" t="s">
        <v>30</v>
      </c>
      <c r="AH40" s="30"/>
      <c r="AI40" s="40"/>
      <c r="AJ40" s="41"/>
      <c r="AL40" s="42"/>
      <c r="AM40" s="42"/>
    </row>
    <row r="41" spans="1:39" s="31" customFormat="1" ht="14.25" customHeight="1" x14ac:dyDescent="0.25">
      <c r="A41" s="49" t="s">
        <v>70</v>
      </c>
      <c r="B41" s="66" t="s">
        <v>34</v>
      </c>
      <c r="C41" s="51" t="s">
        <v>29</v>
      </c>
      <c r="D41" s="48">
        <f t="shared" si="13"/>
        <v>36173.559000000001</v>
      </c>
      <c r="E41" s="52">
        <f t="shared" si="13"/>
        <v>37126.156564249999</v>
      </c>
      <c r="F41" s="46">
        <f t="shared" si="4"/>
        <v>952.59756424999796</v>
      </c>
      <c r="G41" s="47">
        <f t="shared" si="14"/>
        <v>2.6334084634857133E-2</v>
      </c>
      <c r="H41" s="52" t="s">
        <v>30</v>
      </c>
      <c r="I41" s="48">
        <v>12581.924999999999</v>
      </c>
      <c r="J41" s="48">
        <v>12688.20146382</v>
      </c>
      <c r="K41" s="46">
        <f t="shared" ref="K41:K77" si="15">J41-I41</f>
        <v>106.27646382000057</v>
      </c>
      <c r="L41" s="47">
        <f t="shared" ref="L41:L76" si="16">K41/I41</f>
        <v>8.4467570598299214E-3</v>
      </c>
      <c r="M41" s="52" t="s">
        <v>30</v>
      </c>
      <c r="N41" s="48" t="s">
        <v>30</v>
      </c>
      <c r="O41" s="52" t="s">
        <v>30</v>
      </c>
      <c r="P41" s="52" t="s">
        <v>30</v>
      </c>
      <c r="Q41" s="53" t="s">
        <v>30</v>
      </c>
      <c r="R41" s="52" t="s">
        <v>30</v>
      </c>
      <c r="S41" s="48">
        <v>16105.501</v>
      </c>
      <c r="T41" s="48">
        <v>17885.90795266</v>
      </c>
      <c r="U41" s="46">
        <f t="shared" ref="U41:U77" si="17">T41-S41</f>
        <v>1780.4069526599997</v>
      </c>
      <c r="V41" s="47">
        <f t="shared" ref="V41:V77" si="18">U41/S41</f>
        <v>0.11054651157141895</v>
      </c>
      <c r="W41" s="52" t="s">
        <v>30</v>
      </c>
      <c r="X41" s="48">
        <v>3196.7339999999999</v>
      </c>
      <c r="Y41" s="48">
        <v>2779.8365030700002</v>
      </c>
      <c r="Z41" s="52">
        <f t="shared" si="8"/>
        <v>-416.89749692999976</v>
      </c>
      <c r="AA41" s="53">
        <f t="shared" si="9"/>
        <v>-0.1304135711416714</v>
      </c>
      <c r="AB41" s="52" t="s">
        <v>30</v>
      </c>
      <c r="AC41" s="48">
        <v>4289.3990000000003</v>
      </c>
      <c r="AD41" s="48">
        <v>3772.2106447000001</v>
      </c>
      <c r="AE41" s="46">
        <f t="shared" si="10"/>
        <v>-517.18835530000024</v>
      </c>
      <c r="AF41" s="47">
        <f t="shared" si="11"/>
        <v>-0.12057361772593321</v>
      </c>
      <c r="AG41" s="52" t="s">
        <v>30</v>
      </c>
      <c r="AH41" s="30"/>
      <c r="AI41" s="40"/>
      <c r="AJ41" s="41"/>
      <c r="AL41" s="42"/>
      <c r="AM41" s="42"/>
    </row>
    <row r="42" spans="1:39" s="31" customFormat="1" ht="14.25" customHeight="1" x14ac:dyDescent="0.25">
      <c r="A42" s="49" t="s">
        <v>71</v>
      </c>
      <c r="B42" s="66" t="s">
        <v>37</v>
      </c>
      <c r="C42" s="51" t="s">
        <v>29</v>
      </c>
      <c r="D42" s="48">
        <f t="shared" si="13"/>
        <v>15111.466560755995</v>
      </c>
      <c r="E42" s="52">
        <f t="shared" si="13"/>
        <v>15846.350291430002</v>
      </c>
      <c r="F42" s="46">
        <f t="shared" si="4"/>
        <v>734.88373067400789</v>
      </c>
      <c r="G42" s="47">
        <f t="shared" si="14"/>
        <v>4.8630867673854897E-2</v>
      </c>
      <c r="H42" s="52" t="s">
        <v>30</v>
      </c>
      <c r="I42" s="48">
        <v>4919.74</v>
      </c>
      <c r="J42" s="48">
        <v>5273.7039092200002</v>
      </c>
      <c r="K42" s="46">
        <f t="shared" si="15"/>
        <v>353.96390922000046</v>
      </c>
      <c r="L42" s="47">
        <f t="shared" si="16"/>
        <v>7.1947686101298133E-2</v>
      </c>
      <c r="M42" s="52" t="s">
        <v>30</v>
      </c>
      <c r="N42" s="48" t="s">
        <v>30</v>
      </c>
      <c r="O42" s="52" t="s">
        <v>30</v>
      </c>
      <c r="P42" s="52" t="s">
        <v>30</v>
      </c>
      <c r="Q42" s="53" t="s">
        <v>30</v>
      </c>
      <c r="R42" s="52" t="s">
        <v>30</v>
      </c>
      <c r="S42" s="48">
        <v>6556.0451765597245</v>
      </c>
      <c r="T42" s="48">
        <v>6853.1401876</v>
      </c>
      <c r="U42" s="46">
        <f t="shared" si="17"/>
        <v>297.09501104027549</v>
      </c>
      <c r="V42" s="47">
        <f t="shared" si="18"/>
        <v>4.5316193381720361E-2</v>
      </c>
      <c r="W42" s="52" t="s">
        <v>30</v>
      </c>
      <c r="X42" s="48">
        <v>1745.0570823494186</v>
      </c>
      <c r="Y42" s="48">
        <v>1754.6151147800001</v>
      </c>
      <c r="Z42" s="52">
        <f t="shared" si="8"/>
        <v>9.5580324305815338</v>
      </c>
      <c r="AA42" s="53">
        <f t="shared" si="9"/>
        <v>5.4772033117181989E-3</v>
      </c>
      <c r="AB42" s="52" t="s">
        <v>30</v>
      </c>
      <c r="AC42" s="48">
        <v>1890.6243018468531</v>
      </c>
      <c r="AD42" s="48">
        <v>1964.8910798300001</v>
      </c>
      <c r="AE42" s="46">
        <f t="shared" si="10"/>
        <v>74.266777983146994</v>
      </c>
      <c r="AF42" s="47">
        <f t="shared" si="11"/>
        <v>3.9281616083427902E-2</v>
      </c>
      <c r="AG42" s="52" t="s">
        <v>30</v>
      </c>
      <c r="AH42" s="30"/>
      <c r="AI42" s="40"/>
      <c r="AJ42" s="41"/>
      <c r="AL42" s="42"/>
      <c r="AM42" s="42"/>
    </row>
    <row r="43" spans="1:39" s="31" customFormat="1" ht="45" customHeight="1" x14ac:dyDescent="0.25">
      <c r="A43" s="49" t="s">
        <v>72</v>
      </c>
      <c r="B43" s="66" t="s">
        <v>39</v>
      </c>
      <c r="C43" s="51" t="s">
        <v>29</v>
      </c>
      <c r="D43" s="48">
        <f t="shared" si="13"/>
        <v>1271.8140000000001</v>
      </c>
      <c r="E43" s="52">
        <f t="shared" si="13"/>
        <v>1054.08194452</v>
      </c>
      <c r="F43" s="46">
        <f t="shared" si="4"/>
        <v>-217.7320554800001</v>
      </c>
      <c r="G43" s="47">
        <f t="shared" si="14"/>
        <v>-0.17119803326587071</v>
      </c>
      <c r="H43" s="52" t="s">
        <v>73</v>
      </c>
      <c r="I43" s="48">
        <v>1271.8140000000001</v>
      </c>
      <c r="J43" s="48">
        <v>1054.08194452</v>
      </c>
      <c r="K43" s="46">
        <f t="shared" si="15"/>
        <v>-217.7320554800001</v>
      </c>
      <c r="L43" s="47">
        <f t="shared" si="16"/>
        <v>-0.17119803326587071</v>
      </c>
      <c r="M43" s="52" t="s">
        <v>73</v>
      </c>
      <c r="N43" s="48" t="s">
        <v>30</v>
      </c>
      <c r="O43" s="52" t="s">
        <v>30</v>
      </c>
      <c r="P43" s="52" t="s">
        <v>30</v>
      </c>
      <c r="Q43" s="53" t="s">
        <v>30</v>
      </c>
      <c r="R43" s="52" t="s">
        <v>30</v>
      </c>
      <c r="S43" s="55" t="s">
        <v>30</v>
      </c>
      <c r="T43" s="55" t="s">
        <v>30</v>
      </c>
      <c r="U43" s="55" t="s">
        <v>30</v>
      </c>
      <c r="V43" s="55" t="s">
        <v>30</v>
      </c>
      <c r="W43" s="52" t="s">
        <v>30</v>
      </c>
      <c r="X43" s="52" t="s">
        <v>30</v>
      </c>
      <c r="Y43" s="52" t="s">
        <v>30</v>
      </c>
      <c r="Z43" s="52" t="s">
        <v>30</v>
      </c>
      <c r="AA43" s="53" t="s">
        <v>30</v>
      </c>
      <c r="AB43" s="52" t="s">
        <v>30</v>
      </c>
      <c r="AC43" s="55" t="s">
        <v>30</v>
      </c>
      <c r="AD43" s="55" t="s">
        <v>30</v>
      </c>
      <c r="AE43" s="55" t="s">
        <v>30</v>
      </c>
      <c r="AF43" s="55" t="s">
        <v>30</v>
      </c>
      <c r="AG43" s="52" t="s">
        <v>30</v>
      </c>
      <c r="AH43" s="30"/>
      <c r="AI43" s="40"/>
      <c r="AJ43" s="41"/>
      <c r="AL43" s="42"/>
      <c r="AM43" s="42"/>
    </row>
    <row r="44" spans="1:39" s="31" customFormat="1" ht="14.25" customHeight="1" x14ac:dyDescent="0.25">
      <c r="A44" s="49" t="s">
        <v>74</v>
      </c>
      <c r="B44" s="67" t="s">
        <v>42</v>
      </c>
      <c r="C44" s="51" t="s">
        <v>29</v>
      </c>
      <c r="D44" s="48">
        <f t="shared" si="13"/>
        <v>0</v>
      </c>
      <c r="E44" s="52">
        <f t="shared" si="13"/>
        <v>0</v>
      </c>
      <c r="F44" s="46">
        <f t="shared" si="4"/>
        <v>0</v>
      </c>
      <c r="G44" s="47">
        <v>0</v>
      </c>
      <c r="H44" s="52" t="s">
        <v>30</v>
      </c>
      <c r="I44" s="48">
        <v>0</v>
      </c>
      <c r="J44" s="48">
        <v>0</v>
      </c>
      <c r="K44" s="46">
        <f t="shared" si="15"/>
        <v>0</v>
      </c>
      <c r="L44" s="47">
        <v>0</v>
      </c>
      <c r="M44" s="52" t="s">
        <v>30</v>
      </c>
      <c r="N44" s="48">
        <v>0</v>
      </c>
      <c r="O44" s="48">
        <v>0</v>
      </c>
      <c r="P44" s="52">
        <f t="shared" si="12"/>
        <v>0</v>
      </c>
      <c r="Q44" s="53">
        <v>0</v>
      </c>
      <c r="R44" s="52" t="s">
        <v>30</v>
      </c>
      <c r="S44" s="48">
        <v>0</v>
      </c>
      <c r="T44" s="48">
        <v>0</v>
      </c>
      <c r="U44" s="46">
        <f t="shared" si="17"/>
        <v>0</v>
      </c>
      <c r="V44" s="47">
        <v>0</v>
      </c>
      <c r="W44" s="52" t="s">
        <v>30</v>
      </c>
      <c r="X44" s="48">
        <v>0</v>
      </c>
      <c r="Y44" s="48">
        <v>0</v>
      </c>
      <c r="Z44" s="52">
        <f t="shared" si="8"/>
        <v>0</v>
      </c>
      <c r="AA44" s="53">
        <v>0</v>
      </c>
      <c r="AB44" s="52" t="s">
        <v>30</v>
      </c>
      <c r="AC44" s="48">
        <v>0</v>
      </c>
      <c r="AD44" s="48">
        <v>0</v>
      </c>
      <c r="AE44" s="46">
        <f t="shared" si="10"/>
        <v>0</v>
      </c>
      <c r="AF44" s="47">
        <v>0</v>
      </c>
      <c r="AG44" s="52" t="s">
        <v>30</v>
      </c>
      <c r="AH44" s="30"/>
      <c r="AI44" s="40"/>
      <c r="AJ44" s="41"/>
      <c r="AL44" s="42"/>
      <c r="AM44" s="42"/>
    </row>
    <row r="45" spans="1:39" s="31" customFormat="1" ht="14.25" customHeight="1" x14ac:dyDescent="0.25">
      <c r="A45" s="49" t="s">
        <v>75</v>
      </c>
      <c r="B45" s="67" t="s">
        <v>44</v>
      </c>
      <c r="C45" s="51" t="s">
        <v>29</v>
      </c>
      <c r="D45" s="52" t="s">
        <v>30</v>
      </c>
      <c r="E45" s="52" t="s">
        <v>30</v>
      </c>
      <c r="F45" s="52" t="s">
        <v>30</v>
      </c>
      <c r="G45" s="52" t="s">
        <v>30</v>
      </c>
      <c r="H45" s="52" t="s">
        <v>30</v>
      </c>
      <c r="I45" s="54" t="s">
        <v>30</v>
      </c>
      <c r="J45" s="54" t="s">
        <v>30</v>
      </c>
      <c r="K45" s="54" t="s">
        <v>30</v>
      </c>
      <c r="L45" s="54" t="s">
        <v>30</v>
      </c>
      <c r="M45" s="52" t="s">
        <v>30</v>
      </c>
      <c r="N45" s="52" t="s">
        <v>30</v>
      </c>
      <c r="O45" s="52" t="s">
        <v>30</v>
      </c>
      <c r="P45" s="52" t="s">
        <v>30</v>
      </c>
      <c r="Q45" s="53" t="s">
        <v>30</v>
      </c>
      <c r="R45" s="52" t="s">
        <v>30</v>
      </c>
      <c r="S45" s="55" t="s">
        <v>30</v>
      </c>
      <c r="T45" s="55" t="s">
        <v>30</v>
      </c>
      <c r="U45" s="55" t="s">
        <v>30</v>
      </c>
      <c r="V45" s="55" t="s">
        <v>30</v>
      </c>
      <c r="W45" s="52" t="s">
        <v>30</v>
      </c>
      <c r="X45" s="52" t="s">
        <v>30</v>
      </c>
      <c r="Y45" s="52" t="s">
        <v>30</v>
      </c>
      <c r="Z45" s="52" t="s">
        <v>30</v>
      </c>
      <c r="AA45" s="53" t="s">
        <v>30</v>
      </c>
      <c r="AB45" s="52" t="s">
        <v>30</v>
      </c>
      <c r="AC45" s="52" t="s">
        <v>30</v>
      </c>
      <c r="AD45" s="52" t="s">
        <v>30</v>
      </c>
      <c r="AE45" s="52" t="s">
        <v>30</v>
      </c>
      <c r="AF45" s="52" t="s">
        <v>30</v>
      </c>
      <c r="AG45" s="52" t="s">
        <v>30</v>
      </c>
      <c r="AH45" s="30"/>
      <c r="AI45" s="40"/>
      <c r="AJ45" s="41"/>
      <c r="AL45" s="42"/>
      <c r="AM45" s="42"/>
    </row>
    <row r="46" spans="1:39" s="31" customFormat="1" ht="14.25" customHeight="1" x14ac:dyDescent="0.25">
      <c r="A46" s="49" t="s">
        <v>76</v>
      </c>
      <c r="B46" s="67" t="s">
        <v>46</v>
      </c>
      <c r="C46" s="51" t="s">
        <v>29</v>
      </c>
      <c r="D46" s="48">
        <f>SUM(I46,N46,S46,X46,AC46)</f>
        <v>0</v>
      </c>
      <c r="E46" s="52">
        <f>SUM(J46,O46,T46,Y46,AD46)</f>
        <v>0</v>
      </c>
      <c r="F46" s="46">
        <f t="shared" si="4"/>
        <v>0</v>
      </c>
      <c r="G46" s="47">
        <v>0</v>
      </c>
      <c r="H46" s="52" t="s">
        <v>30</v>
      </c>
      <c r="I46" s="48">
        <v>0</v>
      </c>
      <c r="J46" s="48">
        <v>0</v>
      </c>
      <c r="K46" s="46">
        <f t="shared" si="15"/>
        <v>0</v>
      </c>
      <c r="L46" s="47">
        <v>0</v>
      </c>
      <c r="M46" s="52" t="s">
        <v>30</v>
      </c>
      <c r="N46" s="48">
        <v>0</v>
      </c>
      <c r="O46" s="48">
        <v>0</v>
      </c>
      <c r="P46" s="52">
        <f t="shared" si="12"/>
        <v>0</v>
      </c>
      <c r="Q46" s="53">
        <v>0</v>
      </c>
      <c r="R46" s="52" t="s">
        <v>30</v>
      </c>
      <c r="S46" s="48">
        <v>0</v>
      </c>
      <c r="T46" s="48">
        <v>0</v>
      </c>
      <c r="U46" s="46">
        <f t="shared" si="17"/>
        <v>0</v>
      </c>
      <c r="V46" s="47">
        <v>0</v>
      </c>
      <c r="W46" s="52" t="s">
        <v>30</v>
      </c>
      <c r="X46" s="48">
        <v>0</v>
      </c>
      <c r="Y46" s="48">
        <v>0</v>
      </c>
      <c r="Z46" s="52">
        <f t="shared" si="8"/>
        <v>0</v>
      </c>
      <c r="AA46" s="53">
        <v>0</v>
      </c>
      <c r="AB46" s="52" t="s">
        <v>30</v>
      </c>
      <c r="AC46" s="48">
        <v>0</v>
      </c>
      <c r="AD46" s="48">
        <v>0</v>
      </c>
      <c r="AE46" s="46">
        <f t="shared" si="10"/>
        <v>0</v>
      </c>
      <c r="AF46" s="47">
        <v>0</v>
      </c>
      <c r="AG46" s="52" t="s">
        <v>30</v>
      </c>
      <c r="AH46" s="30"/>
      <c r="AI46" s="40"/>
      <c r="AJ46" s="41"/>
      <c r="AL46" s="42"/>
      <c r="AM46" s="42"/>
    </row>
    <row r="47" spans="1:39" s="31" customFormat="1" ht="18" customHeight="1" x14ac:dyDescent="0.25">
      <c r="A47" s="49" t="s">
        <v>77</v>
      </c>
      <c r="B47" s="67" t="s">
        <v>48</v>
      </c>
      <c r="C47" s="51" t="s">
        <v>29</v>
      </c>
      <c r="D47" s="48">
        <f>SUM(I47,N47,S47,X47,AC47)</f>
        <v>3.8489999999999998</v>
      </c>
      <c r="E47" s="52">
        <f>SUM(J47,O47,T47,Y47,AD47)</f>
        <v>1.2145486999999999</v>
      </c>
      <c r="F47" s="46">
        <f t="shared" si="4"/>
        <v>-2.6344512999999998</v>
      </c>
      <c r="G47" s="47">
        <f t="shared" si="14"/>
        <v>-0.68445084437516235</v>
      </c>
      <c r="H47" s="52" t="s">
        <v>78</v>
      </c>
      <c r="I47" s="48">
        <v>1.2310000000000001</v>
      </c>
      <c r="J47" s="48">
        <v>0.48148651999999997</v>
      </c>
      <c r="K47" s="46">
        <f t="shared" si="15"/>
        <v>-0.74951348000000007</v>
      </c>
      <c r="L47" s="47">
        <f t="shared" si="16"/>
        <v>-0.60886554021121042</v>
      </c>
      <c r="M47" s="52" t="s">
        <v>78</v>
      </c>
      <c r="N47" s="48">
        <v>7.5999999999999998E-2</v>
      </c>
      <c r="O47" s="48">
        <v>1.4117999999999999E-3</v>
      </c>
      <c r="P47" s="52">
        <f>O47-N47</f>
        <v>-7.4588199999999993E-2</v>
      </c>
      <c r="Q47" s="53">
        <f>P47/N47</f>
        <v>-0.98142368421052628</v>
      </c>
      <c r="R47" s="52" t="s">
        <v>79</v>
      </c>
      <c r="S47" s="48">
        <v>0.78600000000000003</v>
      </c>
      <c r="T47" s="48">
        <v>0.10621281</v>
      </c>
      <c r="U47" s="46">
        <f t="shared" si="17"/>
        <v>-0.67978718999999999</v>
      </c>
      <c r="V47" s="47">
        <f t="shared" si="18"/>
        <v>-0.86486919847328236</v>
      </c>
      <c r="W47" s="52" t="s">
        <v>80</v>
      </c>
      <c r="X47" s="48">
        <v>0.77600000000000002</v>
      </c>
      <c r="Y47" s="48">
        <v>0.62543757</v>
      </c>
      <c r="Z47" s="52">
        <f t="shared" si="8"/>
        <v>-0.15056243000000002</v>
      </c>
      <c r="AA47" s="53">
        <f>Z47/X47</f>
        <v>-0.19402375000000002</v>
      </c>
      <c r="AB47" s="52" t="s">
        <v>80</v>
      </c>
      <c r="AC47" s="48">
        <v>0.98</v>
      </c>
      <c r="AD47" s="48">
        <v>0</v>
      </c>
      <c r="AE47" s="46">
        <f t="shared" si="10"/>
        <v>-0.98</v>
      </c>
      <c r="AF47" s="47">
        <f t="shared" si="11"/>
        <v>-1</v>
      </c>
      <c r="AG47" s="52" t="s">
        <v>79</v>
      </c>
      <c r="AH47" s="30"/>
      <c r="AI47" s="40"/>
      <c r="AJ47" s="41"/>
      <c r="AL47" s="42"/>
      <c r="AM47" s="42"/>
    </row>
    <row r="48" spans="1:39" s="31" customFormat="1" ht="14.25" customHeight="1" x14ac:dyDescent="0.25">
      <c r="A48" s="49" t="s">
        <v>81</v>
      </c>
      <c r="B48" s="67" t="s">
        <v>54</v>
      </c>
      <c r="C48" s="51" t="s">
        <v>29</v>
      </c>
      <c r="D48" s="52" t="s">
        <v>30</v>
      </c>
      <c r="E48" s="52" t="s">
        <v>30</v>
      </c>
      <c r="F48" s="52" t="s">
        <v>30</v>
      </c>
      <c r="G48" s="52" t="s">
        <v>30</v>
      </c>
      <c r="H48" s="52" t="s">
        <v>30</v>
      </c>
      <c r="I48" s="54" t="s">
        <v>30</v>
      </c>
      <c r="J48" s="54" t="s">
        <v>30</v>
      </c>
      <c r="K48" s="54" t="s">
        <v>30</v>
      </c>
      <c r="L48" s="54" t="s">
        <v>30</v>
      </c>
      <c r="M48" s="52" t="s">
        <v>30</v>
      </c>
      <c r="N48" s="52" t="s">
        <v>30</v>
      </c>
      <c r="O48" s="52" t="s">
        <v>30</v>
      </c>
      <c r="P48" s="52" t="s">
        <v>30</v>
      </c>
      <c r="Q48" s="53" t="s">
        <v>30</v>
      </c>
      <c r="R48" s="52" t="s">
        <v>30</v>
      </c>
      <c r="S48" s="55" t="s">
        <v>30</v>
      </c>
      <c r="T48" s="55" t="s">
        <v>30</v>
      </c>
      <c r="U48" s="55" t="s">
        <v>30</v>
      </c>
      <c r="V48" s="55" t="s">
        <v>30</v>
      </c>
      <c r="W48" s="52" t="s">
        <v>30</v>
      </c>
      <c r="X48" s="52" t="s">
        <v>30</v>
      </c>
      <c r="Y48" s="52" t="s">
        <v>30</v>
      </c>
      <c r="Z48" s="52" t="s">
        <v>30</v>
      </c>
      <c r="AA48" s="53" t="s">
        <v>30</v>
      </c>
      <c r="AB48" s="52" t="s">
        <v>30</v>
      </c>
      <c r="AC48" s="52" t="s">
        <v>30</v>
      </c>
      <c r="AD48" s="52" t="s">
        <v>30</v>
      </c>
      <c r="AE48" s="52" t="s">
        <v>30</v>
      </c>
      <c r="AF48" s="52" t="s">
        <v>30</v>
      </c>
      <c r="AG48" s="52" t="s">
        <v>30</v>
      </c>
      <c r="AH48" s="30"/>
      <c r="AI48" s="40"/>
      <c r="AJ48" s="41"/>
      <c r="AL48" s="42"/>
      <c r="AM48" s="42"/>
    </row>
    <row r="49" spans="1:39" s="31" customFormat="1" ht="14.25" customHeight="1" x14ac:dyDescent="0.25">
      <c r="A49" s="49" t="s">
        <v>82</v>
      </c>
      <c r="B49" s="67" t="s">
        <v>56</v>
      </c>
      <c r="C49" s="51" t="s">
        <v>29</v>
      </c>
      <c r="D49" s="48">
        <f>SUM(I49,N49,S49,X49,AC49)</f>
        <v>25878.57511993924</v>
      </c>
      <c r="E49" s="52">
        <f>SUM(J49,O49,T49,Y49,AD49)</f>
        <v>25046.71291468</v>
      </c>
      <c r="F49" s="46">
        <f t="shared" si="4"/>
        <v>-831.86220525924</v>
      </c>
      <c r="G49" s="47">
        <f>F49/D49</f>
        <v>-3.2144822557030842E-2</v>
      </c>
      <c r="H49" s="52" t="s">
        <v>30</v>
      </c>
      <c r="I49" s="48">
        <v>12270.348932744067</v>
      </c>
      <c r="J49" s="48">
        <v>12174.14850524</v>
      </c>
      <c r="K49" s="46">
        <f t="shared" si="15"/>
        <v>-96.200427504067193</v>
      </c>
      <c r="L49" s="47">
        <f t="shared" si="16"/>
        <v>-7.8400726850848812E-3</v>
      </c>
      <c r="M49" s="52" t="s">
        <v>30</v>
      </c>
      <c r="N49" s="48">
        <v>1285.8219999999999</v>
      </c>
      <c r="O49" s="48">
        <v>1238.3089030799999</v>
      </c>
      <c r="P49" s="52">
        <f t="shared" si="12"/>
        <v>-47.513096919999953</v>
      </c>
      <c r="Q49" s="53">
        <f>P49/N49</f>
        <v>-3.695153522027151E-2</v>
      </c>
      <c r="R49" s="52" t="s">
        <v>30</v>
      </c>
      <c r="S49" s="48">
        <v>7341.8969999999999</v>
      </c>
      <c r="T49" s="48">
        <v>6777.6740481799998</v>
      </c>
      <c r="U49" s="46">
        <f t="shared" si="17"/>
        <v>-564.22295182000016</v>
      </c>
      <c r="V49" s="47">
        <f t="shared" si="18"/>
        <v>-7.6849750387399898E-2</v>
      </c>
      <c r="W49" s="52" t="s">
        <v>30</v>
      </c>
      <c r="X49" s="48">
        <v>2255.808594566065</v>
      </c>
      <c r="Y49" s="48">
        <v>2195.3180627699999</v>
      </c>
      <c r="Z49" s="52">
        <f t="shared" si="8"/>
        <v>-60.49053179606517</v>
      </c>
      <c r="AA49" s="53">
        <f>Z49/X49</f>
        <v>-2.681545408674238E-2</v>
      </c>
      <c r="AB49" s="52" t="s">
        <v>30</v>
      </c>
      <c r="AC49" s="48">
        <v>2724.6985926291086</v>
      </c>
      <c r="AD49" s="48">
        <v>2661.2633954100002</v>
      </c>
      <c r="AE49" s="46">
        <f t="shared" si="10"/>
        <v>-63.435197219108431</v>
      </c>
      <c r="AF49" s="47">
        <f t="shared" si="11"/>
        <v>-2.3281546586735934E-2</v>
      </c>
      <c r="AG49" s="52" t="s">
        <v>30</v>
      </c>
      <c r="AH49" s="30"/>
      <c r="AI49" s="40"/>
      <c r="AJ49" s="41"/>
      <c r="AL49" s="42"/>
      <c r="AM49" s="42"/>
    </row>
    <row r="50" spans="1:39" s="31" customFormat="1" ht="14.25" customHeight="1" x14ac:dyDescent="0.25">
      <c r="A50" s="49" t="s">
        <v>83</v>
      </c>
      <c r="B50" s="68" t="s">
        <v>58</v>
      </c>
      <c r="C50" s="51" t="s">
        <v>29</v>
      </c>
      <c r="D50" s="52" t="s">
        <v>30</v>
      </c>
      <c r="E50" s="52" t="s">
        <v>30</v>
      </c>
      <c r="F50" s="52" t="s">
        <v>30</v>
      </c>
      <c r="G50" s="52" t="s">
        <v>30</v>
      </c>
      <c r="H50" s="52" t="s">
        <v>30</v>
      </c>
      <c r="I50" s="54" t="s">
        <v>30</v>
      </c>
      <c r="J50" s="54" t="s">
        <v>30</v>
      </c>
      <c r="K50" s="54" t="s">
        <v>30</v>
      </c>
      <c r="L50" s="54" t="s">
        <v>30</v>
      </c>
      <c r="M50" s="52" t="s">
        <v>30</v>
      </c>
      <c r="N50" s="52" t="s">
        <v>30</v>
      </c>
      <c r="O50" s="52" t="s">
        <v>30</v>
      </c>
      <c r="P50" s="52" t="s">
        <v>30</v>
      </c>
      <c r="Q50" s="53" t="s">
        <v>30</v>
      </c>
      <c r="R50" s="52" t="s">
        <v>30</v>
      </c>
      <c r="S50" s="52" t="s">
        <v>30</v>
      </c>
      <c r="T50" s="52" t="s">
        <v>30</v>
      </c>
      <c r="U50" s="52" t="s">
        <v>30</v>
      </c>
      <c r="V50" s="52" t="s">
        <v>30</v>
      </c>
      <c r="W50" s="52" t="s">
        <v>30</v>
      </c>
      <c r="X50" s="52" t="s">
        <v>30</v>
      </c>
      <c r="Y50" s="52" t="s">
        <v>30</v>
      </c>
      <c r="Z50" s="52" t="s">
        <v>30</v>
      </c>
      <c r="AA50" s="53" t="s">
        <v>30</v>
      </c>
      <c r="AB50" s="52" t="s">
        <v>30</v>
      </c>
      <c r="AC50" s="55" t="s">
        <v>30</v>
      </c>
      <c r="AD50" s="55" t="s">
        <v>30</v>
      </c>
      <c r="AE50" s="55" t="s">
        <v>30</v>
      </c>
      <c r="AF50" s="55" t="s">
        <v>30</v>
      </c>
      <c r="AG50" s="52" t="s">
        <v>30</v>
      </c>
      <c r="AH50" s="30"/>
      <c r="AI50" s="40"/>
      <c r="AJ50" s="41"/>
      <c r="AL50" s="42"/>
      <c r="AM50" s="42"/>
    </row>
    <row r="51" spans="1:39" s="31" customFormat="1" ht="14.25" customHeight="1" x14ac:dyDescent="0.25">
      <c r="A51" s="49" t="s">
        <v>84</v>
      </c>
      <c r="B51" s="66" t="s">
        <v>60</v>
      </c>
      <c r="C51" s="51" t="s">
        <v>29</v>
      </c>
      <c r="D51" s="52" t="s">
        <v>30</v>
      </c>
      <c r="E51" s="52" t="s">
        <v>30</v>
      </c>
      <c r="F51" s="52" t="s">
        <v>30</v>
      </c>
      <c r="G51" s="52" t="s">
        <v>30</v>
      </c>
      <c r="H51" s="52" t="s">
        <v>30</v>
      </c>
      <c r="I51" s="54" t="s">
        <v>30</v>
      </c>
      <c r="J51" s="54" t="s">
        <v>30</v>
      </c>
      <c r="K51" s="54" t="s">
        <v>30</v>
      </c>
      <c r="L51" s="54" t="s">
        <v>30</v>
      </c>
      <c r="M51" s="52" t="s">
        <v>30</v>
      </c>
      <c r="N51" s="52" t="s">
        <v>30</v>
      </c>
      <c r="O51" s="52" t="s">
        <v>30</v>
      </c>
      <c r="P51" s="52" t="s">
        <v>30</v>
      </c>
      <c r="Q51" s="53" t="s">
        <v>30</v>
      </c>
      <c r="R51" s="52" t="s">
        <v>30</v>
      </c>
      <c r="S51" s="52" t="s">
        <v>30</v>
      </c>
      <c r="T51" s="52" t="s">
        <v>30</v>
      </c>
      <c r="U51" s="52" t="s">
        <v>30</v>
      </c>
      <c r="V51" s="52" t="s">
        <v>30</v>
      </c>
      <c r="W51" s="52" t="s">
        <v>30</v>
      </c>
      <c r="X51" s="52" t="s">
        <v>30</v>
      </c>
      <c r="Y51" s="52" t="s">
        <v>30</v>
      </c>
      <c r="Z51" s="52" t="s">
        <v>30</v>
      </c>
      <c r="AA51" s="53" t="s">
        <v>30</v>
      </c>
      <c r="AB51" s="52" t="s">
        <v>30</v>
      </c>
      <c r="AC51" s="55" t="s">
        <v>30</v>
      </c>
      <c r="AD51" s="55" t="s">
        <v>30</v>
      </c>
      <c r="AE51" s="55" t="s">
        <v>30</v>
      </c>
      <c r="AF51" s="55" t="s">
        <v>30</v>
      </c>
      <c r="AG51" s="52" t="s">
        <v>30</v>
      </c>
      <c r="AH51" s="30"/>
      <c r="AI51" s="40"/>
      <c r="AJ51" s="41"/>
      <c r="AL51" s="42"/>
      <c r="AM51" s="42"/>
    </row>
    <row r="52" spans="1:39" s="31" customFormat="1" ht="14.25" customHeight="1" x14ac:dyDescent="0.25">
      <c r="A52" s="49" t="s">
        <v>85</v>
      </c>
      <c r="B52" s="66" t="s">
        <v>62</v>
      </c>
      <c r="C52" s="51" t="s">
        <v>29</v>
      </c>
      <c r="D52" s="52" t="s">
        <v>30</v>
      </c>
      <c r="E52" s="52" t="s">
        <v>30</v>
      </c>
      <c r="F52" s="52" t="s">
        <v>30</v>
      </c>
      <c r="G52" s="52" t="s">
        <v>30</v>
      </c>
      <c r="H52" s="52" t="s">
        <v>30</v>
      </c>
      <c r="I52" s="54" t="s">
        <v>30</v>
      </c>
      <c r="J52" s="54" t="s">
        <v>30</v>
      </c>
      <c r="K52" s="54" t="s">
        <v>30</v>
      </c>
      <c r="L52" s="54" t="s">
        <v>30</v>
      </c>
      <c r="M52" s="52" t="s">
        <v>30</v>
      </c>
      <c r="N52" s="52" t="s">
        <v>30</v>
      </c>
      <c r="O52" s="52" t="s">
        <v>30</v>
      </c>
      <c r="P52" s="52" t="s">
        <v>30</v>
      </c>
      <c r="Q52" s="53" t="s">
        <v>30</v>
      </c>
      <c r="R52" s="52" t="s">
        <v>30</v>
      </c>
      <c r="S52" s="52" t="s">
        <v>30</v>
      </c>
      <c r="T52" s="52" t="s">
        <v>30</v>
      </c>
      <c r="U52" s="52" t="s">
        <v>30</v>
      </c>
      <c r="V52" s="52" t="s">
        <v>30</v>
      </c>
      <c r="W52" s="52" t="s">
        <v>30</v>
      </c>
      <c r="X52" s="52" t="s">
        <v>30</v>
      </c>
      <c r="Y52" s="52" t="s">
        <v>30</v>
      </c>
      <c r="Z52" s="52" t="s">
        <v>30</v>
      </c>
      <c r="AA52" s="53" t="s">
        <v>30</v>
      </c>
      <c r="AB52" s="52" t="s">
        <v>30</v>
      </c>
      <c r="AC52" s="55" t="s">
        <v>30</v>
      </c>
      <c r="AD52" s="55" t="s">
        <v>30</v>
      </c>
      <c r="AE52" s="55" t="s">
        <v>30</v>
      </c>
      <c r="AF52" s="55" t="s">
        <v>30</v>
      </c>
      <c r="AG52" s="52" t="s">
        <v>30</v>
      </c>
      <c r="AH52" s="30"/>
      <c r="AI52" s="40"/>
      <c r="AJ52" s="41"/>
      <c r="AL52" s="42"/>
      <c r="AM52" s="42"/>
    </row>
    <row r="53" spans="1:39" s="31" customFormat="1" ht="14.25" customHeight="1" x14ac:dyDescent="0.25">
      <c r="A53" s="49" t="s">
        <v>86</v>
      </c>
      <c r="B53" s="67" t="s">
        <v>64</v>
      </c>
      <c r="C53" s="51" t="s">
        <v>29</v>
      </c>
      <c r="D53" s="48">
        <f>SUM(I53,N53,S53,X53,AC53)</f>
        <v>7504.16961702352</v>
      </c>
      <c r="E53" s="52">
        <f>SUM(J53,O53,T53,Y53,AD53)</f>
        <v>7392.3605106900004</v>
      </c>
      <c r="F53" s="46">
        <f t="shared" si="4"/>
        <v>-111.80910633351959</v>
      </c>
      <c r="G53" s="47">
        <f>F53/D53</f>
        <v>-1.4899597429124736E-2</v>
      </c>
      <c r="H53" s="52" t="s">
        <v>30</v>
      </c>
      <c r="I53" s="48">
        <v>3869.382695605027</v>
      </c>
      <c r="J53" s="48">
        <v>3761.6706238900001</v>
      </c>
      <c r="K53" s="46">
        <f t="shared" si="15"/>
        <v>-107.71207171502692</v>
      </c>
      <c r="L53" s="47">
        <f t="shared" si="16"/>
        <v>-2.7837016958123541E-2</v>
      </c>
      <c r="M53" s="52" t="s">
        <v>30</v>
      </c>
      <c r="N53" s="48">
        <v>339.47</v>
      </c>
      <c r="O53" s="48">
        <v>320.58227225000002</v>
      </c>
      <c r="P53" s="52">
        <f t="shared" si="12"/>
        <v>-18.88772775000001</v>
      </c>
      <c r="Q53" s="53">
        <f>P53/N53</f>
        <v>-5.5638871623412994E-2</v>
      </c>
      <c r="R53" s="52" t="s">
        <v>87</v>
      </c>
      <c r="S53" s="48">
        <v>2998.1140000000023</v>
      </c>
      <c r="T53" s="48">
        <v>3056.17999401</v>
      </c>
      <c r="U53" s="46">
        <f t="shared" si="17"/>
        <v>58.065994009997667</v>
      </c>
      <c r="V53" s="47">
        <f t="shared" si="18"/>
        <v>1.936750704276009E-2</v>
      </c>
      <c r="W53" s="52" t="s">
        <v>30</v>
      </c>
      <c r="X53" s="48">
        <v>24.795507904263104</v>
      </c>
      <c r="Y53" s="48">
        <v>17.263828449999998</v>
      </c>
      <c r="Z53" s="52">
        <f t="shared" si="8"/>
        <v>-7.5316794542631058</v>
      </c>
      <c r="AA53" s="53">
        <f>Z53/X53</f>
        <v>-0.3037517716250604</v>
      </c>
      <c r="AB53" s="52" t="s">
        <v>87</v>
      </c>
      <c r="AC53" s="48">
        <v>272.4074135142273</v>
      </c>
      <c r="AD53" s="48">
        <v>236.66379208999999</v>
      </c>
      <c r="AE53" s="46">
        <f t="shared" si="10"/>
        <v>-35.743621424227314</v>
      </c>
      <c r="AF53" s="47">
        <f t="shared" si="11"/>
        <v>-0.13121383505357681</v>
      </c>
      <c r="AG53" s="52" t="s">
        <v>87</v>
      </c>
      <c r="AH53" s="30"/>
      <c r="AI53" s="40"/>
      <c r="AJ53" s="41"/>
      <c r="AL53" s="42"/>
      <c r="AM53" s="42"/>
    </row>
    <row r="54" spans="1:39" s="31" customFormat="1" ht="14.25" customHeight="1" x14ac:dyDescent="0.25">
      <c r="A54" s="49" t="s">
        <v>88</v>
      </c>
      <c r="B54" s="68" t="s">
        <v>89</v>
      </c>
      <c r="C54" s="51" t="s">
        <v>29</v>
      </c>
      <c r="D54" s="54">
        <f>SUM(D55,D56,D61,D62)</f>
        <v>57196.744999999995</v>
      </c>
      <c r="E54" s="54">
        <f>SUM(E55,E56,E61,E62)</f>
        <v>58362.302707260009</v>
      </c>
      <c r="F54" s="46">
        <f t="shared" si="4"/>
        <v>1165.5577072600136</v>
      </c>
      <c r="G54" s="47">
        <f>F54/D54</f>
        <v>2.0378042618684221E-2</v>
      </c>
      <c r="H54" s="52" t="s">
        <v>30</v>
      </c>
      <c r="I54" s="54">
        <f>SUM(I55,I56,I61,I62)</f>
        <v>22791.069</v>
      </c>
      <c r="J54" s="54">
        <f>SUM(J55,J56,J61,J62)</f>
        <v>23101.268468890001</v>
      </c>
      <c r="K54" s="46">
        <f t="shared" si="15"/>
        <v>310.1994688900013</v>
      </c>
      <c r="L54" s="47">
        <f t="shared" si="16"/>
        <v>1.3610571267631251E-2</v>
      </c>
      <c r="M54" s="52" t="s">
        <v>30</v>
      </c>
      <c r="N54" s="54">
        <f>SUM(N55,N56,N61,N62)</f>
        <v>939.88499999999999</v>
      </c>
      <c r="O54" s="54">
        <f>SUM(O55,O56,O61,O62)</f>
        <v>889.37774244000002</v>
      </c>
      <c r="P54" s="52">
        <f t="shared" si="12"/>
        <v>-50.507257559999971</v>
      </c>
      <c r="Q54" s="53">
        <f t="shared" ref="Q54:Q77" si="19">P54/N54</f>
        <v>-5.3737699356836179E-2</v>
      </c>
      <c r="R54" s="52" t="s">
        <v>30</v>
      </c>
      <c r="S54" s="54">
        <f>S55+S56+S61+S62</f>
        <v>22840.556999999997</v>
      </c>
      <c r="T54" s="54">
        <f>T55+T56+T61+T62</f>
        <v>24676.224345980005</v>
      </c>
      <c r="U54" s="46">
        <f t="shared" si="17"/>
        <v>1835.6673459800077</v>
      </c>
      <c r="V54" s="47">
        <f t="shared" si="18"/>
        <v>8.0368764473651322E-2</v>
      </c>
      <c r="W54" s="52" t="s">
        <v>30</v>
      </c>
      <c r="X54" s="54">
        <f>X55+X56+X61+X62</f>
        <v>4749.201</v>
      </c>
      <c r="Y54" s="54">
        <f>Y55+Y56+Y61+Y62</f>
        <v>4337.5688019600002</v>
      </c>
      <c r="Z54" s="52">
        <f t="shared" si="8"/>
        <v>-411.63219803999982</v>
      </c>
      <c r="AA54" s="53">
        <f t="shared" si="9"/>
        <v>-8.6673989591091183E-2</v>
      </c>
      <c r="AB54" s="52" t="s">
        <v>30</v>
      </c>
      <c r="AC54" s="54">
        <f>AC55+AC56+AC61+AC62</f>
        <v>5876.0330000000004</v>
      </c>
      <c r="AD54" s="54">
        <f>AD55+AD56+AD61+AD62</f>
        <v>5357.8633479899991</v>
      </c>
      <c r="AE54" s="46">
        <f t="shared" si="10"/>
        <v>-518.1696520100013</v>
      </c>
      <c r="AF54" s="47">
        <f t="shared" si="11"/>
        <v>-8.8183584402946893E-2</v>
      </c>
      <c r="AG54" s="52" t="s">
        <v>30</v>
      </c>
      <c r="AH54" s="30"/>
      <c r="AI54" s="40"/>
      <c r="AJ54" s="41"/>
      <c r="AL54" s="42"/>
      <c r="AM54" s="42"/>
    </row>
    <row r="55" spans="1:39" s="31" customFormat="1" ht="14.25" customHeight="1" x14ac:dyDescent="0.25">
      <c r="A55" s="49" t="s">
        <v>70</v>
      </c>
      <c r="B55" s="66" t="s">
        <v>90</v>
      </c>
      <c r="C55" s="51" t="s">
        <v>29</v>
      </c>
      <c r="D55" s="48">
        <f>SUM(I55,N55,S55,X55,AC55)</f>
        <v>50324.864999999998</v>
      </c>
      <c r="E55" s="52">
        <f>SUM(J55,O55,T55,Y55,AD55)</f>
        <v>51320.562514240002</v>
      </c>
      <c r="F55" s="46">
        <f t="shared" si="4"/>
        <v>995.69751424000424</v>
      </c>
      <c r="G55" s="47">
        <f>F55/D55</f>
        <v>1.9785398614382856E-2</v>
      </c>
      <c r="H55" s="52" t="s">
        <v>30</v>
      </c>
      <c r="I55" s="48">
        <v>20654.043000000001</v>
      </c>
      <c r="J55" s="48">
        <v>20911.883777700001</v>
      </c>
      <c r="K55" s="46">
        <f t="shared" si="15"/>
        <v>257.84077769999931</v>
      </c>
      <c r="L55" s="47">
        <f t="shared" si="16"/>
        <v>1.2483792044976341E-2</v>
      </c>
      <c r="M55" s="52" t="s">
        <v>30</v>
      </c>
      <c r="N55" s="48">
        <v>499.01299999999998</v>
      </c>
      <c r="O55" s="48">
        <v>496.69634618999999</v>
      </c>
      <c r="P55" s="52">
        <f t="shared" si="12"/>
        <v>-2.3166538099999912</v>
      </c>
      <c r="Q55" s="53">
        <f t="shared" si="19"/>
        <v>-4.6424718594505381E-3</v>
      </c>
      <c r="R55" s="52" t="s">
        <v>30</v>
      </c>
      <c r="S55" s="48">
        <v>19186.814999999999</v>
      </c>
      <c r="T55" s="48">
        <v>20835.373700290002</v>
      </c>
      <c r="U55" s="46">
        <f t="shared" si="17"/>
        <v>1648.5587002900029</v>
      </c>
      <c r="V55" s="47">
        <f t="shared" si="18"/>
        <v>8.5921436168014495E-2</v>
      </c>
      <c r="W55" s="52" t="s">
        <v>30</v>
      </c>
      <c r="X55" s="48">
        <v>4493.6189999999997</v>
      </c>
      <c r="Y55" s="48">
        <v>4080.9217206600001</v>
      </c>
      <c r="Z55" s="52">
        <f t="shared" si="8"/>
        <v>-412.69727933999957</v>
      </c>
      <c r="AA55" s="53">
        <f t="shared" si="9"/>
        <v>-9.1840736684618701E-2</v>
      </c>
      <c r="AB55" s="52" t="s">
        <v>30</v>
      </c>
      <c r="AC55" s="48">
        <v>5491.375</v>
      </c>
      <c r="AD55" s="48">
        <v>4995.6869693999997</v>
      </c>
      <c r="AE55" s="46">
        <f t="shared" si="10"/>
        <v>-495.68803060000027</v>
      </c>
      <c r="AF55" s="47">
        <f t="shared" si="11"/>
        <v>-9.0266650993603662E-2</v>
      </c>
      <c r="AG55" s="52" t="s">
        <v>30</v>
      </c>
      <c r="AH55" s="30"/>
      <c r="AI55" s="40"/>
      <c r="AJ55" s="41"/>
      <c r="AL55" s="42"/>
      <c r="AM55" s="42"/>
    </row>
    <row r="56" spans="1:39" s="31" customFormat="1" ht="14.25" customHeight="1" x14ac:dyDescent="0.25">
      <c r="A56" s="49" t="s">
        <v>71</v>
      </c>
      <c r="B56" s="69" t="s">
        <v>91</v>
      </c>
      <c r="C56" s="51" t="s">
        <v>29</v>
      </c>
      <c r="D56" s="54">
        <f>D60+D57</f>
        <v>2176.2460000000001</v>
      </c>
      <c r="E56" s="54">
        <f>E60+E57</f>
        <v>2189.6761397199998</v>
      </c>
      <c r="F56" s="46">
        <f t="shared" si="4"/>
        <v>13.430139719999715</v>
      </c>
      <c r="G56" s="47">
        <f>F56/D56</f>
        <v>6.1712415416270566E-3</v>
      </c>
      <c r="H56" s="52" t="s">
        <v>30</v>
      </c>
      <c r="I56" s="54">
        <f>I60+I57</f>
        <v>462.67200000000003</v>
      </c>
      <c r="J56" s="54">
        <f>J60+J57</f>
        <v>407.73309685000004</v>
      </c>
      <c r="K56" s="46">
        <f t="shared" si="15"/>
        <v>-54.938903149999987</v>
      </c>
      <c r="L56" s="47">
        <f t="shared" si="16"/>
        <v>-0.11874265818981911</v>
      </c>
      <c r="M56" s="52" t="s">
        <v>30</v>
      </c>
      <c r="N56" s="54">
        <f>N60+N57</f>
        <v>317.07299999999998</v>
      </c>
      <c r="O56" s="54">
        <f>O60+O57</f>
        <v>280.89440501000001</v>
      </c>
      <c r="P56" s="52">
        <f t="shared" si="12"/>
        <v>-36.178594989999965</v>
      </c>
      <c r="Q56" s="53">
        <f t="shared" si="19"/>
        <v>-0.11410178410019134</v>
      </c>
      <c r="R56" s="52" t="s">
        <v>30</v>
      </c>
      <c r="S56" s="54">
        <f>S57+S60</f>
        <v>1252.2429999999999</v>
      </c>
      <c r="T56" s="54">
        <f>T57+T60</f>
        <v>1382.9208497200002</v>
      </c>
      <c r="U56" s="46">
        <f t="shared" si="17"/>
        <v>130.67784972000027</v>
      </c>
      <c r="V56" s="47">
        <f t="shared" si="18"/>
        <v>0.10435502511892682</v>
      </c>
      <c r="W56" s="52" t="s">
        <v>30</v>
      </c>
      <c r="X56" s="54">
        <f>X57+X60</f>
        <v>27.64</v>
      </c>
      <c r="Y56" s="54">
        <f>Y57+Y60</f>
        <v>16.061541039999998</v>
      </c>
      <c r="Z56" s="52">
        <f t="shared" si="8"/>
        <v>-11.578458960000003</v>
      </c>
      <c r="AA56" s="53">
        <f t="shared" si="9"/>
        <v>-0.41890227785817663</v>
      </c>
      <c r="AB56" s="52" t="s">
        <v>30</v>
      </c>
      <c r="AC56" s="54">
        <f>AC57+AC60</f>
        <v>116.61799999999999</v>
      </c>
      <c r="AD56" s="54">
        <f>AD57+AD60</f>
        <v>102.06624710000001</v>
      </c>
      <c r="AE56" s="46">
        <f t="shared" si="10"/>
        <v>-14.551752899999983</v>
      </c>
      <c r="AF56" s="47">
        <f t="shared" si="11"/>
        <v>-0.1247813622253853</v>
      </c>
      <c r="AG56" s="52" t="s">
        <v>30</v>
      </c>
      <c r="AH56" s="30"/>
      <c r="AI56" s="40"/>
      <c r="AJ56" s="41"/>
      <c r="AL56" s="42"/>
      <c r="AM56" s="42"/>
    </row>
    <row r="57" spans="1:39" s="31" customFormat="1" x14ac:dyDescent="0.25">
      <c r="A57" s="49" t="s">
        <v>92</v>
      </c>
      <c r="B57" s="70" t="s">
        <v>93</v>
      </c>
      <c r="C57" s="51" t="s">
        <v>29</v>
      </c>
      <c r="D57" s="54">
        <f>SUM(D58:D59)</f>
        <v>1166.6099999999999</v>
      </c>
      <c r="E57" s="54">
        <f>SUM(E58:E59)</f>
        <v>1192.62709623</v>
      </c>
      <c r="F57" s="46">
        <f t="shared" si="4"/>
        <v>26.017096230000107</v>
      </c>
      <c r="G57" s="47">
        <f>F57/D57</f>
        <v>2.2301451410497174E-2</v>
      </c>
      <c r="H57" s="52" t="s">
        <v>30</v>
      </c>
      <c r="I57" s="54">
        <f>SUM(I58:I59)</f>
        <v>462.67200000000003</v>
      </c>
      <c r="J57" s="54">
        <f>SUM(J58:J59)</f>
        <v>407.73309685000004</v>
      </c>
      <c r="K57" s="46">
        <f t="shared" si="15"/>
        <v>-54.938903149999987</v>
      </c>
      <c r="L57" s="47">
        <f t="shared" si="16"/>
        <v>-0.11874265818981911</v>
      </c>
      <c r="M57" s="52" t="s">
        <v>30</v>
      </c>
      <c r="N57" s="54">
        <f>SUM(N58:N59)</f>
        <v>129.43799999999999</v>
      </c>
      <c r="O57" s="54">
        <f>SUM(O58:O59)</f>
        <v>109.98579329</v>
      </c>
      <c r="P57" s="52">
        <f t="shared" si="12"/>
        <v>-19.452206709999984</v>
      </c>
      <c r="Q57" s="53">
        <f t="shared" si="19"/>
        <v>-0.15028204012731955</v>
      </c>
      <c r="R57" s="52" t="s">
        <v>30</v>
      </c>
      <c r="S57" s="54">
        <f>S58+S59</f>
        <v>436.76600000000002</v>
      </c>
      <c r="T57" s="54">
        <f>T58+T59</f>
        <v>563.30843260000006</v>
      </c>
      <c r="U57" s="46">
        <f t="shared" si="17"/>
        <v>126.54243260000004</v>
      </c>
      <c r="V57" s="47">
        <f t="shared" si="18"/>
        <v>0.28972592326325775</v>
      </c>
      <c r="W57" s="52" t="s">
        <v>30</v>
      </c>
      <c r="X57" s="54">
        <f>X58+X59</f>
        <v>27.512</v>
      </c>
      <c r="Y57" s="54">
        <f>Y58+Y59</f>
        <v>15.9008305</v>
      </c>
      <c r="Z57" s="52">
        <f t="shared" si="8"/>
        <v>-11.611169500000001</v>
      </c>
      <c r="AA57" s="53">
        <f t="shared" si="9"/>
        <v>-0.42204018246583314</v>
      </c>
      <c r="AB57" s="52" t="s">
        <v>30</v>
      </c>
      <c r="AC57" s="54">
        <f>AC58+AC59</f>
        <v>110.22199999999999</v>
      </c>
      <c r="AD57" s="54">
        <f>AD58+AD59</f>
        <v>95.698942990000006</v>
      </c>
      <c r="AE57" s="46">
        <f t="shared" si="10"/>
        <v>-14.523057009999988</v>
      </c>
      <c r="AF57" s="47">
        <f t="shared" si="11"/>
        <v>-0.13176187158643454</v>
      </c>
      <c r="AG57" s="52" t="s">
        <v>30</v>
      </c>
      <c r="AH57" s="30"/>
      <c r="AI57" s="40"/>
      <c r="AJ57" s="41"/>
      <c r="AL57" s="42"/>
      <c r="AM57" s="42"/>
    </row>
    <row r="58" spans="1:39" s="31" customFormat="1" ht="57" customHeight="1" x14ac:dyDescent="0.25">
      <c r="A58" s="49" t="s">
        <v>94</v>
      </c>
      <c r="B58" s="71" t="s">
        <v>95</v>
      </c>
      <c r="C58" s="51" t="s">
        <v>29</v>
      </c>
      <c r="D58" s="48">
        <f t="shared" ref="D58:E63" si="20">SUM(I58,N58,S58,X58,AC58)</f>
        <v>1166.6099999999999</v>
      </c>
      <c r="E58" s="52">
        <f t="shared" si="20"/>
        <v>986.5069211</v>
      </c>
      <c r="F58" s="46">
        <f t="shared" si="4"/>
        <v>-180.1030788999999</v>
      </c>
      <c r="G58" s="47">
        <f t="shared" si="14"/>
        <v>-0.15438156616178492</v>
      </c>
      <c r="H58" s="52" t="s">
        <v>96</v>
      </c>
      <c r="I58" s="48">
        <v>462.67200000000003</v>
      </c>
      <c r="J58" s="48">
        <v>390.27137483000001</v>
      </c>
      <c r="K58" s="46">
        <f t="shared" si="15"/>
        <v>-72.400625170000012</v>
      </c>
      <c r="L58" s="47">
        <f t="shared" si="16"/>
        <v>-0.1564836972412422</v>
      </c>
      <c r="M58" s="52" t="s">
        <v>97</v>
      </c>
      <c r="N58" s="48">
        <v>129.43799999999999</v>
      </c>
      <c r="O58" s="48">
        <v>109.98579329</v>
      </c>
      <c r="P58" s="52">
        <f t="shared" si="12"/>
        <v>-19.452206709999984</v>
      </c>
      <c r="Q58" s="53">
        <f t="shared" si="19"/>
        <v>-0.15028204012731955</v>
      </c>
      <c r="R58" s="52" t="s">
        <v>98</v>
      </c>
      <c r="S58" s="48">
        <v>436.76600000000002</v>
      </c>
      <c r="T58" s="48">
        <v>380.09723112</v>
      </c>
      <c r="U58" s="46">
        <f t="shared" si="17"/>
        <v>-56.668768880000016</v>
      </c>
      <c r="V58" s="47">
        <f t="shared" si="18"/>
        <v>-0.12974629179011191</v>
      </c>
      <c r="W58" s="52" t="s">
        <v>99</v>
      </c>
      <c r="X58" s="48">
        <v>27.512</v>
      </c>
      <c r="Y58" s="48">
        <v>14.140395959999999</v>
      </c>
      <c r="Z58" s="52">
        <f t="shared" si="8"/>
        <v>-13.371604040000001</v>
      </c>
      <c r="AA58" s="53">
        <f t="shared" si="9"/>
        <v>-0.48602806193660952</v>
      </c>
      <c r="AB58" s="52" t="s">
        <v>100</v>
      </c>
      <c r="AC58" s="48">
        <v>110.22199999999999</v>
      </c>
      <c r="AD58" s="48">
        <v>92.012125900000001</v>
      </c>
      <c r="AE58" s="46">
        <f t="shared" si="10"/>
        <v>-18.209874099999993</v>
      </c>
      <c r="AF58" s="47">
        <f t="shared" si="11"/>
        <v>-0.16521088439694429</v>
      </c>
      <c r="AG58" s="52" t="s">
        <v>101</v>
      </c>
      <c r="AH58" s="30"/>
      <c r="AI58" s="40"/>
      <c r="AJ58" s="41"/>
      <c r="AL58" s="42"/>
      <c r="AM58" s="42"/>
    </row>
    <row r="59" spans="1:39" s="31" customFormat="1" ht="84.75" customHeight="1" x14ac:dyDescent="0.25">
      <c r="A59" s="49" t="s">
        <v>102</v>
      </c>
      <c r="B59" s="71" t="s">
        <v>103</v>
      </c>
      <c r="C59" s="51" t="s">
        <v>29</v>
      </c>
      <c r="D59" s="48">
        <f t="shared" si="20"/>
        <v>0</v>
      </c>
      <c r="E59" s="52">
        <f t="shared" si="20"/>
        <v>206.12017513000001</v>
      </c>
      <c r="F59" s="46">
        <f t="shared" si="4"/>
        <v>206.12017513000001</v>
      </c>
      <c r="G59" s="47">
        <v>1</v>
      </c>
      <c r="H59" s="52" t="s">
        <v>104</v>
      </c>
      <c r="I59" s="48">
        <v>0</v>
      </c>
      <c r="J59" s="48">
        <v>17.46172202</v>
      </c>
      <c r="K59" s="46">
        <f t="shared" si="15"/>
        <v>17.46172202</v>
      </c>
      <c r="L59" s="47">
        <v>1</v>
      </c>
      <c r="M59" s="52" t="s">
        <v>105</v>
      </c>
      <c r="N59" s="48">
        <v>0</v>
      </c>
      <c r="O59" s="48">
        <v>0</v>
      </c>
      <c r="P59" s="52">
        <f t="shared" si="12"/>
        <v>0</v>
      </c>
      <c r="Q59" s="53">
        <v>0</v>
      </c>
      <c r="R59" s="52" t="s">
        <v>30</v>
      </c>
      <c r="S59" s="48">
        <v>0</v>
      </c>
      <c r="T59" s="48">
        <v>183.21120148</v>
      </c>
      <c r="U59" s="46">
        <f t="shared" si="17"/>
        <v>183.21120148</v>
      </c>
      <c r="V59" s="47">
        <v>1</v>
      </c>
      <c r="W59" s="52" t="s">
        <v>106</v>
      </c>
      <c r="X59" s="48">
        <v>0</v>
      </c>
      <c r="Y59" s="48">
        <v>1.7604345400000001</v>
      </c>
      <c r="Z59" s="52">
        <f t="shared" si="8"/>
        <v>1.7604345400000001</v>
      </c>
      <c r="AA59" s="53">
        <v>1</v>
      </c>
      <c r="AB59" s="52" t="s">
        <v>105</v>
      </c>
      <c r="AC59" s="48">
        <v>0</v>
      </c>
      <c r="AD59" s="48">
        <v>3.6868170899999999</v>
      </c>
      <c r="AE59" s="46">
        <f t="shared" si="10"/>
        <v>3.6868170899999999</v>
      </c>
      <c r="AF59" s="47">
        <v>1</v>
      </c>
      <c r="AG59" s="52" t="s">
        <v>105</v>
      </c>
      <c r="AH59" s="30"/>
      <c r="AI59" s="40"/>
      <c r="AJ59" s="41"/>
      <c r="AL59" s="42"/>
      <c r="AM59" s="42"/>
    </row>
    <row r="60" spans="1:39" s="31" customFormat="1" ht="22.5" customHeight="1" x14ac:dyDescent="0.25">
      <c r="A60" s="49" t="s">
        <v>107</v>
      </c>
      <c r="B60" s="70" t="s">
        <v>108</v>
      </c>
      <c r="C60" s="51" t="s">
        <v>29</v>
      </c>
      <c r="D60" s="48">
        <f t="shared" si="20"/>
        <v>1009.636</v>
      </c>
      <c r="E60" s="52">
        <f t="shared" si="20"/>
        <v>997.04904349000003</v>
      </c>
      <c r="F60" s="46">
        <f t="shared" si="4"/>
        <v>-12.586956509999936</v>
      </c>
      <c r="G60" s="47">
        <f t="shared" si="14"/>
        <v>-1.2466826172996938E-2</v>
      </c>
      <c r="H60" s="52" t="s">
        <v>30</v>
      </c>
      <c r="I60" s="48">
        <v>0</v>
      </c>
      <c r="J60" s="48">
        <v>0</v>
      </c>
      <c r="K60" s="46">
        <f t="shared" si="15"/>
        <v>0</v>
      </c>
      <c r="L60" s="47">
        <v>0</v>
      </c>
      <c r="M60" s="52" t="s">
        <v>30</v>
      </c>
      <c r="N60" s="48">
        <v>187.63499999999999</v>
      </c>
      <c r="O60" s="48">
        <v>170.90861172000001</v>
      </c>
      <c r="P60" s="52">
        <f t="shared" si="12"/>
        <v>-16.726388279999981</v>
      </c>
      <c r="Q60" s="53">
        <f t="shared" si="19"/>
        <v>-8.9143221040850484E-2</v>
      </c>
      <c r="R60" s="52" t="s">
        <v>30</v>
      </c>
      <c r="S60" s="48">
        <v>815.47699999999998</v>
      </c>
      <c r="T60" s="48">
        <v>819.61241712000003</v>
      </c>
      <c r="U60" s="46">
        <f t="shared" si="17"/>
        <v>4.1354171200000565</v>
      </c>
      <c r="V60" s="47">
        <f t="shared" si="18"/>
        <v>5.0711634049765437E-3</v>
      </c>
      <c r="W60" s="52" t="s">
        <v>30</v>
      </c>
      <c r="X60" s="48">
        <v>0.128</v>
      </c>
      <c r="Y60" s="48">
        <v>0.16071054000000001</v>
      </c>
      <c r="Z60" s="52">
        <f t="shared" si="8"/>
        <v>3.271054000000001E-2</v>
      </c>
      <c r="AA60" s="53">
        <f t="shared" si="9"/>
        <v>0.25555109375000007</v>
      </c>
      <c r="AB60" s="52" t="s">
        <v>30</v>
      </c>
      <c r="AC60" s="48">
        <v>6.3959999999999999</v>
      </c>
      <c r="AD60" s="48">
        <v>6.3673041100000001</v>
      </c>
      <c r="AE60" s="46">
        <f t="shared" si="10"/>
        <v>-2.8695889999999835E-2</v>
      </c>
      <c r="AF60" s="47">
        <f t="shared" si="11"/>
        <v>-4.4865368980612627E-3</v>
      </c>
      <c r="AG60" s="52" t="s">
        <v>30</v>
      </c>
      <c r="AH60" s="30"/>
      <c r="AI60" s="40"/>
      <c r="AJ60" s="41"/>
      <c r="AL60" s="42"/>
      <c r="AM60" s="42"/>
    </row>
    <row r="61" spans="1:39" s="31" customFormat="1" ht="24.75" customHeight="1" x14ac:dyDescent="0.25">
      <c r="A61" s="49" t="s">
        <v>72</v>
      </c>
      <c r="B61" s="69" t="s">
        <v>109</v>
      </c>
      <c r="C61" s="51" t="s">
        <v>29</v>
      </c>
      <c r="D61" s="48">
        <f t="shared" si="20"/>
        <v>3527.1399999999994</v>
      </c>
      <c r="E61" s="52">
        <f t="shared" si="20"/>
        <v>3585.2269897200003</v>
      </c>
      <c r="F61" s="46">
        <f t="shared" si="4"/>
        <v>58.086989720000929</v>
      </c>
      <c r="G61" s="47">
        <f t="shared" si="14"/>
        <v>1.6468580697108971E-2</v>
      </c>
      <c r="H61" s="52" t="s">
        <v>30</v>
      </c>
      <c r="I61" s="48">
        <v>918.68100000000004</v>
      </c>
      <c r="J61" s="48">
        <v>926.66149311000004</v>
      </c>
      <c r="K61" s="46">
        <f t="shared" si="15"/>
        <v>7.9804931099999976</v>
      </c>
      <c r="L61" s="47">
        <f t="shared" si="16"/>
        <v>8.6869034082559648E-3</v>
      </c>
      <c r="M61" s="52" t="s">
        <v>30</v>
      </c>
      <c r="N61" s="48">
        <v>102.053</v>
      </c>
      <c r="O61" s="48">
        <v>90.659544729999993</v>
      </c>
      <c r="P61" s="52">
        <f t="shared" si="12"/>
        <v>-11.393455270000004</v>
      </c>
      <c r="Q61" s="53">
        <f t="shared" si="19"/>
        <v>-0.11164253152773564</v>
      </c>
      <c r="R61" s="52" t="s">
        <v>30</v>
      </c>
      <c r="S61" s="48">
        <v>2057.9699999999998</v>
      </c>
      <c r="T61" s="48">
        <v>2105.5120906400002</v>
      </c>
      <c r="U61" s="46">
        <f t="shared" si="17"/>
        <v>47.542090640000424</v>
      </c>
      <c r="V61" s="47">
        <f t="shared" si="18"/>
        <v>2.3101449797616306E-2</v>
      </c>
      <c r="W61" s="52" t="s">
        <v>30</v>
      </c>
      <c r="X61" s="48">
        <v>227.39</v>
      </c>
      <c r="Y61" s="48">
        <v>240.36695617999999</v>
      </c>
      <c r="Z61" s="52">
        <f t="shared" si="8"/>
        <v>12.976956180000002</v>
      </c>
      <c r="AA61" s="53">
        <f t="shared" si="9"/>
        <v>5.706915950569507E-2</v>
      </c>
      <c r="AB61" s="52" t="s">
        <v>30</v>
      </c>
      <c r="AC61" s="48">
        <v>221.04599999999999</v>
      </c>
      <c r="AD61" s="48">
        <v>222.02690505999999</v>
      </c>
      <c r="AE61" s="46">
        <f t="shared" si="10"/>
        <v>0.98090505999999777</v>
      </c>
      <c r="AF61" s="47">
        <f t="shared" si="11"/>
        <v>4.4375607792043184E-3</v>
      </c>
      <c r="AG61" s="52" t="s">
        <v>30</v>
      </c>
      <c r="AH61" s="30"/>
      <c r="AI61" s="40"/>
      <c r="AJ61" s="41"/>
      <c r="AL61" s="42"/>
      <c r="AM61" s="42"/>
    </row>
    <row r="62" spans="1:39" s="31" customFormat="1" ht="54" customHeight="1" x14ac:dyDescent="0.25">
      <c r="A62" s="49" t="s">
        <v>110</v>
      </c>
      <c r="B62" s="69" t="s">
        <v>111</v>
      </c>
      <c r="C62" s="51" t="s">
        <v>29</v>
      </c>
      <c r="D62" s="48">
        <f t="shared" si="20"/>
        <v>1168.4939999999997</v>
      </c>
      <c r="E62" s="52">
        <f t="shared" si="20"/>
        <v>1266.8370635800002</v>
      </c>
      <c r="F62" s="46">
        <f t="shared" si="4"/>
        <v>98.343063580000489</v>
      </c>
      <c r="G62" s="47">
        <f t="shared" si="14"/>
        <v>8.4162232394860828E-2</v>
      </c>
      <c r="H62" s="52" t="s">
        <v>30</v>
      </c>
      <c r="I62" s="48">
        <v>755.673</v>
      </c>
      <c r="J62" s="48">
        <v>854.99010123000005</v>
      </c>
      <c r="K62" s="46">
        <f t="shared" si="15"/>
        <v>99.317101230000048</v>
      </c>
      <c r="L62" s="47">
        <f>K62/I62</f>
        <v>0.1314286751412318</v>
      </c>
      <c r="M62" s="52" t="s">
        <v>112</v>
      </c>
      <c r="N62" s="48">
        <v>21.745999999999999</v>
      </c>
      <c r="O62" s="48">
        <v>21.127446509999999</v>
      </c>
      <c r="P62" s="52">
        <f t="shared" si="12"/>
        <v>-0.61855349000000004</v>
      </c>
      <c r="Q62" s="53">
        <f t="shared" si="19"/>
        <v>-2.8444472086820567E-2</v>
      </c>
      <c r="R62" s="52" t="s">
        <v>30</v>
      </c>
      <c r="S62" s="48">
        <v>343.529</v>
      </c>
      <c r="T62" s="48">
        <v>352.41770532999999</v>
      </c>
      <c r="U62" s="46">
        <f t="shared" si="17"/>
        <v>8.8887053299999934</v>
      </c>
      <c r="V62" s="47">
        <f t="shared" si="18"/>
        <v>2.5874686940549396E-2</v>
      </c>
      <c r="W62" s="52" t="s">
        <v>30</v>
      </c>
      <c r="X62" s="48">
        <v>0.55200000000000005</v>
      </c>
      <c r="Y62" s="48">
        <v>0.21858407999999999</v>
      </c>
      <c r="Z62" s="52">
        <f t="shared" si="8"/>
        <v>-0.33341592000000009</v>
      </c>
      <c r="AA62" s="53">
        <f t="shared" si="9"/>
        <v>-0.60401434782608709</v>
      </c>
      <c r="AB62" s="52" t="s">
        <v>113</v>
      </c>
      <c r="AC62" s="48">
        <v>46.994</v>
      </c>
      <c r="AD62" s="48">
        <v>38.083226430000003</v>
      </c>
      <c r="AE62" s="46">
        <f t="shared" si="10"/>
        <v>-8.9107735699999964</v>
      </c>
      <c r="AF62" s="47">
        <f t="shared" si="11"/>
        <v>-0.18961513320849463</v>
      </c>
      <c r="AG62" s="52" t="s">
        <v>114</v>
      </c>
      <c r="AH62" s="30"/>
      <c r="AI62" s="40"/>
      <c r="AJ62" s="41"/>
      <c r="AL62" s="42"/>
      <c r="AM62" s="42"/>
    </row>
    <row r="63" spans="1:39" s="31" customFormat="1" ht="17.25" customHeight="1" x14ac:dyDescent="0.25">
      <c r="A63" s="49" t="s">
        <v>115</v>
      </c>
      <c r="B63" s="68" t="s">
        <v>116</v>
      </c>
      <c r="C63" s="51" t="s">
        <v>29</v>
      </c>
      <c r="D63" s="54">
        <f t="shared" si="20"/>
        <v>7112.3409999999994</v>
      </c>
      <c r="E63" s="52">
        <f t="shared" si="20"/>
        <v>7438.7696343500011</v>
      </c>
      <c r="F63" s="46">
        <f t="shared" si="4"/>
        <v>326.42863435000163</v>
      </c>
      <c r="G63" s="47">
        <f t="shared" si="14"/>
        <v>4.5896088833479953E-2</v>
      </c>
      <c r="H63" s="52" t="s">
        <v>30</v>
      </c>
      <c r="I63" s="54">
        <f>SUM(I64,I65,I66,I67,I68)</f>
        <v>3009.72</v>
      </c>
      <c r="J63" s="54">
        <f>SUM(J64,J65,J66,J67,J68)</f>
        <v>3251.1543541000001</v>
      </c>
      <c r="K63" s="46">
        <f t="shared" si="15"/>
        <v>241.43435410000029</v>
      </c>
      <c r="L63" s="47">
        <f>K63/I63</f>
        <v>8.0218211029597544E-2</v>
      </c>
      <c r="M63" s="52" t="s">
        <v>30</v>
      </c>
      <c r="N63" s="54">
        <v>316.577</v>
      </c>
      <c r="O63" s="54">
        <f>SUM(O64,O65,O66,O67,O68)</f>
        <v>319.49618950000001</v>
      </c>
      <c r="P63" s="52">
        <f t="shared" si="12"/>
        <v>2.9191895000000159</v>
      </c>
      <c r="Q63" s="53">
        <f t="shared" si="19"/>
        <v>9.2211041863433409E-3</v>
      </c>
      <c r="R63" s="52" t="s">
        <v>30</v>
      </c>
      <c r="S63" s="54">
        <f>SUM(S64,S65,S66,S67,S68)</f>
        <v>2704.2749999999996</v>
      </c>
      <c r="T63" s="54">
        <f>SUM(T64,T65,T66,T67,T68)</f>
        <v>2724.9429343800002</v>
      </c>
      <c r="U63" s="46">
        <f t="shared" si="17"/>
        <v>20.667934380000588</v>
      </c>
      <c r="V63" s="47">
        <f t="shared" si="18"/>
        <v>7.6426895859336014E-3</v>
      </c>
      <c r="W63" s="52" t="s">
        <v>30</v>
      </c>
      <c r="X63" s="54">
        <f>SUM(X64,X65,X66,X67,X68)</f>
        <v>259.22699999999998</v>
      </c>
      <c r="Y63" s="54">
        <f>SUM(Y64,Y65,Y66,Y67,Y68)</f>
        <v>263.93077856000002</v>
      </c>
      <c r="Z63" s="52">
        <f t="shared" si="8"/>
        <v>4.7037785600000461</v>
      </c>
      <c r="AA63" s="53">
        <f t="shared" si="9"/>
        <v>1.814540368094391E-2</v>
      </c>
      <c r="AB63" s="52" t="s">
        <v>30</v>
      </c>
      <c r="AC63" s="54">
        <f>SUM(AC64,AC65,AC66,AC67,AC68)</f>
        <v>822.54200000000003</v>
      </c>
      <c r="AD63" s="54">
        <f>SUM(AD64,AD65,AD66,AD67,AD68)</f>
        <v>879.24537781000004</v>
      </c>
      <c r="AE63" s="46">
        <f t="shared" si="10"/>
        <v>56.703377810000006</v>
      </c>
      <c r="AF63" s="47">
        <f t="shared" si="11"/>
        <v>6.893675679782918E-2</v>
      </c>
      <c r="AG63" s="52" t="s">
        <v>30</v>
      </c>
      <c r="AH63" s="30"/>
      <c r="AI63" s="40"/>
      <c r="AJ63" s="41"/>
      <c r="AL63" s="42"/>
      <c r="AM63" s="42"/>
    </row>
    <row r="64" spans="1:39" s="31" customFormat="1" ht="39" customHeight="1" x14ac:dyDescent="0.25">
      <c r="A64" s="49" t="s">
        <v>117</v>
      </c>
      <c r="B64" s="66" t="s">
        <v>118</v>
      </c>
      <c r="C64" s="51" t="s">
        <v>29</v>
      </c>
      <c r="D64" s="52" t="s">
        <v>30</v>
      </c>
      <c r="E64" s="52" t="s">
        <v>30</v>
      </c>
      <c r="F64" s="52" t="s">
        <v>30</v>
      </c>
      <c r="G64" s="52" t="s">
        <v>30</v>
      </c>
      <c r="H64" s="52" t="s">
        <v>30</v>
      </c>
      <c r="I64" s="54" t="s">
        <v>30</v>
      </c>
      <c r="J64" s="54" t="s">
        <v>30</v>
      </c>
      <c r="K64" s="54" t="s">
        <v>30</v>
      </c>
      <c r="L64" s="54" t="s">
        <v>30</v>
      </c>
      <c r="M64" s="52" t="s">
        <v>30</v>
      </c>
      <c r="N64" s="52" t="s">
        <v>30</v>
      </c>
      <c r="O64" s="52" t="s">
        <v>30</v>
      </c>
      <c r="P64" s="52" t="s">
        <v>30</v>
      </c>
      <c r="Q64" s="52" t="s">
        <v>30</v>
      </c>
      <c r="R64" s="52" t="s">
        <v>30</v>
      </c>
      <c r="S64" s="52" t="s">
        <v>30</v>
      </c>
      <c r="T64" s="52" t="s">
        <v>30</v>
      </c>
      <c r="U64" s="52" t="s">
        <v>30</v>
      </c>
      <c r="V64" s="52" t="s">
        <v>30</v>
      </c>
      <c r="W64" s="52" t="s">
        <v>30</v>
      </c>
      <c r="X64" s="52" t="s">
        <v>30</v>
      </c>
      <c r="Y64" s="52" t="s">
        <v>30</v>
      </c>
      <c r="Z64" s="52" t="s">
        <v>30</v>
      </c>
      <c r="AA64" s="52" t="s">
        <v>30</v>
      </c>
      <c r="AB64" s="52" t="s">
        <v>30</v>
      </c>
      <c r="AC64" s="55" t="s">
        <v>30</v>
      </c>
      <c r="AD64" s="55" t="s">
        <v>30</v>
      </c>
      <c r="AE64" s="55" t="s">
        <v>30</v>
      </c>
      <c r="AF64" s="55" t="s">
        <v>30</v>
      </c>
      <c r="AG64" s="52" t="s">
        <v>30</v>
      </c>
      <c r="AH64" s="30"/>
      <c r="AI64" s="40"/>
      <c r="AJ64" s="41"/>
      <c r="AL64" s="42"/>
      <c r="AM64" s="42"/>
    </row>
    <row r="65" spans="1:39" s="31" customFormat="1" ht="48.75" customHeight="1" x14ac:dyDescent="0.25">
      <c r="A65" s="49" t="s">
        <v>119</v>
      </c>
      <c r="B65" s="66" t="s">
        <v>120</v>
      </c>
      <c r="C65" s="51" t="s">
        <v>29</v>
      </c>
      <c r="D65" s="48">
        <f>SUM(I65,N65,S65,X65,AC65)</f>
        <v>17.551000000000002</v>
      </c>
      <c r="E65" s="52">
        <f>SUM(J65,O65,T65,Y65,AD65)</f>
        <v>10.042234819999999</v>
      </c>
      <c r="F65" s="46">
        <f t="shared" si="4"/>
        <v>-7.5087651800000028</v>
      </c>
      <c r="G65" s="47">
        <f t="shared" si="14"/>
        <v>-0.42782549028545391</v>
      </c>
      <c r="H65" s="52" t="s">
        <v>121</v>
      </c>
      <c r="I65" s="48">
        <v>0</v>
      </c>
      <c r="J65" s="48">
        <v>0</v>
      </c>
      <c r="K65" s="46">
        <f t="shared" si="15"/>
        <v>0</v>
      </c>
      <c r="L65" s="47">
        <v>0</v>
      </c>
      <c r="M65" s="52" t="s">
        <v>30</v>
      </c>
      <c r="N65" s="48">
        <v>0</v>
      </c>
      <c r="O65" s="48">
        <v>0</v>
      </c>
      <c r="P65" s="52">
        <f t="shared" si="12"/>
        <v>0</v>
      </c>
      <c r="Q65" s="53">
        <v>0</v>
      </c>
      <c r="R65" s="52" t="s">
        <v>30</v>
      </c>
      <c r="S65" s="48">
        <v>14.791</v>
      </c>
      <c r="T65" s="48">
        <v>7.3462496699999997</v>
      </c>
      <c r="U65" s="46">
        <f t="shared" si="17"/>
        <v>-7.4447503300000006</v>
      </c>
      <c r="V65" s="47">
        <f t="shared" si="18"/>
        <v>-0.50332974984788048</v>
      </c>
      <c r="W65" s="52" t="s">
        <v>121</v>
      </c>
      <c r="X65" s="48">
        <v>2.76</v>
      </c>
      <c r="Y65" s="48">
        <v>2.6959851499999998</v>
      </c>
      <c r="Z65" s="52">
        <f t="shared" si="8"/>
        <v>-6.4014849999999957E-2</v>
      </c>
      <c r="AA65" s="53">
        <f t="shared" si="9"/>
        <v>-2.3193786231884044E-2</v>
      </c>
      <c r="AB65" s="52" t="s">
        <v>30</v>
      </c>
      <c r="AC65" s="48">
        <v>0</v>
      </c>
      <c r="AD65" s="48">
        <v>0</v>
      </c>
      <c r="AE65" s="46">
        <f t="shared" si="10"/>
        <v>0</v>
      </c>
      <c r="AF65" s="47">
        <v>0</v>
      </c>
      <c r="AG65" s="52" t="s">
        <v>30</v>
      </c>
      <c r="AH65" s="30"/>
      <c r="AI65" s="40"/>
      <c r="AJ65" s="41"/>
      <c r="AL65" s="42"/>
      <c r="AM65" s="42"/>
    </row>
    <row r="66" spans="1:39" s="31" customFormat="1" ht="18.75" customHeight="1" x14ac:dyDescent="0.25">
      <c r="A66" s="49" t="s">
        <v>122</v>
      </c>
      <c r="B66" s="69" t="s">
        <v>123</v>
      </c>
      <c r="C66" s="51" t="s">
        <v>29</v>
      </c>
      <c r="D66" s="48">
        <f t="shared" ref="D66:E77" si="21">SUM(I66,N66,S66,X66,AC66)</f>
        <v>3650.4770000000003</v>
      </c>
      <c r="E66" s="52">
        <f t="shared" si="21"/>
        <v>3696.9265105499999</v>
      </c>
      <c r="F66" s="46">
        <f t="shared" si="4"/>
        <v>46.449510549999559</v>
      </c>
      <c r="G66" s="47">
        <f t="shared" si="14"/>
        <v>1.2724230436186711E-2</v>
      </c>
      <c r="H66" s="52" t="s">
        <v>30</v>
      </c>
      <c r="I66" s="48">
        <v>1620.325</v>
      </c>
      <c r="J66" s="48">
        <v>1675.9422438500001</v>
      </c>
      <c r="K66" s="46">
        <f t="shared" si="15"/>
        <v>55.617243850000023</v>
      </c>
      <c r="L66" s="47">
        <f t="shared" si="16"/>
        <v>3.4324745868884343E-2</v>
      </c>
      <c r="M66" s="52" t="s">
        <v>30</v>
      </c>
      <c r="N66" s="48">
        <v>246.19</v>
      </c>
      <c r="O66" s="48">
        <v>246.18998651999999</v>
      </c>
      <c r="P66" s="52">
        <f t="shared" si="12"/>
        <v>-1.3480000006893533E-5</v>
      </c>
      <c r="Q66" s="53">
        <f t="shared" si="19"/>
        <v>-5.4754457966991075E-8</v>
      </c>
      <c r="R66" s="52" t="s">
        <v>30</v>
      </c>
      <c r="S66" s="48">
        <v>1424.826</v>
      </c>
      <c r="T66" s="48">
        <v>1413.01106488</v>
      </c>
      <c r="U66" s="46">
        <f t="shared" si="17"/>
        <v>-11.814935119999973</v>
      </c>
      <c r="V66" s="47">
        <f t="shared" si="18"/>
        <v>-8.2921950610109398E-3</v>
      </c>
      <c r="W66" s="52" t="s">
        <v>30</v>
      </c>
      <c r="X66" s="48">
        <v>4.1779999999999999</v>
      </c>
      <c r="Y66" s="48">
        <v>6.8256045099999998</v>
      </c>
      <c r="Z66" s="52">
        <f t="shared" si="8"/>
        <v>2.6476045099999999</v>
      </c>
      <c r="AA66" s="53">
        <f t="shared" si="9"/>
        <v>0.63370141455241735</v>
      </c>
      <c r="AB66" s="52" t="s">
        <v>30</v>
      </c>
      <c r="AC66" s="48">
        <v>354.95800000000003</v>
      </c>
      <c r="AD66" s="48">
        <v>354.95761078999999</v>
      </c>
      <c r="AE66" s="46">
        <f t="shared" si="10"/>
        <v>-3.8921000003711015E-4</v>
      </c>
      <c r="AF66" s="47">
        <f t="shared" si="11"/>
        <v>-1.0964959235659151E-6</v>
      </c>
      <c r="AG66" s="52" t="s">
        <v>30</v>
      </c>
      <c r="AH66" s="30"/>
      <c r="AI66" s="40"/>
      <c r="AJ66" s="41"/>
      <c r="AL66" s="42"/>
      <c r="AM66" s="42"/>
    </row>
    <row r="67" spans="1:39" s="31" customFormat="1" ht="18.75" customHeight="1" x14ac:dyDescent="0.25">
      <c r="A67" s="49" t="s">
        <v>124</v>
      </c>
      <c r="B67" s="69" t="s">
        <v>125</v>
      </c>
      <c r="C67" s="51" t="s">
        <v>29</v>
      </c>
      <c r="D67" s="48">
        <f t="shared" si="21"/>
        <v>693.35199999999998</v>
      </c>
      <c r="E67" s="52">
        <f t="shared" si="21"/>
        <v>691.69466753000006</v>
      </c>
      <c r="F67" s="46">
        <f t="shared" si="4"/>
        <v>-1.6573324699999148</v>
      </c>
      <c r="G67" s="47">
        <f t="shared" si="14"/>
        <v>-2.3903190154494613E-3</v>
      </c>
      <c r="H67" s="52" t="s">
        <v>30</v>
      </c>
      <c r="I67" s="48">
        <v>251.28700000000001</v>
      </c>
      <c r="J67" s="48">
        <v>250.6579476</v>
      </c>
      <c r="K67" s="46">
        <f t="shared" si="15"/>
        <v>-0.62905240000000617</v>
      </c>
      <c r="L67" s="47">
        <f>K67/I67</f>
        <v>-2.5033224957916891E-3</v>
      </c>
      <c r="M67" s="52" t="s">
        <v>30</v>
      </c>
      <c r="N67" s="48">
        <v>0</v>
      </c>
      <c r="O67" s="48">
        <v>0</v>
      </c>
      <c r="P67" s="52">
        <f t="shared" si="12"/>
        <v>0</v>
      </c>
      <c r="Q67" s="53">
        <v>0</v>
      </c>
      <c r="R67" s="52" t="s">
        <v>30</v>
      </c>
      <c r="S67" s="48">
        <v>305.80500000000001</v>
      </c>
      <c r="T67" s="48">
        <v>305.48446458000001</v>
      </c>
      <c r="U67" s="46">
        <f t="shared" si="17"/>
        <v>-0.32053541999999879</v>
      </c>
      <c r="V67" s="47">
        <f t="shared" si="18"/>
        <v>-1.0481693235885575E-3</v>
      </c>
      <c r="W67" s="52" t="s">
        <v>30</v>
      </c>
      <c r="X67" s="48">
        <v>61.146000000000001</v>
      </c>
      <c r="Y67" s="48">
        <v>60.923072589999997</v>
      </c>
      <c r="Z67" s="52">
        <f t="shared" si="8"/>
        <v>-0.22292741000000404</v>
      </c>
      <c r="AA67" s="53">
        <f t="shared" si="9"/>
        <v>-3.6458216400092245E-3</v>
      </c>
      <c r="AB67" s="52" t="s">
        <v>30</v>
      </c>
      <c r="AC67" s="48">
        <v>75.114000000000004</v>
      </c>
      <c r="AD67" s="48">
        <v>74.629182760000006</v>
      </c>
      <c r="AE67" s="46">
        <f t="shared" si="10"/>
        <v>-0.48481723999999815</v>
      </c>
      <c r="AF67" s="47">
        <f t="shared" si="11"/>
        <v>-6.4544191495593114E-3</v>
      </c>
      <c r="AG67" s="52" t="s">
        <v>30</v>
      </c>
      <c r="AH67" s="30"/>
      <c r="AI67" s="40"/>
      <c r="AJ67" s="41"/>
      <c r="AL67" s="42"/>
      <c r="AM67" s="42"/>
    </row>
    <row r="68" spans="1:39" s="31" customFormat="1" ht="118.5" customHeight="1" x14ac:dyDescent="0.25">
      <c r="A68" s="49" t="s">
        <v>126</v>
      </c>
      <c r="B68" s="69" t="s">
        <v>127</v>
      </c>
      <c r="C68" s="51" t="s">
        <v>29</v>
      </c>
      <c r="D68" s="48">
        <f t="shared" si="21"/>
        <v>2750.9609999999993</v>
      </c>
      <c r="E68" s="52">
        <f t="shared" si="21"/>
        <v>3040.1062214500007</v>
      </c>
      <c r="F68" s="46">
        <f t="shared" si="4"/>
        <v>289.14522145000137</v>
      </c>
      <c r="G68" s="47">
        <f t="shared" si="14"/>
        <v>0.10510698677662149</v>
      </c>
      <c r="H68" s="52" t="s">
        <v>128</v>
      </c>
      <c r="I68" s="48">
        <v>1138.1079999999997</v>
      </c>
      <c r="J68" s="48">
        <v>1324.5541626500001</v>
      </c>
      <c r="K68" s="46">
        <f t="shared" si="15"/>
        <v>186.44616265000036</v>
      </c>
      <c r="L68" s="47">
        <f>K68/I68</f>
        <v>0.16382115111219708</v>
      </c>
      <c r="M68" s="52" t="s">
        <v>129</v>
      </c>
      <c r="N68" s="48">
        <v>70.387</v>
      </c>
      <c r="O68" s="48">
        <v>73.306202980000023</v>
      </c>
      <c r="P68" s="52">
        <f t="shared" si="12"/>
        <v>2.9192029800000228</v>
      </c>
      <c r="Q68" s="53">
        <f t="shared" si="19"/>
        <v>4.147360989955564E-2</v>
      </c>
      <c r="R68" s="52" t="s">
        <v>30</v>
      </c>
      <c r="S68" s="48">
        <v>958.85299999999984</v>
      </c>
      <c r="T68" s="48">
        <v>999.10115525000026</v>
      </c>
      <c r="U68" s="46">
        <f t="shared" si="17"/>
        <v>40.248155250000423</v>
      </c>
      <c r="V68" s="47">
        <f t="shared" si="18"/>
        <v>4.19753134734943E-2</v>
      </c>
      <c r="W68" s="52" t="s">
        <v>30</v>
      </c>
      <c r="X68" s="48">
        <v>191.14299999999997</v>
      </c>
      <c r="Y68" s="48">
        <v>193.48611631</v>
      </c>
      <c r="Z68" s="52">
        <f t="shared" si="8"/>
        <v>2.3431163100000276</v>
      </c>
      <c r="AA68" s="53">
        <f t="shared" si="9"/>
        <v>1.225844686962132E-2</v>
      </c>
      <c r="AB68" s="52" t="s">
        <v>30</v>
      </c>
      <c r="AC68" s="48">
        <v>392.47</v>
      </c>
      <c r="AD68" s="48">
        <v>449.65858426000005</v>
      </c>
      <c r="AE68" s="46">
        <f t="shared" si="10"/>
        <v>57.188584260000027</v>
      </c>
      <c r="AF68" s="47">
        <f>AE68/AC68</f>
        <v>0.14571453680536098</v>
      </c>
      <c r="AG68" s="52" t="s">
        <v>130</v>
      </c>
      <c r="AH68" s="30"/>
      <c r="AI68" s="40"/>
      <c r="AJ68" s="41"/>
      <c r="AL68" s="42"/>
      <c r="AM68" s="42"/>
    </row>
    <row r="69" spans="1:39" s="31" customFormat="1" ht="20.25" customHeight="1" x14ac:dyDescent="0.25">
      <c r="A69" s="49" t="s">
        <v>131</v>
      </c>
      <c r="B69" s="68" t="s">
        <v>132</v>
      </c>
      <c r="C69" s="51" t="s">
        <v>29</v>
      </c>
      <c r="D69" s="48">
        <f t="shared" si="21"/>
        <v>13702.622297718763</v>
      </c>
      <c r="E69" s="52">
        <f t="shared" si="21"/>
        <v>13252.605175000001</v>
      </c>
      <c r="F69" s="46">
        <f t="shared" si="4"/>
        <v>-450.01712271876204</v>
      </c>
      <c r="G69" s="47">
        <f t="shared" si="14"/>
        <v>-3.2841678982400452E-2</v>
      </c>
      <c r="H69" s="52" t="s">
        <v>30</v>
      </c>
      <c r="I69" s="48">
        <v>5591.6746283491029</v>
      </c>
      <c r="J69" s="48">
        <v>5359.5143196899999</v>
      </c>
      <c r="K69" s="46">
        <f t="shared" si="15"/>
        <v>-232.16030865910307</v>
      </c>
      <c r="L69" s="47">
        <f>K69/I69</f>
        <v>-4.151892305787587E-2</v>
      </c>
      <c r="M69" s="52" t="s">
        <v>30</v>
      </c>
      <c r="N69" s="48">
        <v>254.535</v>
      </c>
      <c r="O69" s="48">
        <v>243.65966981</v>
      </c>
      <c r="P69" s="52">
        <f t="shared" si="12"/>
        <v>-10.87533019</v>
      </c>
      <c r="Q69" s="53">
        <f t="shared" si="19"/>
        <v>-4.2726266289508319E-2</v>
      </c>
      <c r="R69" s="52" t="s">
        <v>30</v>
      </c>
      <c r="S69" s="48">
        <v>4690.0261765597243</v>
      </c>
      <c r="T69" s="48">
        <v>4585.5994450600001</v>
      </c>
      <c r="U69" s="46">
        <f t="shared" si="17"/>
        <v>-104.42673149972416</v>
      </c>
      <c r="V69" s="47">
        <f t="shared" si="18"/>
        <v>-2.2265703339064156E-2</v>
      </c>
      <c r="W69" s="52" t="s">
        <v>30</v>
      </c>
      <c r="X69" s="48">
        <v>1349.8281848197462</v>
      </c>
      <c r="Y69" s="48">
        <v>1306.56487939</v>
      </c>
      <c r="Z69" s="52">
        <f t="shared" si="8"/>
        <v>-43.263305429746197</v>
      </c>
      <c r="AA69" s="53">
        <f t="shared" si="9"/>
        <v>-3.2050972054286676E-2</v>
      </c>
      <c r="AB69" s="52" t="s">
        <v>30</v>
      </c>
      <c r="AC69" s="48">
        <v>1816.5583079901892</v>
      </c>
      <c r="AD69" s="48">
        <v>1757.26686105</v>
      </c>
      <c r="AE69" s="46">
        <f t="shared" si="10"/>
        <v>-59.291446940189189</v>
      </c>
      <c r="AF69" s="47">
        <f t="shared" si="11"/>
        <v>-3.2639440572534276E-2</v>
      </c>
      <c r="AG69" s="52" t="s">
        <v>30</v>
      </c>
      <c r="AH69" s="30"/>
      <c r="AI69" s="40"/>
      <c r="AJ69" s="41"/>
      <c r="AL69" s="42"/>
      <c r="AM69" s="42"/>
    </row>
    <row r="70" spans="1:39" s="31" customFormat="1" ht="57.75" customHeight="1" x14ac:dyDescent="0.25">
      <c r="A70" s="49" t="s">
        <v>133</v>
      </c>
      <c r="B70" s="68" t="s">
        <v>134</v>
      </c>
      <c r="C70" s="51" t="s">
        <v>29</v>
      </c>
      <c r="D70" s="48">
        <f t="shared" si="21"/>
        <v>3934.7809999999999</v>
      </c>
      <c r="E70" s="52">
        <f t="shared" si="21"/>
        <v>3620.0187054200005</v>
      </c>
      <c r="F70" s="46">
        <f t="shared" si="4"/>
        <v>-314.76229457999943</v>
      </c>
      <c r="G70" s="47">
        <f t="shared" si="14"/>
        <v>-7.9994870001659418E-2</v>
      </c>
      <c r="H70" s="52" t="s">
        <v>30</v>
      </c>
      <c r="I70" s="48">
        <v>1893.3989999999999</v>
      </c>
      <c r="J70" s="48">
        <v>1797.05787336</v>
      </c>
      <c r="K70" s="46">
        <f t="shared" si="15"/>
        <v>-96.341126639999857</v>
      </c>
      <c r="L70" s="47">
        <f t="shared" si="16"/>
        <v>-5.0882633105858756E-2</v>
      </c>
      <c r="M70" s="52" t="s">
        <v>30</v>
      </c>
      <c r="N70" s="48">
        <v>44.709000000000003</v>
      </c>
      <c r="O70" s="48">
        <v>43.166495500000003</v>
      </c>
      <c r="P70" s="52">
        <f t="shared" si="12"/>
        <v>-1.5425044999999997</v>
      </c>
      <c r="Q70" s="53">
        <f t="shared" si="19"/>
        <v>-3.4500984141895362E-2</v>
      </c>
      <c r="R70" s="52" t="s">
        <v>30</v>
      </c>
      <c r="S70" s="48">
        <v>1480.925</v>
      </c>
      <c r="T70" s="48">
        <v>1269.45324082</v>
      </c>
      <c r="U70" s="46">
        <f t="shared" si="17"/>
        <v>-211.47175917999994</v>
      </c>
      <c r="V70" s="47">
        <f t="shared" si="18"/>
        <v>-0.14279707559802146</v>
      </c>
      <c r="W70" s="52" t="s">
        <v>135</v>
      </c>
      <c r="X70" s="48">
        <v>230.04300000000001</v>
      </c>
      <c r="Y70" s="48">
        <v>223.99915898</v>
      </c>
      <c r="Z70" s="52">
        <f t="shared" si="8"/>
        <v>-6.0438410200000021</v>
      </c>
      <c r="AA70" s="53">
        <f t="shared" si="9"/>
        <v>-2.6272657807453397E-2</v>
      </c>
      <c r="AB70" s="52" t="s">
        <v>30</v>
      </c>
      <c r="AC70" s="48">
        <v>285.70499999999998</v>
      </c>
      <c r="AD70" s="48">
        <v>286.34193676000001</v>
      </c>
      <c r="AE70" s="46">
        <f t="shared" si="10"/>
        <v>0.63693676000002597</v>
      </c>
      <c r="AF70" s="47">
        <f t="shared" si="11"/>
        <v>2.2293511139112932E-3</v>
      </c>
      <c r="AG70" s="52" t="s">
        <v>30</v>
      </c>
      <c r="AH70" s="30"/>
      <c r="AI70" s="40"/>
      <c r="AJ70" s="41"/>
      <c r="AL70" s="42"/>
      <c r="AM70" s="42"/>
    </row>
    <row r="71" spans="1:39" s="31" customFormat="1" ht="17.25" customHeight="1" x14ac:dyDescent="0.25">
      <c r="A71" s="49" t="s">
        <v>136</v>
      </c>
      <c r="B71" s="68" t="s">
        <v>137</v>
      </c>
      <c r="C71" s="51" t="s">
        <v>29</v>
      </c>
      <c r="D71" s="48">
        <f t="shared" si="21"/>
        <v>1265.3610000000001</v>
      </c>
      <c r="E71" s="52">
        <f t="shared" si="21"/>
        <v>1221.2527194500001</v>
      </c>
      <c r="F71" s="46">
        <f t="shared" si="4"/>
        <v>-44.108280550000018</v>
      </c>
      <c r="G71" s="47">
        <f t="shared" si="14"/>
        <v>-3.4858258275701569E-2</v>
      </c>
      <c r="H71" s="52" t="s">
        <v>30</v>
      </c>
      <c r="I71" s="54">
        <f>I72+I73</f>
        <v>576.28700000000003</v>
      </c>
      <c r="J71" s="54">
        <f>J72+J73</f>
        <v>555.07028304999994</v>
      </c>
      <c r="K71" s="46">
        <f t="shared" si="15"/>
        <v>-21.216716950000091</v>
      </c>
      <c r="L71" s="47">
        <f t="shared" si="16"/>
        <v>-3.6816233838348061E-2</v>
      </c>
      <c r="M71" s="52" t="s">
        <v>30</v>
      </c>
      <c r="N71" s="54">
        <v>15.542999999999999</v>
      </c>
      <c r="O71" s="54">
        <f>O72+O73</f>
        <v>11.0388991</v>
      </c>
      <c r="P71" s="52">
        <f t="shared" si="12"/>
        <v>-4.5041008999999992</v>
      </c>
      <c r="Q71" s="53">
        <f t="shared" si="19"/>
        <v>-0.28978324004374956</v>
      </c>
      <c r="R71" s="52" t="s">
        <v>30</v>
      </c>
      <c r="S71" s="54">
        <f>S72+S73</f>
        <v>491.11399999999998</v>
      </c>
      <c r="T71" s="54">
        <f>T72+T73</f>
        <v>483.13745889</v>
      </c>
      <c r="U71" s="46">
        <f t="shared" si="17"/>
        <v>-7.976541109999971</v>
      </c>
      <c r="V71" s="47">
        <f t="shared" si="18"/>
        <v>-1.6241730250002997E-2</v>
      </c>
      <c r="W71" s="52" t="s">
        <v>30</v>
      </c>
      <c r="X71" s="54">
        <f>X72+X73</f>
        <v>90.805999999999997</v>
      </c>
      <c r="Y71" s="54">
        <f>Y72+Y73</f>
        <v>82.92066543</v>
      </c>
      <c r="Z71" s="52">
        <f t="shared" si="8"/>
        <v>-7.8853345699999977</v>
      </c>
      <c r="AA71" s="53">
        <f t="shared" si="9"/>
        <v>-8.6837153602184858E-2</v>
      </c>
      <c r="AB71" s="52" t="s">
        <v>30</v>
      </c>
      <c r="AC71" s="54">
        <f>AC72+AC73</f>
        <v>91.611000000000004</v>
      </c>
      <c r="AD71" s="54">
        <f>AD72+AD73</f>
        <v>89.085412980000001</v>
      </c>
      <c r="AE71" s="46">
        <f t="shared" si="10"/>
        <v>-2.5255870200000032</v>
      </c>
      <c r="AF71" s="47">
        <f t="shared" si="11"/>
        <v>-2.7568600058944921E-2</v>
      </c>
      <c r="AG71" s="52" t="s">
        <v>30</v>
      </c>
      <c r="AH71" s="30"/>
      <c r="AI71" s="40"/>
      <c r="AJ71" s="41"/>
      <c r="AL71" s="42"/>
      <c r="AM71" s="42"/>
    </row>
    <row r="72" spans="1:39" s="31" customFormat="1" ht="51.75" customHeight="1" x14ac:dyDescent="0.25">
      <c r="A72" s="49" t="s">
        <v>138</v>
      </c>
      <c r="B72" s="69" t="s">
        <v>139</v>
      </c>
      <c r="C72" s="51" t="s">
        <v>29</v>
      </c>
      <c r="D72" s="48">
        <f t="shared" si="21"/>
        <v>1003.4680000000001</v>
      </c>
      <c r="E72" s="52">
        <f t="shared" si="21"/>
        <v>980.44767947999992</v>
      </c>
      <c r="F72" s="46">
        <f t="shared" si="4"/>
        <v>-23.020320520000155</v>
      </c>
      <c r="G72" s="47">
        <f t="shared" si="14"/>
        <v>-2.2940761957531433E-2</v>
      </c>
      <c r="H72" s="52" t="s">
        <v>30</v>
      </c>
      <c r="I72" s="48">
        <v>448.19</v>
      </c>
      <c r="J72" s="48">
        <v>425.50980021999999</v>
      </c>
      <c r="K72" s="46">
        <f t="shared" si="15"/>
        <v>-22.680199780000009</v>
      </c>
      <c r="L72" s="47">
        <f t="shared" si="16"/>
        <v>-5.0603984426247819E-2</v>
      </c>
      <c r="M72" s="52" t="s">
        <v>30</v>
      </c>
      <c r="N72" s="48">
        <v>3.9609999999999999</v>
      </c>
      <c r="O72" s="48">
        <v>5.1373204399999999</v>
      </c>
      <c r="P72" s="52">
        <f t="shared" si="12"/>
        <v>1.17632044</v>
      </c>
      <c r="Q72" s="53">
        <f t="shared" si="19"/>
        <v>0.29697562231759661</v>
      </c>
      <c r="R72" s="52" t="s">
        <v>140</v>
      </c>
      <c r="S72" s="48">
        <v>405.49400000000003</v>
      </c>
      <c r="T72" s="48">
        <v>409.11797996000001</v>
      </c>
      <c r="U72" s="46">
        <f t="shared" si="17"/>
        <v>3.6239799599999856</v>
      </c>
      <c r="V72" s="47">
        <f t="shared" si="18"/>
        <v>8.9371974924412831E-3</v>
      </c>
      <c r="W72" s="52" t="s">
        <v>30</v>
      </c>
      <c r="X72" s="48">
        <v>72.608999999999995</v>
      </c>
      <c r="Y72" s="48">
        <v>67.656420199999999</v>
      </c>
      <c r="Z72" s="52">
        <f t="shared" si="8"/>
        <v>-4.9525797999999952</v>
      </c>
      <c r="AA72" s="53">
        <f t="shared" si="9"/>
        <v>-6.8208896968695282E-2</v>
      </c>
      <c r="AB72" s="52" t="s">
        <v>30</v>
      </c>
      <c r="AC72" s="48">
        <v>73.213999999999999</v>
      </c>
      <c r="AD72" s="48">
        <v>73.026158659999993</v>
      </c>
      <c r="AE72" s="46">
        <f t="shared" si="10"/>
        <v>-0.18784134000000563</v>
      </c>
      <c r="AF72" s="47">
        <f t="shared" si="11"/>
        <v>-2.565647826918426E-3</v>
      </c>
      <c r="AG72" s="52" t="s">
        <v>30</v>
      </c>
      <c r="AH72" s="30"/>
      <c r="AI72" s="40"/>
      <c r="AJ72" s="41"/>
      <c r="AL72" s="42"/>
      <c r="AM72" s="42"/>
    </row>
    <row r="73" spans="1:39" s="31" customFormat="1" ht="138.75" customHeight="1" x14ac:dyDescent="0.25">
      <c r="A73" s="49" t="s">
        <v>141</v>
      </c>
      <c r="B73" s="69" t="s">
        <v>142</v>
      </c>
      <c r="C73" s="51" t="s">
        <v>29</v>
      </c>
      <c r="D73" s="48">
        <f t="shared" si="21"/>
        <v>261.89299999999997</v>
      </c>
      <c r="E73" s="52">
        <f t="shared" si="21"/>
        <v>240.80503996999997</v>
      </c>
      <c r="F73" s="46">
        <f t="shared" si="4"/>
        <v>-21.087960030000005</v>
      </c>
      <c r="G73" s="47">
        <f t="shared" si="14"/>
        <v>-8.0521281706651224E-2</v>
      </c>
      <c r="H73" s="52" t="s">
        <v>30</v>
      </c>
      <c r="I73" s="48">
        <v>128.09700000000004</v>
      </c>
      <c r="J73" s="48">
        <v>129.56048282999996</v>
      </c>
      <c r="K73" s="46">
        <f t="shared" si="15"/>
        <v>1.4634828299999185</v>
      </c>
      <c r="L73" s="47">
        <f t="shared" si="16"/>
        <v>1.1424801751796826E-2</v>
      </c>
      <c r="M73" s="52" t="s">
        <v>30</v>
      </c>
      <c r="N73" s="48">
        <v>11.581999999999999</v>
      </c>
      <c r="O73" s="48">
        <v>5.9015786600000002</v>
      </c>
      <c r="P73" s="52">
        <f t="shared" si="12"/>
        <v>-5.6804213399999988</v>
      </c>
      <c r="Q73" s="53">
        <f t="shared" si="19"/>
        <v>-0.49045254187532372</v>
      </c>
      <c r="R73" s="52" t="s">
        <v>143</v>
      </c>
      <c r="S73" s="48">
        <v>85.619999999999948</v>
      </c>
      <c r="T73" s="48">
        <v>74.019478929999991</v>
      </c>
      <c r="U73" s="46">
        <f t="shared" si="17"/>
        <v>-11.600521069999957</v>
      </c>
      <c r="V73" s="47">
        <f t="shared" si="18"/>
        <v>-0.1354884497780888</v>
      </c>
      <c r="W73" s="52" t="s">
        <v>144</v>
      </c>
      <c r="X73" s="48">
        <v>18.197000000000003</v>
      </c>
      <c r="Y73" s="48">
        <v>15.26424523</v>
      </c>
      <c r="Z73" s="52">
        <f t="shared" si="8"/>
        <v>-2.9327547700000025</v>
      </c>
      <c r="AA73" s="53">
        <f t="shared" si="9"/>
        <v>-0.16116693795680617</v>
      </c>
      <c r="AB73" s="52" t="s">
        <v>145</v>
      </c>
      <c r="AC73" s="48">
        <v>18.397000000000006</v>
      </c>
      <c r="AD73" s="48">
        <v>16.059254320000008</v>
      </c>
      <c r="AE73" s="46">
        <f t="shared" si="10"/>
        <v>-2.3377456799999976</v>
      </c>
      <c r="AF73" s="47">
        <f t="shared" si="11"/>
        <v>-0.12707211393161913</v>
      </c>
      <c r="AG73" s="52" t="s">
        <v>146</v>
      </c>
      <c r="AH73" s="30"/>
      <c r="AI73" s="40"/>
      <c r="AJ73" s="41"/>
      <c r="AL73" s="42"/>
      <c r="AM73" s="42"/>
    </row>
    <row r="74" spans="1:39" s="31" customFormat="1" ht="20.25" customHeight="1" x14ac:dyDescent="0.25">
      <c r="A74" s="49" t="s">
        <v>147</v>
      </c>
      <c r="B74" s="68" t="s">
        <v>148</v>
      </c>
      <c r="C74" s="51" t="s">
        <v>29</v>
      </c>
      <c r="D74" s="48">
        <f t="shared" si="21"/>
        <v>2731.5829999999996</v>
      </c>
      <c r="E74" s="52">
        <f t="shared" si="21"/>
        <v>2571.9278327900001</v>
      </c>
      <c r="F74" s="46">
        <f t="shared" si="4"/>
        <v>-159.65516720999949</v>
      </c>
      <c r="G74" s="47">
        <f t="shared" si="14"/>
        <v>-5.8447855038634929E-2</v>
      </c>
      <c r="H74" s="52" t="s">
        <v>30</v>
      </c>
      <c r="I74" s="54">
        <v>1052.2919999999999</v>
      </c>
      <c r="J74" s="54">
        <f>J75+J76+J77</f>
        <v>888.22263411999995</v>
      </c>
      <c r="K74" s="46">
        <f t="shared" si="15"/>
        <v>-164.06936587999996</v>
      </c>
      <c r="L74" s="47">
        <f t="shared" si="16"/>
        <v>-0.15591619615087826</v>
      </c>
      <c r="M74" s="52" t="s">
        <v>30</v>
      </c>
      <c r="N74" s="54">
        <v>54.119</v>
      </c>
      <c r="O74" s="54">
        <f>O75+O76+O77</f>
        <v>52.153590780000002</v>
      </c>
      <c r="P74" s="52">
        <f t="shared" si="12"/>
        <v>-1.965409219999998</v>
      </c>
      <c r="Q74" s="53">
        <f t="shared" si="19"/>
        <v>-3.6316436371699366E-2</v>
      </c>
      <c r="R74" s="52" t="s">
        <v>30</v>
      </c>
      <c r="S74" s="54">
        <f>S75+S76+S77</f>
        <v>795.44600000000003</v>
      </c>
      <c r="T74" s="54">
        <f>T75+T76+T77</f>
        <v>833.65097013000002</v>
      </c>
      <c r="U74" s="46">
        <f t="shared" si="17"/>
        <v>38.204970129999992</v>
      </c>
      <c r="V74" s="47">
        <f t="shared" si="18"/>
        <v>4.8029621281645757E-2</v>
      </c>
      <c r="W74" s="52" t="s">
        <v>30</v>
      </c>
      <c r="X74" s="54">
        <f>X75+X76+X77</f>
        <v>544.06600000000003</v>
      </c>
      <c r="Y74" s="54">
        <f>Y75+Y76+Y77</f>
        <v>532.67466232000004</v>
      </c>
      <c r="Z74" s="52">
        <f t="shared" si="8"/>
        <v>-11.391337679999992</v>
      </c>
      <c r="AA74" s="53">
        <f t="shared" si="9"/>
        <v>-2.0937418769046388E-2</v>
      </c>
      <c r="AB74" s="52" t="s">
        <v>30</v>
      </c>
      <c r="AC74" s="54">
        <f>AC75+AC76+AC77</f>
        <v>285.66000000000003</v>
      </c>
      <c r="AD74" s="54">
        <f>AD75+AD76+AD77</f>
        <v>265.22597544000001</v>
      </c>
      <c r="AE74" s="46">
        <f t="shared" si="10"/>
        <v>-20.434024560000012</v>
      </c>
      <c r="AF74" s="47">
        <f t="shared" si="11"/>
        <v>-7.1532677168662087E-2</v>
      </c>
      <c r="AG74" s="52" t="s">
        <v>30</v>
      </c>
      <c r="AH74" s="30"/>
      <c r="AI74" s="40"/>
      <c r="AJ74" s="41"/>
      <c r="AL74" s="42"/>
      <c r="AM74" s="42"/>
    </row>
    <row r="75" spans="1:39" s="31" customFormat="1" ht="138.75" customHeight="1" x14ac:dyDescent="0.25">
      <c r="A75" s="49" t="s">
        <v>149</v>
      </c>
      <c r="B75" s="69" t="s">
        <v>150</v>
      </c>
      <c r="C75" s="51" t="s">
        <v>29</v>
      </c>
      <c r="D75" s="48">
        <f t="shared" si="21"/>
        <v>1737.5430000000001</v>
      </c>
      <c r="E75" s="52">
        <f t="shared" si="21"/>
        <v>1520.7989183499999</v>
      </c>
      <c r="F75" s="46">
        <f t="shared" si="4"/>
        <v>-216.74408165000023</v>
      </c>
      <c r="G75" s="47">
        <f t="shared" si="14"/>
        <v>-0.1247417080613258</v>
      </c>
      <c r="H75" s="52" t="s">
        <v>151</v>
      </c>
      <c r="I75" s="48">
        <v>758.58100000000002</v>
      </c>
      <c r="J75" s="48">
        <v>644.57827282999995</v>
      </c>
      <c r="K75" s="46">
        <f t="shared" si="15"/>
        <v>-114.00272717000007</v>
      </c>
      <c r="L75" s="47">
        <f t="shared" si="16"/>
        <v>-0.15028418477393984</v>
      </c>
      <c r="M75" s="52" t="s">
        <v>151</v>
      </c>
      <c r="N75" s="48">
        <v>45.158000000000001</v>
      </c>
      <c r="O75" s="48">
        <v>42.392152539999998</v>
      </c>
      <c r="P75" s="52">
        <f t="shared" si="12"/>
        <v>-2.7658474600000034</v>
      </c>
      <c r="Q75" s="53">
        <f t="shared" si="19"/>
        <v>-6.1248227556579195E-2</v>
      </c>
      <c r="R75" s="52" t="s">
        <v>30</v>
      </c>
      <c r="S75" s="48">
        <v>566.78399999999999</v>
      </c>
      <c r="T75" s="48">
        <v>504.29426359000001</v>
      </c>
      <c r="U75" s="46">
        <f t="shared" si="17"/>
        <v>-62.489736409999978</v>
      </c>
      <c r="V75" s="47">
        <f t="shared" si="18"/>
        <v>-0.11025317653638772</v>
      </c>
      <c r="W75" s="52" t="s">
        <v>152</v>
      </c>
      <c r="X75" s="48">
        <v>140.92099999999999</v>
      </c>
      <c r="Y75" s="48">
        <v>121.04035269000001</v>
      </c>
      <c r="Z75" s="52">
        <f t="shared" si="8"/>
        <v>-19.880647309999986</v>
      </c>
      <c r="AA75" s="53">
        <f t="shared" si="9"/>
        <v>-0.14107654153745708</v>
      </c>
      <c r="AB75" s="52" t="s">
        <v>152</v>
      </c>
      <c r="AC75" s="48">
        <v>226.09899999999999</v>
      </c>
      <c r="AD75" s="48">
        <v>208.49387669999999</v>
      </c>
      <c r="AE75" s="46">
        <f t="shared" si="10"/>
        <v>-17.605123300000002</v>
      </c>
      <c r="AF75" s="47">
        <f t="shared" si="11"/>
        <v>-7.7864666805249047E-2</v>
      </c>
      <c r="AG75" s="52" t="s">
        <v>30</v>
      </c>
      <c r="AH75" s="30"/>
      <c r="AI75" s="40"/>
      <c r="AJ75" s="41"/>
      <c r="AL75" s="42"/>
      <c r="AM75" s="42"/>
    </row>
    <row r="76" spans="1:39" s="31" customFormat="1" ht="105.75" customHeight="1" x14ac:dyDescent="0.25">
      <c r="A76" s="49" t="s">
        <v>153</v>
      </c>
      <c r="B76" s="69" t="s">
        <v>154</v>
      </c>
      <c r="C76" s="51" t="s">
        <v>29</v>
      </c>
      <c r="D76" s="48">
        <f t="shared" si="21"/>
        <v>498.28800000000001</v>
      </c>
      <c r="E76" s="52">
        <f t="shared" si="21"/>
        <v>654.64817207999999</v>
      </c>
      <c r="F76" s="46">
        <f t="shared" si="4"/>
        <v>156.36017207999998</v>
      </c>
      <c r="G76" s="47">
        <f t="shared" si="14"/>
        <v>0.31379477747808493</v>
      </c>
      <c r="H76" s="52" t="s">
        <v>155</v>
      </c>
      <c r="I76" s="48">
        <v>61.64</v>
      </c>
      <c r="J76" s="48">
        <v>57.493744880000001</v>
      </c>
      <c r="K76" s="46">
        <f t="shared" si="15"/>
        <v>-4.1462551199999993</v>
      </c>
      <c r="L76" s="47">
        <f t="shared" si="16"/>
        <v>-6.7265657365347162E-2</v>
      </c>
      <c r="M76" s="52" t="s">
        <v>30</v>
      </c>
      <c r="N76" s="48">
        <v>2.0299999999999998</v>
      </c>
      <c r="O76" s="48">
        <v>2.0311408900000001</v>
      </c>
      <c r="P76" s="52">
        <f t="shared" si="12"/>
        <v>1.1408900000002831E-3</v>
      </c>
      <c r="Q76" s="53">
        <f t="shared" si="19"/>
        <v>5.6201477832526264E-4</v>
      </c>
      <c r="R76" s="52" t="s">
        <v>30</v>
      </c>
      <c r="S76" s="48">
        <v>67.066000000000003</v>
      </c>
      <c r="T76" s="48">
        <v>202.95905868</v>
      </c>
      <c r="U76" s="46">
        <f t="shared" si="17"/>
        <v>135.89305868</v>
      </c>
      <c r="V76" s="47">
        <f t="shared" si="18"/>
        <v>2.0262585912384812</v>
      </c>
      <c r="W76" s="52" t="s">
        <v>155</v>
      </c>
      <c r="X76" s="48">
        <v>355.23700000000002</v>
      </c>
      <c r="Y76" s="48">
        <v>380.0252921</v>
      </c>
      <c r="Z76" s="52">
        <f t="shared" si="8"/>
        <v>24.788292099999978</v>
      </c>
      <c r="AA76" s="53">
        <f t="shared" si="9"/>
        <v>6.9779589682380988E-2</v>
      </c>
      <c r="AB76" s="52" t="s">
        <v>30</v>
      </c>
      <c r="AC76" s="48">
        <v>12.315</v>
      </c>
      <c r="AD76" s="48">
        <v>12.138935529999999</v>
      </c>
      <c r="AE76" s="46">
        <f t="shared" si="10"/>
        <v>-0.17606447000000003</v>
      </c>
      <c r="AF76" s="47">
        <f t="shared" si="11"/>
        <v>-1.4296749492488837E-2</v>
      </c>
      <c r="AG76" s="52" t="s">
        <v>30</v>
      </c>
      <c r="AH76" s="30"/>
      <c r="AI76" s="40"/>
      <c r="AJ76" s="41"/>
      <c r="AL76" s="42"/>
      <c r="AM76" s="42"/>
    </row>
    <row r="77" spans="1:39" s="31" customFormat="1" ht="45" customHeight="1" thickBot="1" x14ac:dyDescent="0.3">
      <c r="A77" s="56" t="s">
        <v>156</v>
      </c>
      <c r="B77" s="72" t="s">
        <v>157</v>
      </c>
      <c r="C77" s="58" t="s">
        <v>29</v>
      </c>
      <c r="D77" s="48">
        <f t="shared" si="21"/>
        <v>495.75200000000001</v>
      </c>
      <c r="E77" s="52">
        <f t="shared" si="21"/>
        <v>396.48074236000002</v>
      </c>
      <c r="F77" s="46">
        <f t="shared" si="4"/>
        <v>-99.271257639999988</v>
      </c>
      <c r="G77" s="47">
        <f>F77/D77</f>
        <v>-0.20024378649001917</v>
      </c>
      <c r="H77" s="59" t="s">
        <v>158</v>
      </c>
      <c r="I77" s="73">
        <v>232.07099999999991</v>
      </c>
      <c r="J77" s="73">
        <v>186.15061641</v>
      </c>
      <c r="K77" s="46">
        <f t="shared" si="15"/>
        <v>-45.920383589999915</v>
      </c>
      <c r="L77" s="47">
        <f>K77/I77</f>
        <v>-0.19787213219230293</v>
      </c>
      <c r="M77" s="52" t="s">
        <v>158</v>
      </c>
      <c r="N77" s="48">
        <v>6.9309999999999992</v>
      </c>
      <c r="O77" s="48">
        <v>7.7302973500000043</v>
      </c>
      <c r="P77" s="59">
        <f t="shared" si="12"/>
        <v>0.79929735000000512</v>
      </c>
      <c r="Q77" s="53">
        <f t="shared" si="19"/>
        <v>0.11532208195065723</v>
      </c>
      <c r="R77" s="59" t="s">
        <v>30</v>
      </c>
      <c r="S77" s="48">
        <v>161.59600000000003</v>
      </c>
      <c r="T77" s="48">
        <v>126.39764786000001</v>
      </c>
      <c r="U77" s="46">
        <f t="shared" si="17"/>
        <v>-35.198352140000026</v>
      </c>
      <c r="V77" s="47">
        <f t="shared" si="18"/>
        <v>-0.21781697653407275</v>
      </c>
      <c r="W77" s="59" t="s">
        <v>158</v>
      </c>
      <c r="X77" s="48">
        <v>47.908000000000015</v>
      </c>
      <c r="Y77" s="48">
        <v>31.609017530000017</v>
      </c>
      <c r="Z77" s="59">
        <f t="shared" si="8"/>
        <v>-16.298982469999999</v>
      </c>
      <c r="AA77" s="53">
        <f t="shared" si="9"/>
        <v>-0.34021421203139335</v>
      </c>
      <c r="AB77" s="59" t="s">
        <v>158</v>
      </c>
      <c r="AC77" s="48">
        <v>47.246000000000038</v>
      </c>
      <c r="AD77" s="48">
        <v>44.593163210000029</v>
      </c>
      <c r="AE77" s="46">
        <f t="shared" si="10"/>
        <v>-2.6528367900000092</v>
      </c>
      <c r="AF77" s="47">
        <f t="shared" si="11"/>
        <v>-5.6149447360623272E-2</v>
      </c>
      <c r="AG77" s="59" t="s">
        <v>30</v>
      </c>
      <c r="AH77" s="30"/>
      <c r="AI77" s="40"/>
      <c r="AJ77" s="41"/>
      <c r="AL77" s="42"/>
      <c r="AM77" s="42"/>
    </row>
    <row r="78" spans="1:39" s="31" customFormat="1" ht="24.75" customHeight="1" x14ac:dyDescent="0.25">
      <c r="A78" s="74" t="s">
        <v>159</v>
      </c>
      <c r="B78" s="75" t="s">
        <v>160</v>
      </c>
      <c r="C78" s="76" t="s">
        <v>29</v>
      </c>
      <c r="D78" s="77" t="s">
        <v>30</v>
      </c>
      <c r="E78" s="77" t="s">
        <v>30</v>
      </c>
      <c r="F78" s="77" t="s">
        <v>30</v>
      </c>
      <c r="G78" s="78" t="s">
        <v>30</v>
      </c>
      <c r="H78" s="77" t="s">
        <v>30</v>
      </c>
      <c r="I78" s="79" t="s">
        <v>30</v>
      </c>
      <c r="J78" s="79" t="s">
        <v>30</v>
      </c>
      <c r="K78" s="77" t="s">
        <v>30</v>
      </c>
      <c r="L78" s="78" t="s">
        <v>30</v>
      </c>
      <c r="M78" s="77" t="s">
        <v>30</v>
      </c>
      <c r="N78" s="77" t="s">
        <v>30</v>
      </c>
      <c r="O78" s="77" t="s">
        <v>30</v>
      </c>
      <c r="P78" s="77" t="s">
        <v>30</v>
      </c>
      <c r="Q78" s="78" t="s">
        <v>30</v>
      </c>
      <c r="R78" s="77" t="s">
        <v>30</v>
      </c>
      <c r="S78" s="80" t="s">
        <v>30</v>
      </c>
      <c r="T78" s="80" t="s">
        <v>30</v>
      </c>
      <c r="U78" s="77" t="s">
        <v>30</v>
      </c>
      <c r="V78" s="78" t="s">
        <v>30</v>
      </c>
      <c r="W78" s="77" t="s">
        <v>30</v>
      </c>
      <c r="X78" s="77" t="s">
        <v>30</v>
      </c>
      <c r="Y78" s="77" t="s">
        <v>30</v>
      </c>
      <c r="Z78" s="77" t="s">
        <v>30</v>
      </c>
      <c r="AA78" s="78" t="s">
        <v>30</v>
      </c>
      <c r="AB78" s="77" t="s">
        <v>30</v>
      </c>
      <c r="AC78" s="77" t="s">
        <v>30</v>
      </c>
      <c r="AD78" s="77" t="s">
        <v>30</v>
      </c>
      <c r="AE78" s="77" t="s">
        <v>30</v>
      </c>
      <c r="AF78" s="78" t="s">
        <v>30</v>
      </c>
      <c r="AG78" s="77" t="s">
        <v>30</v>
      </c>
      <c r="AH78" s="30"/>
      <c r="AI78" s="40"/>
      <c r="AJ78" s="41"/>
      <c r="AL78" s="42"/>
      <c r="AM78" s="42"/>
    </row>
    <row r="79" spans="1:39" s="31" customFormat="1" ht="42" customHeight="1" x14ac:dyDescent="0.25">
      <c r="A79" s="49" t="s">
        <v>161</v>
      </c>
      <c r="B79" s="69" t="s">
        <v>162</v>
      </c>
      <c r="C79" s="51" t="s">
        <v>29</v>
      </c>
      <c r="D79" s="48">
        <f>SUM(I79,N79,S79,X79,AC79)</f>
        <v>5917.7180000000008</v>
      </c>
      <c r="E79" s="52">
        <f>SUM(J79,O79,T79,Y79,AD79)</f>
        <v>6018.0072989500004</v>
      </c>
      <c r="F79" s="52">
        <f t="shared" ref="F79" si="22">E79-D79</f>
        <v>100.28929894999965</v>
      </c>
      <c r="G79" s="53">
        <f>F79/D79</f>
        <v>1.6947292681063823E-2</v>
      </c>
      <c r="H79" s="52" t="s">
        <v>30</v>
      </c>
      <c r="I79" s="48">
        <v>2181.6860000000001</v>
      </c>
      <c r="J79" s="48">
        <v>2270.5826360999999</v>
      </c>
      <c r="K79" s="52">
        <f>J79-I79</f>
        <v>88.896636099999796</v>
      </c>
      <c r="L79" s="53">
        <f>K79/I79</f>
        <v>4.0746760120383863E-2</v>
      </c>
      <c r="M79" s="52" t="s">
        <v>30</v>
      </c>
      <c r="N79" s="48">
        <v>161.03299999999999</v>
      </c>
      <c r="O79" s="48">
        <v>148.2405435</v>
      </c>
      <c r="P79" s="52">
        <f t="shared" si="12"/>
        <v>-12.792456499999986</v>
      </c>
      <c r="Q79" s="53">
        <f t="shared" ref="Q79" si="23">P79/N79</f>
        <v>-7.9439968826265348E-2</v>
      </c>
      <c r="R79" s="52" t="s">
        <v>30</v>
      </c>
      <c r="S79" s="48">
        <v>2453.6770000000001</v>
      </c>
      <c r="T79" s="48">
        <v>2409.8701249000001</v>
      </c>
      <c r="U79" s="52">
        <f t="shared" si="1"/>
        <v>-43.80687510000007</v>
      </c>
      <c r="V79" s="53">
        <f>U79/S79</f>
        <v>-1.7853562265938046E-2</v>
      </c>
      <c r="W79" s="52" t="s">
        <v>30</v>
      </c>
      <c r="X79" s="48">
        <v>571.34400000000005</v>
      </c>
      <c r="Y79" s="48">
        <v>555.21161104999999</v>
      </c>
      <c r="Z79" s="52">
        <f t="shared" si="8"/>
        <v>-16.132388950000063</v>
      </c>
      <c r="AA79" s="53">
        <f>Z79/X79</f>
        <v>-2.8235859569716425E-2</v>
      </c>
      <c r="AB79" s="52" t="s">
        <v>30</v>
      </c>
      <c r="AC79" s="48">
        <v>549.97799999999995</v>
      </c>
      <c r="AD79" s="48">
        <v>634.10238340000001</v>
      </c>
      <c r="AE79" s="52">
        <f t="shared" si="10"/>
        <v>84.124383400000056</v>
      </c>
      <c r="AF79" s="53">
        <f>AE79/AC79</f>
        <v>0.15295954274534629</v>
      </c>
      <c r="AG79" s="52" t="s">
        <v>163</v>
      </c>
      <c r="AH79" s="30"/>
      <c r="AI79" s="40"/>
      <c r="AJ79" s="41"/>
      <c r="AL79" s="42"/>
      <c r="AM79" s="42"/>
    </row>
    <row r="80" spans="1:39" s="31" customFormat="1" ht="18.75" customHeight="1" x14ac:dyDescent="0.25">
      <c r="A80" s="49" t="s">
        <v>164</v>
      </c>
      <c r="B80" s="69" t="s">
        <v>165</v>
      </c>
      <c r="C80" s="51" t="s">
        <v>29</v>
      </c>
      <c r="D80" s="52" t="s">
        <v>30</v>
      </c>
      <c r="E80" s="52" t="s">
        <v>30</v>
      </c>
      <c r="F80" s="52" t="s">
        <v>30</v>
      </c>
      <c r="G80" s="53" t="s">
        <v>30</v>
      </c>
      <c r="H80" s="52" t="s">
        <v>30</v>
      </c>
      <c r="I80" s="54" t="s">
        <v>30</v>
      </c>
      <c r="J80" s="54" t="s">
        <v>30</v>
      </c>
      <c r="K80" s="52" t="s">
        <v>30</v>
      </c>
      <c r="L80" s="53" t="s">
        <v>30</v>
      </c>
      <c r="M80" s="52" t="s">
        <v>30</v>
      </c>
      <c r="N80" s="52" t="s">
        <v>30</v>
      </c>
      <c r="O80" s="52" t="s">
        <v>30</v>
      </c>
      <c r="P80" s="52" t="s">
        <v>30</v>
      </c>
      <c r="Q80" s="53" t="s">
        <v>30</v>
      </c>
      <c r="R80" s="52" t="s">
        <v>30</v>
      </c>
      <c r="S80" s="55" t="s">
        <v>30</v>
      </c>
      <c r="T80" s="55" t="s">
        <v>30</v>
      </c>
      <c r="U80" s="52" t="s">
        <v>30</v>
      </c>
      <c r="V80" s="53" t="s">
        <v>30</v>
      </c>
      <c r="W80" s="52" t="s">
        <v>30</v>
      </c>
      <c r="X80" s="55" t="s">
        <v>30</v>
      </c>
      <c r="Y80" s="55" t="s">
        <v>30</v>
      </c>
      <c r="Z80" s="52" t="s">
        <v>30</v>
      </c>
      <c r="AA80" s="53" t="s">
        <v>30</v>
      </c>
      <c r="AB80" s="52" t="s">
        <v>30</v>
      </c>
      <c r="AC80" s="55" t="s">
        <v>30</v>
      </c>
      <c r="AD80" s="55" t="s">
        <v>30</v>
      </c>
      <c r="AE80" s="52" t="s">
        <v>30</v>
      </c>
      <c r="AF80" s="53" t="s">
        <v>30</v>
      </c>
      <c r="AG80" s="52" t="s">
        <v>30</v>
      </c>
      <c r="AH80" s="30"/>
      <c r="AI80" s="40"/>
      <c r="AJ80" s="41"/>
      <c r="AL80" s="42"/>
      <c r="AM80" s="42"/>
    </row>
    <row r="81" spans="1:39" s="31" customFormat="1" ht="18.75" customHeight="1" thickBot="1" x14ac:dyDescent="0.3">
      <c r="A81" s="81" t="s">
        <v>166</v>
      </c>
      <c r="B81" s="82" t="s">
        <v>167</v>
      </c>
      <c r="C81" s="83" t="s">
        <v>29</v>
      </c>
      <c r="D81" s="84" t="s">
        <v>30</v>
      </c>
      <c r="E81" s="84" t="s">
        <v>30</v>
      </c>
      <c r="F81" s="84" t="s">
        <v>30</v>
      </c>
      <c r="G81" s="85" t="s">
        <v>30</v>
      </c>
      <c r="H81" s="84" t="s">
        <v>30</v>
      </c>
      <c r="I81" s="86" t="s">
        <v>30</v>
      </c>
      <c r="J81" s="86" t="s">
        <v>30</v>
      </c>
      <c r="K81" s="84" t="s">
        <v>30</v>
      </c>
      <c r="L81" s="85" t="s">
        <v>30</v>
      </c>
      <c r="M81" s="84" t="s">
        <v>30</v>
      </c>
      <c r="N81" s="84" t="s">
        <v>30</v>
      </c>
      <c r="O81" s="84" t="s">
        <v>30</v>
      </c>
      <c r="P81" s="84" t="s">
        <v>30</v>
      </c>
      <c r="Q81" s="85" t="s">
        <v>30</v>
      </c>
      <c r="R81" s="84" t="s">
        <v>30</v>
      </c>
      <c r="S81" s="87" t="s">
        <v>30</v>
      </c>
      <c r="T81" s="87" t="s">
        <v>30</v>
      </c>
      <c r="U81" s="84" t="s">
        <v>30</v>
      </c>
      <c r="V81" s="85" t="s">
        <v>30</v>
      </c>
      <c r="W81" s="84" t="s">
        <v>30</v>
      </c>
      <c r="X81" s="87" t="s">
        <v>30</v>
      </c>
      <c r="Y81" s="87" t="s">
        <v>30</v>
      </c>
      <c r="Z81" s="84" t="s">
        <v>30</v>
      </c>
      <c r="AA81" s="85" t="s">
        <v>30</v>
      </c>
      <c r="AB81" s="84" t="s">
        <v>30</v>
      </c>
      <c r="AC81" s="87" t="s">
        <v>30</v>
      </c>
      <c r="AD81" s="87" t="s">
        <v>30</v>
      </c>
      <c r="AE81" s="84" t="s">
        <v>30</v>
      </c>
      <c r="AF81" s="85" t="s">
        <v>30</v>
      </c>
      <c r="AG81" s="84" t="s">
        <v>30</v>
      </c>
      <c r="AH81" s="30"/>
      <c r="AI81" s="40"/>
      <c r="AJ81" s="41"/>
      <c r="AL81" s="42"/>
      <c r="AM81" s="42"/>
    </row>
    <row r="82" spans="1:39" s="31" customFormat="1" ht="17.25" customHeight="1" thickBot="1" x14ac:dyDescent="0.3">
      <c r="A82" s="62" t="s">
        <v>168</v>
      </c>
      <c r="B82" s="63" t="s">
        <v>169</v>
      </c>
      <c r="C82" s="64" t="s">
        <v>29</v>
      </c>
      <c r="D82" s="39">
        <f>ROUND(D24-D39,15)</f>
        <v>-6432.3803503887602</v>
      </c>
      <c r="E82" s="36">
        <f>ROUND(E24-E39,15)</f>
        <v>-9180.7091764300294</v>
      </c>
      <c r="F82" s="36">
        <f>E82-D82</f>
        <v>-2748.3288260412692</v>
      </c>
      <c r="G82" s="37">
        <f>F82/D82</f>
        <v>0.42726466351996206</v>
      </c>
      <c r="H82" s="36" t="s">
        <v>30</v>
      </c>
      <c r="I82" s="39">
        <f>ROUND(I24-I39,15)</f>
        <v>-2084.5436283490899</v>
      </c>
      <c r="J82" s="39">
        <f>ROUND(J24-J39,15)</f>
        <v>-3295.5069612000002</v>
      </c>
      <c r="K82" s="36">
        <f>J82-I82</f>
        <v>-1210.9633328509103</v>
      </c>
      <c r="L82" s="37">
        <f>K82/I82</f>
        <v>0.58092491631368015</v>
      </c>
      <c r="M82" s="36" t="s">
        <v>30</v>
      </c>
      <c r="N82" s="39">
        <f>ROUND(N24-N39,15)</f>
        <v>-379.60300000000001</v>
      </c>
      <c r="O82" s="39">
        <f>ROUND(O24-O39,15)</f>
        <v>-284.87850008999999</v>
      </c>
      <c r="P82" s="36">
        <f>O82-N82</f>
        <v>94.72449991000002</v>
      </c>
      <c r="Q82" s="37">
        <f>P82/N82</f>
        <v>-0.24953569890122054</v>
      </c>
      <c r="R82" s="36" t="s">
        <v>30</v>
      </c>
      <c r="S82" s="39">
        <f>ROUND(S24-S39,15)</f>
        <v>-1115.71517655973</v>
      </c>
      <c r="T82" s="39">
        <f>ROUND(T24-T39,15)</f>
        <v>-2383.4717359399901</v>
      </c>
      <c r="U82" s="36">
        <f t="shared" si="1"/>
        <v>-1267.7565593802601</v>
      </c>
      <c r="V82" s="37">
        <f>U82/S82</f>
        <v>1.1362725774595488</v>
      </c>
      <c r="W82" s="36" t="s">
        <v>30</v>
      </c>
      <c r="X82" s="39">
        <f>ROUND(X24-X39,15)</f>
        <v>-988.86023748974605</v>
      </c>
      <c r="Y82" s="39">
        <f>ROUND(Y24-Y39,15)</f>
        <v>-875.81101753999906</v>
      </c>
      <c r="Z82" s="36">
        <f t="shared" si="8"/>
        <v>113.049219949747</v>
      </c>
      <c r="AA82" s="37">
        <f t="shared" si="9"/>
        <v>-0.11432274821437469</v>
      </c>
      <c r="AB82" s="36" t="s">
        <v>30</v>
      </c>
      <c r="AC82" s="39">
        <f>ROUND(AC24-AC39,15)</f>
        <v>-1863.65830799019</v>
      </c>
      <c r="AD82" s="39">
        <f>ROUND(AD24-AD39,15)</f>
        <v>-2341.04096166</v>
      </c>
      <c r="AE82" s="36">
        <f t="shared" si="10"/>
        <v>-477.38265366981</v>
      </c>
      <c r="AF82" s="37">
        <f>AE82/AC82</f>
        <v>0.25615352965889437</v>
      </c>
      <c r="AG82" s="36" t="s">
        <v>30</v>
      </c>
      <c r="AH82" s="30"/>
      <c r="AI82" s="40"/>
      <c r="AJ82" s="41"/>
      <c r="AL82" s="42"/>
      <c r="AM82" s="42"/>
    </row>
    <row r="83" spans="1:39" s="31" customFormat="1" ht="29.25" customHeight="1" x14ac:dyDescent="0.25">
      <c r="A83" s="43" t="s">
        <v>170</v>
      </c>
      <c r="B83" s="88" t="s">
        <v>32</v>
      </c>
      <c r="C83" s="45" t="s">
        <v>29</v>
      </c>
      <c r="D83" s="46">
        <f>D25-D40</f>
        <v>-2516.6765007559952</v>
      </c>
      <c r="E83" s="46">
        <f>E25-E40</f>
        <v>-4632.2984075700006</v>
      </c>
      <c r="F83" s="46">
        <f>E83-D83</f>
        <v>-2115.6219068140053</v>
      </c>
      <c r="G83" s="47">
        <f>F83/D83</f>
        <v>0.8406411814067023</v>
      </c>
      <c r="H83" s="46" t="s">
        <v>171</v>
      </c>
      <c r="I83" s="48">
        <f>I25-I40</f>
        <v>301.96800000000076</v>
      </c>
      <c r="J83" s="48">
        <f>J25-J40</f>
        <v>-607.50324308000199</v>
      </c>
      <c r="K83" s="46">
        <f>J83-I83</f>
        <v>-909.47124308000275</v>
      </c>
      <c r="L83" s="47">
        <f>K83/I83</f>
        <v>-3.0118133149207877</v>
      </c>
      <c r="M83" s="46" t="s">
        <v>30</v>
      </c>
      <c r="N83" s="46" t="s">
        <v>30</v>
      </c>
      <c r="O83" s="46" t="s">
        <v>30</v>
      </c>
      <c r="P83" s="46" t="s">
        <v>30</v>
      </c>
      <c r="Q83" s="47" t="s">
        <v>30</v>
      </c>
      <c r="R83" s="46" t="s">
        <v>30</v>
      </c>
      <c r="S83" s="48">
        <f t="shared" ref="S83:T85" si="24">S25-S40</f>
        <v>41.871823440276785</v>
      </c>
      <c r="T83" s="48">
        <f t="shared" si="24"/>
        <v>-1138.9088849299951</v>
      </c>
      <c r="U83" s="46">
        <f t="shared" si="1"/>
        <v>-1180.7807083702719</v>
      </c>
      <c r="V83" s="47">
        <f>U83/S83</f>
        <v>-28.199887450673359</v>
      </c>
      <c r="W83" s="46" t="s">
        <v>30</v>
      </c>
      <c r="X83" s="48">
        <f t="shared" ref="X83:Y85" si="25">X25-X40</f>
        <v>-781.01402234941816</v>
      </c>
      <c r="Y83" s="48">
        <f t="shared" si="25"/>
        <v>-809.98918979999962</v>
      </c>
      <c r="Z83" s="46">
        <f t="shared" si="8"/>
        <v>-28.975167450581466</v>
      </c>
      <c r="AA83" s="47">
        <f>Z83/X83</f>
        <v>3.7099420268306343E-2</v>
      </c>
      <c r="AB83" s="46" t="s">
        <v>30</v>
      </c>
      <c r="AC83" s="48">
        <f t="shared" ref="AC83:AD85" si="26">AC25-AC40</f>
        <v>-2079.5023018468537</v>
      </c>
      <c r="AD83" s="48">
        <f t="shared" si="26"/>
        <v>-2075.8970897599997</v>
      </c>
      <c r="AE83" s="46">
        <f t="shared" si="10"/>
        <v>3.6052120868539532</v>
      </c>
      <c r="AF83" s="47">
        <f>AE83/AC83</f>
        <v>-1.7336898755303525E-3</v>
      </c>
      <c r="AG83" s="46" t="s">
        <v>30</v>
      </c>
      <c r="AH83" s="30"/>
      <c r="AI83" s="40"/>
      <c r="AJ83" s="41"/>
      <c r="AL83" s="42"/>
      <c r="AM83" s="42"/>
    </row>
    <row r="84" spans="1:39" s="31" customFormat="1" ht="32.25" customHeight="1" x14ac:dyDescent="0.25">
      <c r="A84" s="49" t="s">
        <v>172</v>
      </c>
      <c r="B84" s="66" t="s">
        <v>34</v>
      </c>
      <c r="C84" s="51" t="s">
        <v>29</v>
      </c>
      <c r="D84" s="52">
        <f t="shared" ref="D84:E87" si="27">SUM(I84,N84,S84,X84,AC84)</f>
        <v>-6757.0599399999983</v>
      </c>
      <c r="E84" s="52">
        <f t="shared" si="27"/>
        <v>-7355.324766239999</v>
      </c>
      <c r="F84" s="46">
        <f t="shared" ref="F84:F92" si="28">E84-D84</f>
        <v>-598.26482624000073</v>
      </c>
      <c r="G84" s="47">
        <f t="shared" ref="G84:G98" si="29">F84/D84</f>
        <v>8.8539221429490667E-2</v>
      </c>
      <c r="H84" s="52" t="s">
        <v>30</v>
      </c>
      <c r="I84" s="54">
        <f>I26-I41</f>
        <v>-2217.5459999999985</v>
      </c>
      <c r="J84" s="54">
        <f>J26-J41</f>
        <v>-2648.15871969</v>
      </c>
      <c r="K84" s="46">
        <f t="shared" ref="K84:K96" si="30">J84-I84</f>
        <v>-430.61271969000154</v>
      </c>
      <c r="L84" s="47">
        <f>K84/I84</f>
        <v>0.19418434597974601</v>
      </c>
      <c r="M84" s="52" t="s">
        <v>171</v>
      </c>
      <c r="N84" s="52" t="s">
        <v>30</v>
      </c>
      <c r="O84" s="52" t="s">
        <v>30</v>
      </c>
      <c r="P84" s="52" t="s">
        <v>30</v>
      </c>
      <c r="Q84" s="53" t="s">
        <v>30</v>
      </c>
      <c r="R84" s="52" t="s">
        <v>30</v>
      </c>
      <c r="S84" s="54">
        <f t="shared" si="24"/>
        <v>-2293.7330000000002</v>
      </c>
      <c r="T84" s="54">
        <f t="shared" si="24"/>
        <v>-2659.718567509999</v>
      </c>
      <c r="U84" s="52">
        <f t="shared" si="1"/>
        <v>-365.98556750999887</v>
      </c>
      <c r="V84" s="53">
        <f>U84/S84</f>
        <v>0.15955892316586057</v>
      </c>
      <c r="W84" s="52" t="s">
        <v>171</v>
      </c>
      <c r="X84" s="54">
        <f t="shared" si="25"/>
        <v>-580.92593999999963</v>
      </c>
      <c r="Y84" s="54">
        <f t="shared" si="25"/>
        <v>-617.31320241000003</v>
      </c>
      <c r="Z84" s="52">
        <f t="shared" si="8"/>
        <v>-36.387262410000403</v>
      </c>
      <c r="AA84" s="47">
        <f t="shared" ref="AA84:AA92" si="31">Z84/X84</f>
        <v>6.2636663134719772E-2</v>
      </c>
      <c r="AB84" s="52" t="s">
        <v>30</v>
      </c>
      <c r="AC84" s="54">
        <f t="shared" si="26"/>
        <v>-1664.8550000000005</v>
      </c>
      <c r="AD84" s="54">
        <f t="shared" si="26"/>
        <v>-1430.1342766299999</v>
      </c>
      <c r="AE84" s="46">
        <f t="shared" si="10"/>
        <v>234.72072337000054</v>
      </c>
      <c r="AF84" s="47">
        <f t="shared" ref="AF84:AF96" si="32">AE84/AC84</f>
        <v>-0.14098568546209758</v>
      </c>
      <c r="AG84" s="52" t="s">
        <v>173</v>
      </c>
      <c r="AH84" s="30"/>
      <c r="AI84" s="40"/>
      <c r="AJ84" s="41"/>
      <c r="AL84" s="42"/>
      <c r="AM84" s="42"/>
    </row>
    <row r="85" spans="1:39" s="31" customFormat="1" ht="34.5" customHeight="1" x14ac:dyDescent="0.25">
      <c r="A85" s="49" t="s">
        <v>174</v>
      </c>
      <c r="B85" s="66" t="s">
        <v>37</v>
      </c>
      <c r="C85" s="51" t="s">
        <v>29</v>
      </c>
      <c r="D85" s="52">
        <f t="shared" si="27"/>
        <v>4296.1314392440054</v>
      </c>
      <c r="E85" s="52">
        <f t="shared" si="27"/>
        <v>2762.2815586199986</v>
      </c>
      <c r="F85" s="46">
        <f t="shared" si="28"/>
        <v>-1533.8498806240068</v>
      </c>
      <c r="G85" s="47">
        <f t="shared" si="29"/>
        <v>-0.35703048249704389</v>
      </c>
      <c r="H85" s="52" t="s">
        <v>171</v>
      </c>
      <c r="I85" s="54">
        <f t="shared" ref="I85:J96" si="33">I27-I42</f>
        <v>2575.2619999999997</v>
      </c>
      <c r="J85" s="54">
        <f t="shared" si="33"/>
        <v>2079.9106765599981</v>
      </c>
      <c r="K85" s="46">
        <f t="shared" si="30"/>
        <v>-495.35132344000158</v>
      </c>
      <c r="L85" s="47">
        <f t="shared" ref="L85:L96" si="34">K85/I85</f>
        <v>-0.19234987486321845</v>
      </c>
      <c r="M85" s="52" t="s">
        <v>175</v>
      </c>
      <c r="N85" s="52" t="s">
        <v>30</v>
      </c>
      <c r="O85" s="52" t="s">
        <v>30</v>
      </c>
      <c r="P85" s="52" t="s">
        <v>30</v>
      </c>
      <c r="Q85" s="53" t="s">
        <v>30</v>
      </c>
      <c r="R85" s="52" t="s">
        <v>30</v>
      </c>
      <c r="S85" s="54">
        <f t="shared" si="24"/>
        <v>2335.604823440277</v>
      </c>
      <c r="T85" s="54">
        <f t="shared" si="24"/>
        <v>1520.8096825800003</v>
      </c>
      <c r="U85" s="52">
        <f t="shared" si="1"/>
        <v>-814.79514086027666</v>
      </c>
      <c r="V85" s="53">
        <f>U85/S85</f>
        <v>-0.34885830543032853</v>
      </c>
      <c r="W85" s="52" t="s">
        <v>175</v>
      </c>
      <c r="X85" s="54">
        <f t="shared" si="25"/>
        <v>-200.08808234941853</v>
      </c>
      <c r="Y85" s="54">
        <f t="shared" si="25"/>
        <v>-192.67598739000005</v>
      </c>
      <c r="Z85" s="52">
        <f t="shared" si="8"/>
        <v>7.4120949594184822</v>
      </c>
      <c r="AA85" s="47">
        <f t="shared" si="31"/>
        <v>-3.7044160113817108E-2</v>
      </c>
      <c r="AB85" s="52" t="s">
        <v>30</v>
      </c>
      <c r="AC85" s="54">
        <f t="shared" si="26"/>
        <v>-414.64730184685322</v>
      </c>
      <c r="AD85" s="54">
        <f t="shared" si="26"/>
        <v>-645.76281313000004</v>
      </c>
      <c r="AE85" s="46">
        <f t="shared" si="10"/>
        <v>-231.11551128314682</v>
      </c>
      <c r="AF85" s="47">
        <f t="shared" si="32"/>
        <v>0.55737854859720648</v>
      </c>
      <c r="AG85" s="52" t="s">
        <v>176</v>
      </c>
      <c r="AH85" s="30"/>
      <c r="AI85" s="40"/>
      <c r="AJ85" s="41"/>
      <c r="AL85" s="42"/>
      <c r="AM85" s="42"/>
    </row>
    <row r="86" spans="1:39" s="31" customFormat="1" ht="34.5" customHeight="1" x14ac:dyDescent="0.25">
      <c r="A86" s="49" t="s">
        <v>177</v>
      </c>
      <c r="B86" s="66" t="s">
        <v>39</v>
      </c>
      <c r="C86" s="51" t="s">
        <v>29</v>
      </c>
      <c r="D86" s="52">
        <f t="shared" si="27"/>
        <v>-55.748000000000047</v>
      </c>
      <c r="E86" s="52">
        <f t="shared" si="27"/>
        <v>-39.255199950000019</v>
      </c>
      <c r="F86" s="46">
        <f t="shared" si="28"/>
        <v>16.492800050000028</v>
      </c>
      <c r="G86" s="47">
        <f t="shared" si="29"/>
        <v>-0.29584559177010861</v>
      </c>
      <c r="H86" s="52" t="s">
        <v>173</v>
      </c>
      <c r="I86" s="54">
        <f t="shared" si="33"/>
        <v>-55.748000000000047</v>
      </c>
      <c r="J86" s="54">
        <f t="shared" si="33"/>
        <v>-39.255199950000019</v>
      </c>
      <c r="K86" s="46">
        <f t="shared" si="30"/>
        <v>16.492800050000028</v>
      </c>
      <c r="L86" s="47">
        <f>K86/I86</f>
        <v>-0.29584559177010861</v>
      </c>
      <c r="M86" s="52" t="s">
        <v>173</v>
      </c>
      <c r="N86" s="52" t="s">
        <v>30</v>
      </c>
      <c r="O86" s="52" t="s">
        <v>30</v>
      </c>
      <c r="P86" s="52" t="s">
        <v>30</v>
      </c>
      <c r="Q86" s="53" t="s">
        <v>30</v>
      </c>
      <c r="R86" s="52" t="s">
        <v>30</v>
      </c>
      <c r="S86" s="52" t="s">
        <v>30</v>
      </c>
      <c r="T86" s="52" t="s">
        <v>30</v>
      </c>
      <c r="U86" s="52" t="s">
        <v>30</v>
      </c>
      <c r="V86" s="53" t="s">
        <v>30</v>
      </c>
      <c r="W86" s="52" t="s">
        <v>30</v>
      </c>
      <c r="X86" s="52" t="s">
        <v>30</v>
      </c>
      <c r="Y86" s="52" t="s">
        <v>30</v>
      </c>
      <c r="Z86" s="52" t="s">
        <v>30</v>
      </c>
      <c r="AA86" s="52" t="s">
        <v>30</v>
      </c>
      <c r="AB86" s="52" t="s">
        <v>30</v>
      </c>
      <c r="AC86" s="55" t="s">
        <v>30</v>
      </c>
      <c r="AD86" s="52" t="s">
        <v>30</v>
      </c>
      <c r="AE86" s="52" t="s">
        <v>30</v>
      </c>
      <c r="AF86" s="52" t="s">
        <v>30</v>
      </c>
      <c r="AG86" s="52" t="s">
        <v>30</v>
      </c>
      <c r="AH86" s="30"/>
      <c r="AI86" s="40"/>
      <c r="AJ86" s="41"/>
      <c r="AL86" s="42"/>
      <c r="AM86" s="42"/>
    </row>
    <row r="87" spans="1:39" s="31" customFormat="1" ht="21" customHeight="1" x14ac:dyDescent="0.25">
      <c r="A87" s="49" t="s">
        <v>178</v>
      </c>
      <c r="B87" s="68" t="s">
        <v>42</v>
      </c>
      <c r="C87" s="51" t="s">
        <v>29</v>
      </c>
      <c r="D87" s="52">
        <f t="shared" si="27"/>
        <v>0</v>
      </c>
      <c r="E87" s="52">
        <f t="shared" si="27"/>
        <v>0</v>
      </c>
      <c r="F87" s="46">
        <f t="shared" si="28"/>
        <v>0</v>
      </c>
      <c r="G87" s="47">
        <v>0</v>
      </c>
      <c r="H87" s="52" t="s">
        <v>30</v>
      </c>
      <c r="I87" s="54">
        <f t="shared" si="33"/>
        <v>0</v>
      </c>
      <c r="J87" s="54">
        <f t="shared" si="33"/>
        <v>0</v>
      </c>
      <c r="K87" s="46">
        <f t="shared" si="30"/>
        <v>0</v>
      </c>
      <c r="L87" s="47">
        <v>0</v>
      </c>
      <c r="M87" s="52" t="s">
        <v>30</v>
      </c>
      <c r="N87" s="54">
        <f>N29-N44</f>
        <v>0</v>
      </c>
      <c r="O87" s="54">
        <f>O29-O44</f>
        <v>0</v>
      </c>
      <c r="P87" s="52">
        <f t="shared" si="12"/>
        <v>0</v>
      </c>
      <c r="Q87" s="53">
        <v>0</v>
      </c>
      <c r="R87" s="52" t="s">
        <v>30</v>
      </c>
      <c r="S87" s="54">
        <f>S29-S44</f>
        <v>0</v>
      </c>
      <c r="T87" s="54">
        <f>T29-T44</f>
        <v>0</v>
      </c>
      <c r="U87" s="52">
        <f t="shared" si="1"/>
        <v>0</v>
      </c>
      <c r="V87" s="53">
        <v>0</v>
      </c>
      <c r="W87" s="52" t="s">
        <v>30</v>
      </c>
      <c r="X87" s="54">
        <f>X29-X44</f>
        <v>0</v>
      </c>
      <c r="Y87" s="54">
        <f>Y29-Y44</f>
        <v>0</v>
      </c>
      <c r="Z87" s="52">
        <f t="shared" si="8"/>
        <v>0</v>
      </c>
      <c r="AA87" s="47">
        <v>0</v>
      </c>
      <c r="AB87" s="52" t="s">
        <v>30</v>
      </c>
      <c r="AC87" s="54">
        <f>AC29-AC44</f>
        <v>0</v>
      </c>
      <c r="AD87" s="54">
        <f>AD29-AD44</f>
        <v>0</v>
      </c>
      <c r="AE87" s="46">
        <f t="shared" si="10"/>
        <v>0</v>
      </c>
      <c r="AF87" s="47">
        <v>0</v>
      </c>
      <c r="AG87" s="52" t="s">
        <v>30</v>
      </c>
      <c r="AH87" s="30"/>
      <c r="AI87" s="40"/>
      <c r="AJ87" s="41"/>
      <c r="AL87" s="42"/>
      <c r="AM87" s="42"/>
    </row>
    <row r="88" spans="1:39" s="31" customFormat="1" ht="24" customHeight="1" x14ac:dyDescent="0.25">
      <c r="A88" s="49" t="s">
        <v>179</v>
      </c>
      <c r="B88" s="68" t="s">
        <v>44</v>
      </c>
      <c r="C88" s="51" t="s">
        <v>29</v>
      </c>
      <c r="D88" s="52" t="s">
        <v>30</v>
      </c>
      <c r="E88" s="52" t="s">
        <v>30</v>
      </c>
      <c r="F88" s="52" t="s">
        <v>30</v>
      </c>
      <c r="G88" s="52" t="s">
        <v>30</v>
      </c>
      <c r="H88" s="52" t="s">
        <v>30</v>
      </c>
      <c r="I88" s="54" t="s">
        <v>30</v>
      </c>
      <c r="J88" s="54" t="s">
        <v>30</v>
      </c>
      <c r="K88" s="54" t="s">
        <v>30</v>
      </c>
      <c r="L88" s="54" t="s">
        <v>30</v>
      </c>
      <c r="M88" s="52" t="s">
        <v>30</v>
      </c>
      <c r="N88" s="52" t="s">
        <v>30</v>
      </c>
      <c r="O88" s="54" t="s">
        <v>30</v>
      </c>
      <c r="P88" s="52" t="s">
        <v>30</v>
      </c>
      <c r="Q88" s="53" t="s">
        <v>30</v>
      </c>
      <c r="R88" s="52" t="s">
        <v>30</v>
      </c>
      <c r="S88" s="52" t="s">
        <v>30</v>
      </c>
      <c r="T88" s="54" t="s">
        <v>30</v>
      </c>
      <c r="U88" s="52" t="s">
        <v>30</v>
      </c>
      <c r="V88" s="53" t="s">
        <v>30</v>
      </c>
      <c r="W88" s="52" t="s">
        <v>30</v>
      </c>
      <c r="X88" s="52" t="s">
        <v>30</v>
      </c>
      <c r="Y88" s="54" t="s">
        <v>30</v>
      </c>
      <c r="Z88" s="52" t="s">
        <v>30</v>
      </c>
      <c r="AA88" s="52" t="s">
        <v>30</v>
      </c>
      <c r="AB88" s="52" t="s">
        <v>30</v>
      </c>
      <c r="AC88" s="52" t="s">
        <v>30</v>
      </c>
      <c r="AD88" s="54" t="s">
        <v>30</v>
      </c>
      <c r="AE88" s="54" t="s">
        <v>30</v>
      </c>
      <c r="AF88" s="54" t="s">
        <v>30</v>
      </c>
      <c r="AG88" s="52" t="s">
        <v>30</v>
      </c>
      <c r="AH88" s="30"/>
      <c r="AI88" s="40"/>
      <c r="AJ88" s="41"/>
      <c r="AL88" s="42"/>
      <c r="AM88" s="42"/>
    </row>
    <row r="89" spans="1:39" s="31" customFormat="1" ht="18.75" customHeight="1" x14ac:dyDescent="0.25">
      <c r="A89" s="49" t="s">
        <v>180</v>
      </c>
      <c r="B89" s="68" t="s">
        <v>46</v>
      </c>
      <c r="C89" s="51" t="s">
        <v>29</v>
      </c>
      <c r="D89" s="54">
        <f>SUM(I89,N89,S89,X89,AC89)</f>
        <v>0</v>
      </c>
      <c r="E89" s="52">
        <f>SUM(J89,O89,T89,Y89,AD89)</f>
        <v>0</v>
      </c>
      <c r="F89" s="46">
        <f t="shared" si="28"/>
        <v>0</v>
      </c>
      <c r="G89" s="47">
        <v>0</v>
      </c>
      <c r="H89" s="52" t="s">
        <v>30</v>
      </c>
      <c r="I89" s="54">
        <f t="shared" si="33"/>
        <v>0</v>
      </c>
      <c r="J89" s="54">
        <f t="shared" si="33"/>
        <v>0</v>
      </c>
      <c r="K89" s="46">
        <f t="shared" si="30"/>
        <v>0</v>
      </c>
      <c r="L89" s="47">
        <v>0</v>
      </c>
      <c r="M89" s="52" t="s">
        <v>30</v>
      </c>
      <c r="N89" s="54">
        <f>N31-N46</f>
        <v>0</v>
      </c>
      <c r="O89" s="54">
        <f>O31-O46</f>
        <v>0</v>
      </c>
      <c r="P89" s="52">
        <f t="shared" ref="P89:P150" si="35">O89-N89</f>
        <v>0</v>
      </c>
      <c r="Q89" s="53">
        <v>0</v>
      </c>
      <c r="R89" s="52" t="s">
        <v>30</v>
      </c>
      <c r="S89" s="54">
        <f>S31-S46</f>
        <v>0</v>
      </c>
      <c r="T89" s="54">
        <f>T31-T46</f>
        <v>0</v>
      </c>
      <c r="U89" s="52">
        <f t="shared" ref="U89:U150" si="36">T89-S89</f>
        <v>0</v>
      </c>
      <c r="V89" s="53">
        <v>0</v>
      </c>
      <c r="W89" s="52" t="s">
        <v>30</v>
      </c>
      <c r="X89" s="54">
        <f>X31-X46</f>
        <v>0</v>
      </c>
      <c r="Y89" s="54">
        <f>Y31-Y46</f>
        <v>0</v>
      </c>
      <c r="Z89" s="52">
        <f t="shared" ref="Z89:Z139" si="37">Y89-X89</f>
        <v>0</v>
      </c>
      <c r="AA89" s="47">
        <v>0</v>
      </c>
      <c r="AB89" s="52" t="s">
        <v>30</v>
      </c>
      <c r="AC89" s="54">
        <f>AC31-AC46</f>
        <v>0</v>
      </c>
      <c r="AD89" s="54">
        <f>AD31-AD46</f>
        <v>0</v>
      </c>
      <c r="AE89" s="46">
        <f t="shared" si="10"/>
        <v>0</v>
      </c>
      <c r="AF89" s="47">
        <v>0</v>
      </c>
      <c r="AG89" s="52" t="s">
        <v>30</v>
      </c>
      <c r="AH89" s="30"/>
      <c r="AI89" s="40"/>
      <c r="AJ89" s="41"/>
      <c r="AL89" s="42"/>
      <c r="AM89" s="42"/>
    </row>
    <row r="90" spans="1:39" s="31" customFormat="1" ht="69.75" customHeight="1" x14ac:dyDescent="0.25">
      <c r="A90" s="49" t="s">
        <v>181</v>
      </c>
      <c r="B90" s="68" t="s">
        <v>48</v>
      </c>
      <c r="C90" s="51" t="s">
        <v>29</v>
      </c>
      <c r="D90" s="54">
        <f>SUM(I90,N90,S90,X90,AC90)</f>
        <v>686.64800000000002</v>
      </c>
      <c r="E90" s="52">
        <f>SUM(J90,O90,T90,Y90,AD90)</f>
        <v>297.13801544000006</v>
      </c>
      <c r="F90" s="46">
        <f t="shared" si="28"/>
        <v>-389.50998455999996</v>
      </c>
      <c r="G90" s="47">
        <f t="shared" si="29"/>
        <v>-0.56726297107105816</v>
      </c>
      <c r="H90" s="52" t="s">
        <v>78</v>
      </c>
      <c r="I90" s="54">
        <f t="shared" si="33"/>
        <v>246.26900000000001</v>
      </c>
      <c r="J90" s="54">
        <f t="shared" si="33"/>
        <v>223.87238636000001</v>
      </c>
      <c r="K90" s="46">
        <f t="shared" si="30"/>
        <v>-22.396613639999998</v>
      </c>
      <c r="L90" s="47">
        <f t="shared" si="34"/>
        <v>-9.0943698313632651E-2</v>
      </c>
      <c r="M90" s="52" t="s">
        <v>78</v>
      </c>
      <c r="N90" s="54">
        <f>N32-N47</f>
        <v>2.4239999999999999</v>
      </c>
      <c r="O90" s="54">
        <f>O32-O47</f>
        <v>4.1024451700000002</v>
      </c>
      <c r="P90" s="52">
        <f t="shared" si="35"/>
        <v>1.6784451700000003</v>
      </c>
      <c r="Q90" s="53">
        <f t="shared" ref="Q90" si="38">P90/N90</f>
        <v>0.69242787541254136</v>
      </c>
      <c r="R90" s="52" t="s">
        <v>182</v>
      </c>
      <c r="S90" s="54">
        <f>S32-S47</f>
        <v>56.765000000000001</v>
      </c>
      <c r="T90" s="54">
        <f>T32-T47</f>
        <v>1.7772453800000001</v>
      </c>
      <c r="U90" s="52">
        <f t="shared" si="36"/>
        <v>-54.987754620000004</v>
      </c>
      <c r="V90" s="53">
        <f>U90/S90</f>
        <v>-0.96869117625297285</v>
      </c>
      <c r="W90" s="52" t="s">
        <v>78</v>
      </c>
      <c r="X90" s="54">
        <f>X32-X47</f>
        <v>29.224</v>
      </c>
      <c r="Y90" s="54">
        <f>Y32-Y47</f>
        <v>67.385480200000003</v>
      </c>
      <c r="Z90" s="52">
        <f t="shared" si="37"/>
        <v>38.1614802</v>
      </c>
      <c r="AA90" s="47">
        <f t="shared" si="31"/>
        <v>1.3058267246099096</v>
      </c>
      <c r="AB90" s="52" t="s">
        <v>183</v>
      </c>
      <c r="AC90" s="54">
        <f>AC32-AC47</f>
        <v>351.96600000000001</v>
      </c>
      <c r="AD90" s="54">
        <f>AD32-AD47</f>
        <v>4.5833000000000001E-4</v>
      </c>
      <c r="AE90" s="46">
        <f t="shared" ref="AE90:AE150" si="39">AD90-AC90</f>
        <v>-351.96554166999999</v>
      </c>
      <c r="AF90" s="47">
        <f t="shared" si="32"/>
        <v>-0.99999869780035566</v>
      </c>
      <c r="AG90" s="52" t="s">
        <v>52</v>
      </c>
      <c r="AH90" s="30"/>
      <c r="AI90" s="40"/>
      <c r="AJ90" s="41"/>
      <c r="AL90" s="42"/>
      <c r="AM90" s="42"/>
    </row>
    <row r="91" spans="1:39" s="31" customFormat="1" ht="18.75" customHeight="1" x14ac:dyDescent="0.25">
      <c r="A91" s="49" t="s">
        <v>184</v>
      </c>
      <c r="B91" s="68" t="s">
        <v>54</v>
      </c>
      <c r="C91" s="51" t="s">
        <v>29</v>
      </c>
      <c r="D91" s="52" t="s">
        <v>30</v>
      </c>
      <c r="E91" s="52" t="s">
        <v>30</v>
      </c>
      <c r="F91" s="52" t="s">
        <v>30</v>
      </c>
      <c r="G91" s="52" t="s">
        <v>30</v>
      </c>
      <c r="H91" s="52" t="s">
        <v>30</v>
      </c>
      <c r="I91" s="54" t="s">
        <v>30</v>
      </c>
      <c r="J91" s="54" t="s">
        <v>30</v>
      </c>
      <c r="K91" s="54" t="s">
        <v>30</v>
      </c>
      <c r="L91" s="54" t="s">
        <v>30</v>
      </c>
      <c r="M91" s="52" t="s">
        <v>30</v>
      </c>
      <c r="N91" s="52" t="s">
        <v>30</v>
      </c>
      <c r="O91" s="54" t="s">
        <v>30</v>
      </c>
      <c r="P91" s="52" t="s">
        <v>30</v>
      </c>
      <c r="Q91" s="53" t="s">
        <v>30</v>
      </c>
      <c r="R91" s="52" t="s">
        <v>30</v>
      </c>
      <c r="S91" s="52" t="s">
        <v>30</v>
      </c>
      <c r="T91" s="54" t="s">
        <v>30</v>
      </c>
      <c r="U91" s="52" t="s">
        <v>30</v>
      </c>
      <c r="V91" s="53" t="s">
        <v>30</v>
      </c>
      <c r="W91" s="52" t="s">
        <v>30</v>
      </c>
      <c r="X91" s="52" t="s">
        <v>30</v>
      </c>
      <c r="Y91" s="54" t="s">
        <v>30</v>
      </c>
      <c r="Z91" s="52" t="s">
        <v>30</v>
      </c>
      <c r="AA91" s="52" t="s">
        <v>30</v>
      </c>
      <c r="AB91" s="52" t="s">
        <v>30</v>
      </c>
      <c r="AC91" s="52" t="s">
        <v>30</v>
      </c>
      <c r="AD91" s="54" t="s">
        <v>30</v>
      </c>
      <c r="AE91" s="54" t="s">
        <v>30</v>
      </c>
      <c r="AF91" s="54" t="s">
        <v>30</v>
      </c>
      <c r="AG91" s="52" t="s">
        <v>30</v>
      </c>
      <c r="AH91" s="30"/>
      <c r="AI91" s="40"/>
      <c r="AJ91" s="41"/>
      <c r="AL91" s="42"/>
      <c r="AM91" s="42"/>
    </row>
    <row r="92" spans="1:39" s="31" customFormat="1" ht="18.75" customHeight="1" x14ac:dyDescent="0.25">
      <c r="A92" s="49" t="s">
        <v>185</v>
      </c>
      <c r="B92" s="68" t="s">
        <v>56</v>
      </c>
      <c r="C92" s="51" t="s">
        <v>29</v>
      </c>
      <c r="D92" s="54">
        <f>SUM(I92,N92,S92,X92,AC92)</f>
        <v>-3503.2136807492411</v>
      </c>
      <c r="E92" s="52">
        <f>SUM(J92,O92,T92,Y92,AD92)</f>
        <v>-3531.548296989999</v>
      </c>
      <c r="F92" s="46">
        <f t="shared" si="28"/>
        <v>-28.334616240757896</v>
      </c>
      <c r="G92" s="47">
        <f t="shared" si="29"/>
        <v>8.0881781195539012E-3</v>
      </c>
      <c r="H92" s="52" t="s">
        <v>30</v>
      </c>
      <c r="I92" s="54">
        <f t="shared" si="33"/>
        <v>-1878.0999327440677</v>
      </c>
      <c r="J92" s="54">
        <f t="shared" si="33"/>
        <v>-2056.4955041699995</v>
      </c>
      <c r="K92" s="46">
        <f t="shared" si="30"/>
        <v>-178.39557142593185</v>
      </c>
      <c r="L92" s="47">
        <f t="shared" si="34"/>
        <v>9.4987262560241065E-2</v>
      </c>
      <c r="M92" s="52" t="s">
        <v>173</v>
      </c>
      <c r="N92" s="54">
        <f>N34-N49</f>
        <v>-273.66699999999992</v>
      </c>
      <c r="O92" s="54">
        <f>O34-O49</f>
        <v>-193.17641757000001</v>
      </c>
      <c r="P92" s="52">
        <f t="shared" si="35"/>
        <v>80.490582429999904</v>
      </c>
      <c r="Q92" s="53">
        <f>P92/N92</f>
        <v>-0.29411870057405509</v>
      </c>
      <c r="R92" s="52" t="s">
        <v>186</v>
      </c>
      <c r="S92" s="54">
        <f>S34-S49</f>
        <v>-967.30699999999979</v>
      </c>
      <c r="T92" s="54">
        <f>T34-T49</f>
        <v>-864.92464838999967</v>
      </c>
      <c r="U92" s="52">
        <f t="shared" si="36"/>
        <v>102.38235161000011</v>
      </c>
      <c r="V92" s="53">
        <f>U92/S92</f>
        <v>-0.10584266588580475</v>
      </c>
      <c r="W92" s="52" t="s">
        <v>173</v>
      </c>
      <c r="X92" s="54">
        <f>X34-X49</f>
        <v>-238.01315537606501</v>
      </c>
      <c r="Y92" s="54">
        <f>Y34-Y49</f>
        <v>-154.40705543999979</v>
      </c>
      <c r="Z92" s="52">
        <f t="shared" si="37"/>
        <v>83.60609993606522</v>
      </c>
      <c r="AA92" s="47">
        <f t="shared" si="31"/>
        <v>-0.3512667180264305</v>
      </c>
      <c r="AB92" s="52" t="s">
        <v>187</v>
      </c>
      <c r="AC92" s="54">
        <f>AC34-AC49</f>
        <v>-146.12659262910847</v>
      </c>
      <c r="AD92" s="54">
        <f>AD34-AD49</f>
        <v>-262.54467142000021</v>
      </c>
      <c r="AE92" s="46">
        <f t="shared" si="39"/>
        <v>-116.41807879089174</v>
      </c>
      <c r="AF92" s="47">
        <f t="shared" si="32"/>
        <v>0.7966933102065723</v>
      </c>
      <c r="AG92" s="52" t="s">
        <v>188</v>
      </c>
      <c r="AH92" s="30"/>
      <c r="AI92" s="40"/>
      <c r="AJ92" s="41"/>
      <c r="AL92" s="42"/>
      <c r="AM92" s="42"/>
    </row>
    <row r="93" spans="1:39" s="31" customFormat="1" ht="33" customHeight="1" x14ac:dyDescent="0.25">
      <c r="A93" s="49" t="s">
        <v>189</v>
      </c>
      <c r="B93" s="68" t="s">
        <v>58</v>
      </c>
      <c r="C93" s="51" t="s">
        <v>29</v>
      </c>
      <c r="D93" s="52" t="s">
        <v>30</v>
      </c>
      <c r="E93" s="52" t="s">
        <v>30</v>
      </c>
      <c r="F93" s="52" t="s">
        <v>30</v>
      </c>
      <c r="G93" s="52" t="s">
        <v>30</v>
      </c>
      <c r="H93" s="52" t="s">
        <v>30</v>
      </c>
      <c r="I93" s="52" t="s">
        <v>30</v>
      </c>
      <c r="J93" s="52" t="s">
        <v>30</v>
      </c>
      <c r="K93" s="52" t="s">
        <v>30</v>
      </c>
      <c r="L93" s="52" t="s">
        <v>30</v>
      </c>
      <c r="M93" s="52" t="s">
        <v>30</v>
      </c>
      <c r="N93" s="52" t="s">
        <v>30</v>
      </c>
      <c r="O93" s="52" t="s">
        <v>30</v>
      </c>
      <c r="P93" s="52" t="s">
        <v>30</v>
      </c>
      <c r="Q93" s="53" t="s">
        <v>30</v>
      </c>
      <c r="R93" s="52" t="s">
        <v>30</v>
      </c>
      <c r="S93" s="52" t="s">
        <v>30</v>
      </c>
      <c r="T93" s="52" t="s">
        <v>30</v>
      </c>
      <c r="U93" s="52" t="s">
        <v>30</v>
      </c>
      <c r="V93" s="53" t="s">
        <v>30</v>
      </c>
      <c r="W93" s="52" t="s">
        <v>30</v>
      </c>
      <c r="X93" s="52" t="s">
        <v>30</v>
      </c>
      <c r="Y93" s="52" t="s">
        <v>30</v>
      </c>
      <c r="Z93" s="52" t="s">
        <v>30</v>
      </c>
      <c r="AA93" s="52" t="s">
        <v>30</v>
      </c>
      <c r="AB93" s="52" t="s">
        <v>30</v>
      </c>
      <c r="AC93" s="52" t="s">
        <v>30</v>
      </c>
      <c r="AD93" s="52" t="s">
        <v>30</v>
      </c>
      <c r="AE93" s="52" t="s">
        <v>30</v>
      </c>
      <c r="AF93" s="52" t="s">
        <v>30</v>
      </c>
      <c r="AG93" s="52" t="s">
        <v>30</v>
      </c>
      <c r="AH93" s="30"/>
      <c r="AI93" s="40"/>
      <c r="AJ93" s="41"/>
      <c r="AL93" s="42"/>
      <c r="AM93" s="42"/>
    </row>
    <row r="94" spans="1:39" s="31" customFormat="1" ht="18" customHeight="1" x14ac:dyDescent="0.25">
      <c r="A94" s="49" t="s">
        <v>190</v>
      </c>
      <c r="B94" s="66" t="s">
        <v>60</v>
      </c>
      <c r="C94" s="51" t="s">
        <v>29</v>
      </c>
      <c r="D94" s="52" t="s">
        <v>30</v>
      </c>
      <c r="E94" s="52" t="s">
        <v>30</v>
      </c>
      <c r="F94" s="52" t="s">
        <v>30</v>
      </c>
      <c r="G94" s="52" t="s">
        <v>30</v>
      </c>
      <c r="H94" s="52" t="s">
        <v>30</v>
      </c>
      <c r="I94" s="52" t="s">
        <v>30</v>
      </c>
      <c r="J94" s="52" t="s">
        <v>30</v>
      </c>
      <c r="K94" s="52" t="s">
        <v>30</v>
      </c>
      <c r="L94" s="52" t="s">
        <v>30</v>
      </c>
      <c r="M94" s="52" t="s">
        <v>30</v>
      </c>
      <c r="N94" s="52" t="s">
        <v>30</v>
      </c>
      <c r="O94" s="52" t="s">
        <v>30</v>
      </c>
      <c r="P94" s="52" t="s">
        <v>30</v>
      </c>
      <c r="Q94" s="53" t="s">
        <v>30</v>
      </c>
      <c r="R94" s="52" t="s">
        <v>30</v>
      </c>
      <c r="S94" s="52" t="s">
        <v>30</v>
      </c>
      <c r="T94" s="52" t="s">
        <v>30</v>
      </c>
      <c r="U94" s="52" t="s">
        <v>30</v>
      </c>
      <c r="V94" s="53" t="s">
        <v>30</v>
      </c>
      <c r="W94" s="52" t="s">
        <v>30</v>
      </c>
      <c r="X94" s="52" t="s">
        <v>30</v>
      </c>
      <c r="Y94" s="52" t="s">
        <v>30</v>
      </c>
      <c r="Z94" s="52" t="s">
        <v>30</v>
      </c>
      <c r="AA94" s="52" t="s">
        <v>30</v>
      </c>
      <c r="AB94" s="52" t="s">
        <v>30</v>
      </c>
      <c r="AC94" s="52" t="s">
        <v>30</v>
      </c>
      <c r="AD94" s="52" t="s">
        <v>30</v>
      </c>
      <c r="AE94" s="52" t="s">
        <v>30</v>
      </c>
      <c r="AF94" s="52" t="s">
        <v>30</v>
      </c>
      <c r="AG94" s="52" t="s">
        <v>30</v>
      </c>
      <c r="AH94" s="30"/>
      <c r="AI94" s="40"/>
      <c r="AJ94" s="41"/>
      <c r="AL94" s="42"/>
      <c r="AM94" s="42"/>
    </row>
    <row r="95" spans="1:39" s="31" customFormat="1" ht="17.25" customHeight="1" x14ac:dyDescent="0.25">
      <c r="A95" s="49" t="s">
        <v>191</v>
      </c>
      <c r="B95" s="66" t="s">
        <v>62</v>
      </c>
      <c r="C95" s="51" t="s">
        <v>29</v>
      </c>
      <c r="D95" s="52" t="s">
        <v>30</v>
      </c>
      <c r="E95" s="52" t="s">
        <v>30</v>
      </c>
      <c r="F95" s="52" t="s">
        <v>30</v>
      </c>
      <c r="G95" s="52" t="s">
        <v>30</v>
      </c>
      <c r="H95" s="52" t="s">
        <v>30</v>
      </c>
      <c r="I95" s="52" t="s">
        <v>30</v>
      </c>
      <c r="J95" s="52" t="s">
        <v>30</v>
      </c>
      <c r="K95" s="52" t="s">
        <v>30</v>
      </c>
      <c r="L95" s="52" t="s">
        <v>30</v>
      </c>
      <c r="M95" s="52" t="s">
        <v>30</v>
      </c>
      <c r="N95" s="52" t="s">
        <v>30</v>
      </c>
      <c r="O95" s="52" t="s">
        <v>30</v>
      </c>
      <c r="P95" s="52" t="s">
        <v>30</v>
      </c>
      <c r="Q95" s="53" t="s">
        <v>30</v>
      </c>
      <c r="R95" s="52" t="s">
        <v>30</v>
      </c>
      <c r="S95" s="52" t="s">
        <v>30</v>
      </c>
      <c r="T95" s="52" t="s">
        <v>30</v>
      </c>
      <c r="U95" s="52" t="s">
        <v>30</v>
      </c>
      <c r="V95" s="53" t="s">
        <v>30</v>
      </c>
      <c r="W95" s="52" t="s">
        <v>30</v>
      </c>
      <c r="X95" s="52" t="s">
        <v>30</v>
      </c>
      <c r="Y95" s="52" t="s">
        <v>30</v>
      </c>
      <c r="Z95" s="52" t="s">
        <v>30</v>
      </c>
      <c r="AA95" s="52" t="s">
        <v>30</v>
      </c>
      <c r="AB95" s="52" t="s">
        <v>30</v>
      </c>
      <c r="AC95" s="52" t="s">
        <v>30</v>
      </c>
      <c r="AD95" s="52" t="s">
        <v>30</v>
      </c>
      <c r="AE95" s="52" t="s">
        <v>30</v>
      </c>
      <c r="AF95" s="52" t="s">
        <v>30</v>
      </c>
      <c r="AG95" s="52" t="s">
        <v>30</v>
      </c>
      <c r="AH95" s="30"/>
      <c r="AI95" s="40"/>
      <c r="AJ95" s="41"/>
      <c r="AL95" s="42"/>
      <c r="AM95" s="42"/>
    </row>
    <row r="96" spans="1:39" s="31" customFormat="1" ht="20.25" customHeight="1" thickBot="1" x14ac:dyDescent="0.3">
      <c r="A96" s="56" t="s">
        <v>192</v>
      </c>
      <c r="B96" s="89" t="s">
        <v>64</v>
      </c>
      <c r="C96" s="58" t="s">
        <v>29</v>
      </c>
      <c r="D96" s="54">
        <f>SUM(I96,N96,S96,X96,AC96)</f>
        <v>-1099.138168883519</v>
      </c>
      <c r="E96" s="59">
        <f>SUM(J96,O96,T96,Y96,AD96)</f>
        <v>-1314.0004873100004</v>
      </c>
      <c r="F96" s="46">
        <f>E96-D96</f>
        <v>-214.86231842648135</v>
      </c>
      <c r="G96" s="47">
        <f t="shared" si="29"/>
        <v>0.19548253760010345</v>
      </c>
      <c r="H96" s="59" t="s">
        <v>173</v>
      </c>
      <c r="I96" s="54">
        <f t="shared" si="33"/>
        <v>-754.6806956050259</v>
      </c>
      <c r="J96" s="54">
        <f t="shared" si="33"/>
        <v>-855.38060031000032</v>
      </c>
      <c r="K96" s="46">
        <f t="shared" si="30"/>
        <v>-100.69990470497441</v>
      </c>
      <c r="L96" s="47">
        <f t="shared" si="34"/>
        <v>0.13343378900694355</v>
      </c>
      <c r="M96" s="59" t="s">
        <v>173</v>
      </c>
      <c r="N96" s="54">
        <f>N38-N53</f>
        <v>-108.3599999999999</v>
      </c>
      <c r="O96" s="54">
        <f>O38-O53</f>
        <v>-95.804527690000015</v>
      </c>
      <c r="P96" s="59">
        <f t="shared" si="35"/>
        <v>12.555472309999885</v>
      </c>
      <c r="Q96" s="60">
        <f>P96/N96</f>
        <v>-0.11586814608711607</v>
      </c>
      <c r="R96" s="59" t="s">
        <v>173</v>
      </c>
      <c r="S96" s="54">
        <f>S38-S53</f>
        <v>-247.0450000000028</v>
      </c>
      <c r="T96" s="54">
        <f>T38-T53</f>
        <v>-381.4154480000002</v>
      </c>
      <c r="U96" s="59">
        <f t="shared" si="36"/>
        <v>-134.3704479999974</v>
      </c>
      <c r="V96" s="60">
        <f>U96/S96</f>
        <v>0.54391081786717344</v>
      </c>
      <c r="W96" s="59" t="s">
        <v>176</v>
      </c>
      <c r="X96" s="54">
        <f>X38-X53</f>
        <v>0.94294023573661434</v>
      </c>
      <c r="Y96" s="54">
        <f>Y38-Y53</f>
        <v>21.199747500000001</v>
      </c>
      <c r="Z96" s="59">
        <f t="shared" si="37"/>
        <v>20.256807264263387</v>
      </c>
      <c r="AA96" s="47">
        <f>Z96/X96</f>
        <v>21.482599317059577</v>
      </c>
      <c r="AB96" s="59" t="s">
        <v>187</v>
      </c>
      <c r="AC96" s="54">
        <f>AC38-AC53</f>
        <v>10.004586485772961</v>
      </c>
      <c r="AD96" s="54">
        <f>AD38-AD53</f>
        <v>-2.599658809999994</v>
      </c>
      <c r="AE96" s="46">
        <f t="shared" si="39"/>
        <v>-12.604245295772955</v>
      </c>
      <c r="AF96" s="47">
        <f t="shared" si="32"/>
        <v>-1.2598467026795004</v>
      </c>
      <c r="AG96" s="59" t="s">
        <v>188</v>
      </c>
      <c r="AH96" s="30"/>
      <c r="AI96" s="40"/>
      <c r="AJ96" s="41"/>
      <c r="AL96" s="42"/>
      <c r="AM96" s="42"/>
    </row>
    <row r="97" spans="1:39" s="31" customFormat="1" ht="18.75" customHeight="1" thickBot="1" x14ac:dyDescent="0.3">
      <c r="A97" s="62" t="s">
        <v>193</v>
      </c>
      <c r="B97" s="90" t="s">
        <v>194</v>
      </c>
      <c r="C97" s="91" t="s">
        <v>29</v>
      </c>
      <c r="D97" s="39">
        <f>D98-D104</f>
        <v>-6405.8490000000002</v>
      </c>
      <c r="E97" s="39">
        <f>E98-E104</f>
        <v>-5888.1449161400014</v>
      </c>
      <c r="F97" s="36">
        <f>E97-D97</f>
        <v>517.70408385999872</v>
      </c>
      <c r="G97" s="37">
        <f t="shared" si="29"/>
        <v>-8.0817403572890759E-2</v>
      </c>
      <c r="H97" s="36" t="s">
        <v>30</v>
      </c>
      <c r="I97" s="39">
        <f>I98-I104</f>
        <v>-2360.0140000000001</v>
      </c>
      <c r="J97" s="39">
        <f>J98-J104</f>
        <v>-2478.3927294199998</v>
      </c>
      <c r="K97" s="36">
        <f>J97-I97</f>
        <v>-118.37872941999967</v>
      </c>
      <c r="L97" s="37">
        <f>K97/I97</f>
        <v>5.0160181007400662E-2</v>
      </c>
      <c r="M97" s="36" t="s">
        <v>30</v>
      </c>
      <c r="N97" s="39">
        <f>N98-N104</f>
        <v>-64.330999999999989</v>
      </c>
      <c r="O97" s="39">
        <f>O98-O104</f>
        <v>-47.985854199999977</v>
      </c>
      <c r="P97" s="36">
        <f>O97-N97</f>
        <v>16.345145800000012</v>
      </c>
      <c r="Q97" s="37">
        <f>P97/N97</f>
        <v>-0.25407883912888057</v>
      </c>
      <c r="R97" s="36" t="s">
        <v>30</v>
      </c>
      <c r="S97" s="39">
        <f>S98-S104</f>
        <v>-3035.5830000000001</v>
      </c>
      <c r="T97" s="39">
        <f>T98-T104</f>
        <v>-2491.1176574700003</v>
      </c>
      <c r="U97" s="36">
        <f>T97-S97</f>
        <v>544.46534252999982</v>
      </c>
      <c r="V97" s="37">
        <f>U97/S97</f>
        <v>-0.17936104614171308</v>
      </c>
      <c r="W97" s="36" t="s">
        <v>30</v>
      </c>
      <c r="X97" s="39">
        <f>X98-X104</f>
        <v>-459.71</v>
      </c>
      <c r="Y97" s="39">
        <f>Y98-Y104</f>
        <v>-348.01408264999998</v>
      </c>
      <c r="Z97" s="36">
        <f>Y97-X97</f>
        <v>111.69591735</v>
      </c>
      <c r="AA97" s="37">
        <f>Z97/X97</f>
        <v>-0.24297038861456136</v>
      </c>
      <c r="AB97" s="36" t="s">
        <v>30</v>
      </c>
      <c r="AC97" s="39">
        <f>AC98-AC104</f>
        <v>-486.21099999999996</v>
      </c>
      <c r="AD97" s="39">
        <f>AD98-AD104</f>
        <v>-522.63459240000009</v>
      </c>
      <c r="AE97" s="36">
        <f t="shared" si="39"/>
        <v>-36.423592400000132</v>
      </c>
      <c r="AF97" s="37">
        <f>AE97/AC97</f>
        <v>7.4913139357192932E-2</v>
      </c>
      <c r="AG97" s="36" t="s">
        <v>30</v>
      </c>
      <c r="AH97" s="30"/>
      <c r="AI97" s="40"/>
      <c r="AJ97" s="41"/>
      <c r="AL97" s="42"/>
      <c r="AM97" s="42"/>
    </row>
    <row r="98" spans="1:39" s="31" customFormat="1" ht="48.75" customHeight="1" x14ac:dyDescent="0.25">
      <c r="A98" s="43" t="s">
        <v>195</v>
      </c>
      <c r="B98" s="88" t="s">
        <v>196</v>
      </c>
      <c r="C98" s="45" t="s">
        <v>29</v>
      </c>
      <c r="D98" s="48">
        <f>D99+D100+D101+D103</f>
        <v>596.81600000000003</v>
      </c>
      <c r="E98" s="48">
        <f>E99+E100+E101+E103</f>
        <v>2436.4735887800002</v>
      </c>
      <c r="F98" s="46">
        <f>E98-D98</f>
        <v>1839.6575887800002</v>
      </c>
      <c r="G98" s="47">
        <f t="shared" si="29"/>
        <v>3.0824535347242703</v>
      </c>
      <c r="H98" s="46" t="s">
        <v>197</v>
      </c>
      <c r="I98" s="48">
        <f>I99+I100+I101+I103</f>
        <v>304.78800000000001</v>
      </c>
      <c r="J98" s="48">
        <f>J99+J100+J101+J103</f>
        <v>630.73680121999996</v>
      </c>
      <c r="K98" s="46">
        <f>J98-I98</f>
        <v>325.94880121999995</v>
      </c>
      <c r="L98" s="47">
        <f>K98/I98</f>
        <v>1.0694279342362558</v>
      </c>
      <c r="M98" s="46" t="s">
        <v>197</v>
      </c>
      <c r="N98" s="48">
        <f>N99+N100+N101+N103</f>
        <v>21.021999999999998</v>
      </c>
      <c r="O98" s="48">
        <f>O99+O100+O101+O103</f>
        <v>64.024370250000004</v>
      </c>
      <c r="P98" s="46">
        <f t="shared" si="35"/>
        <v>43.002370250000006</v>
      </c>
      <c r="Q98" s="47">
        <f>P98/N98</f>
        <v>2.0455889187517844</v>
      </c>
      <c r="R98" s="46" t="s">
        <v>197</v>
      </c>
      <c r="S98" s="48">
        <f>S99+S100+S101+S103</f>
        <v>193.32499999999999</v>
      </c>
      <c r="T98" s="48">
        <f>T99+T100+T101+T103</f>
        <v>1560.9324723</v>
      </c>
      <c r="U98" s="46">
        <f t="shared" si="36"/>
        <v>1367.6074722999999</v>
      </c>
      <c r="V98" s="47">
        <f>U98/S98</f>
        <v>7.0741366729600417</v>
      </c>
      <c r="W98" s="46" t="s">
        <v>197</v>
      </c>
      <c r="X98" s="48">
        <f>X99+X100+X101+X103</f>
        <v>38.391000000000005</v>
      </c>
      <c r="Y98" s="48">
        <f>Y99+Y100+Y101+Y103</f>
        <v>80.088346599999994</v>
      </c>
      <c r="Z98" s="46">
        <f t="shared" si="37"/>
        <v>41.697346599999989</v>
      </c>
      <c r="AA98" s="47">
        <f>Z98/X98</f>
        <v>1.0861229611106766</v>
      </c>
      <c r="AB98" s="46" t="s">
        <v>197</v>
      </c>
      <c r="AC98" s="48">
        <f>AC99+AC100+AC101+AC103</f>
        <v>39.29</v>
      </c>
      <c r="AD98" s="48">
        <f>AD99+AD100+AD101+AD103</f>
        <v>100.69159841000001</v>
      </c>
      <c r="AE98" s="46">
        <f t="shared" si="39"/>
        <v>61.401598410000013</v>
      </c>
      <c r="AF98" s="47">
        <f>AE98/AC98</f>
        <v>1.5627792926953428</v>
      </c>
      <c r="AG98" s="46" t="s">
        <v>197</v>
      </c>
      <c r="AH98" s="30"/>
      <c r="AI98" s="40"/>
      <c r="AJ98" s="41"/>
      <c r="AL98" s="42"/>
      <c r="AM98" s="42"/>
    </row>
    <row r="99" spans="1:39" s="31" customFormat="1" ht="24.75" customHeight="1" x14ac:dyDescent="0.25">
      <c r="A99" s="49" t="s">
        <v>198</v>
      </c>
      <c r="B99" s="66" t="s">
        <v>199</v>
      </c>
      <c r="C99" s="51" t="s">
        <v>29</v>
      </c>
      <c r="D99" s="48">
        <f t="shared" ref="D99:E103" si="40">SUM(I99,N99,S99,X99,AC99)</f>
        <v>0</v>
      </c>
      <c r="E99" s="52">
        <f t="shared" si="40"/>
        <v>87.8</v>
      </c>
      <c r="F99" s="46">
        <f t="shared" ref="F99:F108" si="41">E99-D99</f>
        <v>87.8</v>
      </c>
      <c r="G99" s="47">
        <v>1</v>
      </c>
      <c r="H99" s="52" t="s">
        <v>200</v>
      </c>
      <c r="I99" s="48">
        <v>0</v>
      </c>
      <c r="J99" s="48">
        <v>87.8</v>
      </c>
      <c r="K99" s="46">
        <f t="shared" ref="K99:K109" si="42">J99-I99</f>
        <v>87.8</v>
      </c>
      <c r="L99" s="47">
        <v>1</v>
      </c>
      <c r="M99" s="52" t="s">
        <v>200</v>
      </c>
      <c r="N99" s="48">
        <v>0</v>
      </c>
      <c r="O99" s="48">
        <v>0</v>
      </c>
      <c r="P99" s="52">
        <f t="shared" si="35"/>
        <v>0</v>
      </c>
      <c r="Q99" s="53">
        <v>0</v>
      </c>
      <c r="R99" s="52" t="s">
        <v>30</v>
      </c>
      <c r="S99" s="48">
        <v>0</v>
      </c>
      <c r="T99" s="48">
        <v>0</v>
      </c>
      <c r="U99" s="52">
        <f t="shared" si="36"/>
        <v>0</v>
      </c>
      <c r="V99" s="53">
        <v>0</v>
      </c>
      <c r="W99" s="52" t="s">
        <v>30</v>
      </c>
      <c r="X99" s="48">
        <v>0</v>
      </c>
      <c r="Y99" s="48">
        <v>0</v>
      </c>
      <c r="Z99" s="52">
        <f t="shared" si="37"/>
        <v>0</v>
      </c>
      <c r="AA99" s="47">
        <v>0</v>
      </c>
      <c r="AB99" s="52" t="s">
        <v>30</v>
      </c>
      <c r="AC99" s="48">
        <v>0</v>
      </c>
      <c r="AD99" s="48">
        <v>0</v>
      </c>
      <c r="AE99" s="46">
        <f t="shared" si="39"/>
        <v>0</v>
      </c>
      <c r="AF99" s="47">
        <v>0</v>
      </c>
      <c r="AG99" s="52" t="s">
        <v>30</v>
      </c>
      <c r="AH99" s="30"/>
      <c r="AI99" s="40"/>
      <c r="AJ99" s="41"/>
      <c r="AL99" s="42"/>
      <c r="AM99" s="42"/>
    </row>
    <row r="100" spans="1:39" s="31" customFormat="1" ht="112.5" customHeight="1" x14ac:dyDescent="0.25">
      <c r="A100" s="49" t="s">
        <v>201</v>
      </c>
      <c r="B100" s="66" t="s">
        <v>202</v>
      </c>
      <c r="C100" s="51" t="s">
        <v>29</v>
      </c>
      <c r="D100" s="48">
        <f t="shared" si="40"/>
        <v>140.71</v>
      </c>
      <c r="E100" s="52">
        <f t="shared" si="40"/>
        <v>110.37247020999999</v>
      </c>
      <c r="F100" s="46">
        <f t="shared" si="41"/>
        <v>-30.337529790000019</v>
      </c>
      <c r="G100" s="47">
        <f t="shared" ref="G100:G108" si="43">F100/D100</f>
        <v>-0.21560322500177684</v>
      </c>
      <c r="H100" s="52" t="s">
        <v>203</v>
      </c>
      <c r="I100" s="48">
        <v>58.332999999999998</v>
      </c>
      <c r="J100" s="48">
        <v>44.726658049999998</v>
      </c>
      <c r="K100" s="46">
        <f t="shared" si="42"/>
        <v>-13.606341950000001</v>
      </c>
      <c r="L100" s="47">
        <f>K100/I100</f>
        <v>-0.23325290915948094</v>
      </c>
      <c r="M100" s="52" t="s">
        <v>203</v>
      </c>
      <c r="N100" s="48">
        <v>2.7949999999999999</v>
      </c>
      <c r="O100" s="48">
        <v>1.91779349</v>
      </c>
      <c r="P100" s="52">
        <f t="shared" si="35"/>
        <v>-0.87720650999999994</v>
      </c>
      <c r="Q100" s="53">
        <f t="shared" ref="Q100:Q109" si="44">P100/N100</f>
        <v>-0.31384848300536672</v>
      </c>
      <c r="R100" s="52" t="s">
        <v>203</v>
      </c>
      <c r="S100" s="48">
        <v>52.515999999999998</v>
      </c>
      <c r="T100" s="48">
        <v>43.982064370000003</v>
      </c>
      <c r="U100" s="52">
        <f t="shared" si="36"/>
        <v>-8.5339356299999949</v>
      </c>
      <c r="V100" s="53">
        <f>U100/S100</f>
        <v>-0.16250163055068922</v>
      </c>
      <c r="W100" s="52" t="s">
        <v>203</v>
      </c>
      <c r="X100" s="48">
        <v>12.007</v>
      </c>
      <c r="Y100" s="48">
        <v>8.8907938000000009</v>
      </c>
      <c r="Z100" s="52">
        <f t="shared" si="37"/>
        <v>-3.1162061999999988</v>
      </c>
      <c r="AA100" s="47">
        <f t="shared" ref="AA100:AA109" si="45">Z100/X100</f>
        <v>-0.25953245606729397</v>
      </c>
      <c r="AB100" s="52" t="s">
        <v>203</v>
      </c>
      <c r="AC100" s="48">
        <v>15.058999999999999</v>
      </c>
      <c r="AD100" s="48">
        <v>10.8551605</v>
      </c>
      <c r="AE100" s="46">
        <f t="shared" si="39"/>
        <v>-4.2038394999999991</v>
      </c>
      <c r="AF100" s="47">
        <f t="shared" ref="AF100:AF110" si="46">AE100/AC100</f>
        <v>-0.27915794541470212</v>
      </c>
      <c r="AG100" s="52" t="s">
        <v>203</v>
      </c>
      <c r="AH100" s="30"/>
      <c r="AI100" s="40"/>
      <c r="AJ100" s="41"/>
      <c r="AL100" s="42"/>
      <c r="AM100" s="42"/>
    </row>
    <row r="101" spans="1:39" s="31" customFormat="1" ht="37.5" customHeight="1" x14ac:dyDescent="0.25">
      <c r="A101" s="49" t="s">
        <v>204</v>
      </c>
      <c r="B101" s="66" t="s">
        <v>205</v>
      </c>
      <c r="C101" s="51" t="s">
        <v>29</v>
      </c>
      <c r="D101" s="48">
        <f t="shared" si="40"/>
        <v>220.99999999999997</v>
      </c>
      <c r="E101" s="52">
        <f t="shared" si="40"/>
        <v>327.33777067</v>
      </c>
      <c r="F101" s="46">
        <f t="shared" si="41"/>
        <v>106.33777067000003</v>
      </c>
      <c r="G101" s="47">
        <f t="shared" si="43"/>
        <v>0.48116638312217214</v>
      </c>
      <c r="H101" s="52" t="s">
        <v>30</v>
      </c>
      <c r="I101" s="48">
        <v>133.398</v>
      </c>
      <c r="J101" s="48">
        <v>134.38059670999999</v>
      </c>
      <c r="K101" s="46">
        <f t="shared" si="42"/>
        <v>0.98259670999999571</v>
      </c>
      <c r="L101" s="47">
        <f t="shared" ref="L101:L114" si="47">K101/I101</f>
        <v>7.3659028621118434E-3</v>
      </c>
      <c r="M101" s="52" t="s">
        <v>30</v>
      </c>
      <c r="N101" s="48">
        <v>6.569</v>
      </c>
      <c r="O101" s="48">
        <v>15.82527597</v>
      </c>
      <c r="P101" s="52">
        <f t="shared" si="35"/>
        <v>9.2562759700000008</v>
      </c>
      <c r="Q101" s="53">
        <f t="shared" si="44"/>
        <v>1.409084483178566</v>
      </c>
      <c r="R101" s="52" t="s">
        <v>206</v>
      </c>
      <c r="S101" s="48">
        <v>68.619</v>
      </c>
      <c r="T101" s="48">
        <v>139.00787242999999</v>
      </c>
      <c r="U101" s="52">
        <f t="shared" si="36"/>
        <v>70.388872429999992</v>
      </c>
      <c r="V101" s="53">
        <f t="shared" ref="V101:V124" si="48">U101/S101</f>
        <v>1.0257927458867075</v>
      </c>
      <c r="W101" s="52" t="s">
        <v>206</v>
      </c>
      <c r="X101" s="48">
        <v>0.68799999999999994</v>
      </c>
      <c r="Y101" s="48">
        <v>1.4154106900000001</v>
      </c>
      <c r="Z101" s="52">
        <f t="shared" si="37"/>
        <v>0.72741069000000014</v>
      </c>
      <c r="AA101" s="47">
        <f t="shared" si="45"/>
        <v>1.0572829796511631</v>
      </c>
      <c r="AB101" s="52" t="s">
        <v>207</v>
      </c>
      <c r="AC101" s="48">
        <v>11.726000000000001</v>
      </c>
      <c r="AD101" s="48">
        <v>36.708614869999998</v>
      </c>
      <c r="AE101" s="46">
        <f t="shared" si="39"/>
        <v>24.982614869999999</v>
      </c>
      <c r="AF101" s="47">
        <f t="shared" si="46"/>
        <v>2.1305317132867132</v>
      </c>
      <c r="AG101" s="52" t="s">
        <v>207</v>
      </c>
      <c r="AH101" s="30"/>
      <c r="AI101" s="40"/>
      <c r="AJ101" s="41"/>
      <c r="AL101" s="42"/>
      <c r="AM101" s="42"/>
    </row>
    <row r="102" spans="1:39" s="31" customFormat="1" ht="37.5" customHeight="1" x14ac:dyDescent="0.25">
      <c r="A102" s="49" t="s">
        <v>208</v>
      </c>
      <c r="B102" s="70" t="s">
        <v>209</v>
      </c>
      <c r="C102" s="51" t="s">
        <v>29</v>
      </c>
      <c r="D102" s="48">
        <f t="shared" si="40"/>
        <v>220.99999999999997</v>
      </c>
      <c r="E102" s="52">
        <f t="shared" si="40"/>
        <v>322.48242641000002</v>
      </c>
      <c r="F102" s="46">
        <f t="shared" si="41"/>
        <v>101.48242641000004</v>
      </c>
      <c r="G102" s="47">
        <f t="shared" si="43"/>
        <v>0.45919649959276043</v>
      </c>
      <c r="H102" s="52" t="s">
        <v>210</v>
      </c>
      <c r="I102" s="48">
        <v>133.398</v>
      </c>
      <c r="J102" s="48">
        <v>132.78428086</v>
      </c>
      <c r="K102" s="46">
        <f t="shared" si="42"/>
        <v>-0.61371914000000061</v>
      </c>
      <c r="L102" s="47">
        <f t="shared" si="47"/>
        <v>-4.6006622288190272E-3</v>
      </c>
      <c r="M102" s="52" t="s">
        <v>30</v>
      </c>
      <c r="N102" s="48">
        <v>6.569</v>
      </c>
      <c r="O102" s="48">
        <v>15.668479209999999</v>
      </c>
      <c r="P102" s="52">
        <f t="shared" si="35"/>
        <v>9.0994792099999984</v>
      </c>
      <c r="Q102" s="53">
        <f>P102/N102</f>
        <v>1.3852152854315722</v>
      </c>
      <c r="R102" s="52" t="s">
        <v>210</v>
      </c>
      <c r="S102" s="48">
        <v>68.619</v>
      </c>
      <c r="T102" s="48">
        <v>137.11528000000001</v>
      </c>
      <c r="U102" s="52">
        <f t="shared" si="36"/>
        <v>68.496280000000013</v>
      </c>
      <c r="V102" s="53">
        <f t="shared" si="48"/>
        <v>0.99821157405383365</v>
      </c>
      <c r="W102" s="52" t="s">
        <v>210</v>
      </c>
      <c r="X102" s="48">
        <v>0.68799999999999994</v>
      </c>
      <c r="Y102" s="48">
        <v>1.4137666499999999</v>
      </c>
      <c r="Z102" s="52">
        <f t="shared" si="37"/>
        <v>0.72576664999999996</v>
      </c>
      <c r="AA102" s="47">
        <f t="shared" si="45"/>
        <v>1.0548933866279071</v>
      </c>
      <c r="AB102" s="52" t="s">
        <v>210</v>
      </c>
      <c r="AC102" s="48">
        <v>11.726000000000001</v>
      </c>
      <c r="AD102" s="48">
        <v>35.500619690000001</v>
      </c>
      <c r="AE102" s="46">
        <f t="shared" si="39"/>
        <v>23.774619690000002</v>
      </c>
      <c r="AF102" s="47">
        <f t="shared" si="46"/>
        <v>2.0275131920518508</v>
      </c>
      <c r="AG102" s="52" t="s">
        <v>210</v>
      </c>
      <c r="AH102" s="30"/>
      <c r="AI102" s="40"/>
      <c r="AJ102" s="41"/>
      <c r="AL102" s="42"/>
      <c r="AM102" s="42"/>
    </row>
    <row r="103" spans="1:39" s="31" customFormat="1" ht="51.75" customHeight="1" x14ac:dyDescent="0.25">
      <c r="A103" s="49" t="s">
        <v>211</v>
      </c>
      <c r="B103" s="69" t="s">
        <v>212</v>
      </c>
      <c r="C103" s="51" t="s">
        <v>29</v>
      </c>
      <c r="D103" s="48">
        <f t="shared" si="40"/>
        <v>235.10600000000002</v>
      </c>
      <c r="E103" s="52">
        <f t="shared" si="40"/>
        <v>1910.9633479000001</v>
      </c>
      <c r="F103" s="46">
        <f t="shared" si="41"/>
        <v>1675.8573479000001</v>
      </c>
      <c r="G103" s="47">
        <f t="shared" si="43"/>
        <v>7.1280926386395924</v>
      </c>
      <c r="H103" s="52" t="s">
        <v>213</v>
      </c>
      <c r="I103" s="48">
        <v>113.05700000000002</v>
      </c>
      <c r="J103" s="48">
        <v>363.82954646000002</v>
      </c>
      <c r="K103" s="46">
        <f t="shared" si="42"/>
        <v>250.77254646</v>
      </c>
      <c r="L103" s="47">
        <f t="shared" si="47"/>
        <v>2.2181072066302834</v>
      </c>
      <c r="M103" s="52" t="s">
        <v>214</v>
      </c>
      <c r="N103" s="48">
        <v>11.657999999999998</v>
      </c>
      <c r="O103" s="48">
        <v>46.281300790000003</v>
      </c>
      <c r="P103" s="52">
        <f t="shared" si="35"/>
        <v>34.623300790000002</v>
      </c>
      <c r="Q103" s="53">
        <f t="shared" si="44"/>
        <v>2.9699177208783674</v>
      </c>
      <c r="R103" s="52" t="s">
        <v>214</v>
      </c>
      <c r="S103" s="48">
        <v>72.19</v>
      </c>
      <c r="T103" s="48">
        <v>1377.9425355000001</v>
      </c>
      <c r="U103" s="52">
        <f t="shared" si="36"/>
        <v>1305.7525355</v>
      </c>
      <c r="V103" s="53">
        <f t="shared" si="48"/>
        <v>18.087720397561991</v>
      </c>
      <c r="W103" s="52" t="s">
        <v>213</v>
      </c>
      <c r="X103" s="48">
        <v>25.696000000000002</v>
      </c>
      <c r="Y103" s="48">
        <v>69.782142109999995</v>
      </c>
      <c r="Z103" s="52">
        <f t="shared" si="37"/>
        <v>44.086142109999997</v>
      </c>
      <c r="AA103" s="47">
        <f t="shared" si="45"/>
        <v>1.7156811219645078</v>
      </c>
      <c r="AB103" s="52" t="s">
        <v>214</v>
      </c>
      <c r="AC103" s="48">
        <v>12.505000000000001</v>
      </c>
      <c r="AD103" s="48">
        <v>53.127823040000003</v>
      </c>
      <c r="AE103" s="46">
        <f t="shared" si="39"/>
        <v>40.62282304</v>
      </c>
      <c r="AF103" s="47">
        <f t="shared" si="46"/>
        <v>3.248526432626949</v>
      </c>
      <c r="AG103" s="52" t="s">
        <v>214</v>
      </c>
      <c r="AH103" s="30"/>
      <c r="AI103" s="40"/>
      <c r="AJ103" s="41"/>
      <c r="AL103" s="42"/>
      <c r="AM103" s="42"/>
    </row>
    <row r="104" spans="1:39" s="31" customFormat="1" ht="14.25" customHeight="1" x14ac:dyDescent="0.25">
      <c r="A104" s="49" t="s">
        <v>215</v>
      </c>
      <c r="B104" s="68" t="s">
        <v>148</v>
      </c>
      <c r="C104" s="51" t="s">
        <v>29</v>
      </c>
      <c r="D104" s="54">
        <f>D105+D106+D107+D109</f>
        <v>7002.665</v>
      </c>
      <c r="E104" s="54">
        <f>E105+E106+E107+E109</f>
        <v>8324.6185049200012</v>
      </c>
      <c r="F104" s="46">
        <f t="shared" si="41"/>
        <v>1321.9535049200013</v>
      </c>
      <c r="G104" s="47">
        <f t="shared" si="43"/>
        <v>0.18877862998158576</v>
      </c>
      <c r="H104" s="92" t="s">
        <v>30</v>
      </c>
      <c r="I104" s="54">
        <f>I105+I106+I107+I109</f>
        <v>2664.8020000000001</v>
      </c>
      <c r="J104" s="54">
        <f>J105+J106+J107+J109</f>
        <v>3109.1295306399998</v>
      </c>
      <c r="K104" s="46">
        <f t="shared" si="42"/>
        <v>444.32753063999962</v>
      </c>
      <c r="L104" s="47">
        <f t="shared" si="47"/>
        <v>0.16673941652700636</v>
      </c>
      <c r="M104" s="52" t="s">
        <v>30</v>
      </c>
      <c r="N104" s="54">
        <f>N105+N106+N107+N109</f>
        <v>85.352999999999994</v>
      </c>
      <c r="O104" s="54">
        <f>O105+O106+O107+O109</f>
        <v>112.01022444999998</v>
      </c>
      <c r="P104" s="52">
        <f t="shared" si="35"/>
        <v>26.657224449999987</v>
      </c>
      <c r="Q104" s="53">
        <f t="shared" si="44"/>
        <v>0.31231736962965551</v>
      </c>
      <c r="R104" s="52" t="s">
        <v>30</v>
      </c>
      <c r="S104" s="54">
        <f>S105+S106+S107+S109</f>
        <v>3228.9079999999999</v>
      </c>
      <c r="T104" s="54">
        <f>T105+T106+T107+T109</f>
        <v>4052.0501297700002</v>
      </c>
      <c r="U104" s="52">
        <f t="shared" si="36"/>
        <v>823.14212977000034</v>
      </c>
      <c r="V104" s="53">
        <f t="shared" si="48"/>
        <v>0.25492895114075731</v>
      </c>
      <c r="W104" s="92" t="s">
        <v>30</v>
      </c>
      <c r="X104" s="54">
        <f>X105+X106+X107+X109</f>
        <v>498.101</v>
      </c>
      <c r="Y104" s="54">
        <f>Y105+Y106+Y107+Y109</f>
        <v>428.10242925</v>
      </c>
      <c r="Z104" s="52">
        <f>Y104-X104</f>
        <v>-69.998570749999999</v>
      </c>
      <c r="AA104" s="47">
        <f t="shared" si="45"/>
        <v>-0.14053087777378484</v>
      </c>
      <c r="AB104" s="92" t="s">
        <v>30</v>
      </c>
      <c r="AC104" s="54">
        <f>AC105+AC106+AC107+AC109</f>
        <v>525.50099999999998</v>
      </c>
      <c r="AD104" s="54">
        <f>AD105+AD106+AD107+AD109</f>
        <v>623.32619081000007</v>
      </c>
      <c r="AE104" s="46">
        <f t="shared" si="39"/>
        <v>97.825190810000095</v>
      </c>
      <c r="AF104" s="47">
        <f t="shared" si="46"/>
        <v>0.18615605072112157</v>
      </c>
      <c r="AG104" s="92" t="s">
        <v>30</v>
      </c>
      <c r="AH104" s="30"/>
      <c r="AI104" s="40"/>
      <c r="AJ104" s="41"/>
      <c r="AL104" s="42"/>
      <c r="AM104" s="42"/>
    </row>
    <row r="105" spans="1:39" s="31" customFormat="1" ht="14.25" customHeight="1" x14ac:dyDescent="0.25">
      <c r="A105" s="49" t="s">
        <v>216</v>
      </c>
      <c r="B105" s="69" t="s">
        <v>217</v>
      </c>
      <c r="C105" s="51" t="s">
        <v>29</v>
      </c>
      <c r="D105" s="48">
        <f t="shared" ref="D105:E109" si="49">SUM(I105,N105,S105,X105,AC105)</f>
        <v>458.46699999999998</v>
      </c>
      <c r="E105" s="52">
        <f t="shared" si="49"/>
        <v>438.40938720000003</v>
      </c>
      <c r="F105" s="46">
        <f t="shared" si="41"/>
        <v>-20.057612799999958</v>
      </c>
      <c r="G105" s="47">
        <f t="shared" si="43"/>
        <v>-4.3749305402569778E-2</v>
      </c>
      <c r="H105" s="52" t="s">
        <v>30</v>
      </c>
      <c r="I105" s="48">
        <v>186.42</v>
      </c>
      <c r="J105" s="48">
        <v>176.52864059999999</v>
      </c>
      <c r="K105" s="46">
        <f t="shared" si="42"/>
        <v>-9.8913593999999989</v>
      </c>
      <c r="L105" s="47">
        <f t="shared" si="47"/>
        <v>-5.3059539748953971E-2</v>
      </c>
      <c r="M105" s="52" t="s">
        <v>30</v>
      </c>
      <c r="N105" s="48">
        <v>8.9450000000000003</v>
      </c>
      <c r="O105" s="48">
        <v>8.74378207</v>
      </c>
      <c r="P105" s="52">
        <f t="shared" si="35"/>
        <v>-0.20121793000000032</v>
      </c>
      <c r="Q105" s="53">
        <f t="shared" si="44"/>
        <v>-2.2495017328116301E-2</v>
      </c>
      <c r="R105" s="52" t="s">
        <v>30</v>
      </c>
      <c r="S105" s="48">
        <v>162.45500000000001</v>
      </c>
      <c r="T105" s="48">
        <v>154.48324835</v>
      </c>
      <c r="U105" s="52">
        <f t="shared" si="36"/>
        <v>-7.9717516500000158</v>
      </c>
      <c r="V105" s="53">
        <f t="shared" si="48"/>
        <v>-4.9070521990705211E-2</v>
      </c>
      <c r="W105" s="52" t="s">
        <v>30</v>
      </c>
      <c r="X105" s="48">
        <v>47.256999999999998</v>
      </c>
      <c r="Y105" s="48">
        <v>46.542084869999996</v>
      </c>
      <c r="Z105" s="52">
        <f t="shared" si="37"/>
        <v>-0.7149151300000014</v>
      </c>
      <c r="AA105" s="47">
        <f t="shared" si="45"/>
        <v>-1.5128237721395802E-2</v>
      </c>
      <c r="AB105" s="52" t="s">
        <v>30</v>
      </c>
      <c r="AC105" s="48">
        <v>53.39</v>
      </c>
      <c r="AD105" s="48">
        <v>52.11163131</v>
      </c>
      <c r="AE105" s="46">
        <f t="shared" si="39"/>
        <v>-1.2783686900000006</v>
      </c>
      <c r="AF105" s="47">
        <f t="shared" si="46"/>
        <v>-2.3943972466754084E-2</v>
      </c>
      <c r="AG105" s="52" t="s">
        <v>30</v>
      </c>
      <c r="AH105" s="30"/>
      <c r="AI105" s="40"/>
      <c r="AJ105" s="41"/>
      <c r="AL105" s="42"/>
      <c r="AM105" s="42"/>
    </row>
    <row r="106" spans="1:39" s="31" customFormat="1" ht="136.5" customHeight="1" x14ac:dyDescent="0.25">
      <c r="A106" s="49" t="s">
        <v>218</v>
      </c>
      <c r="B106" s="69" t="s">
        <v>219</v>
      </c>
      <c r="C106" s="51" t="s">
        <v>29</v>
      </c>
      <c r="D106" s="48">
        <f t="shared" si="49"/>
        <v>5782.7000000000007</v>
      </c>
      <c r="E106" s="52">
        <f t="shared" si="49"/>
        <v>5282.238781</v>
      </c>
      <c r="F106" s="46">
        <f t="shared" si="41"/>
        <v>-500.46121900000071</v>
      </c>
      <c r="G106" s="47">
        <f t="shared" si="43"/>
        <v>-8.654455859719519E-2</v>
      </c>
      <c r="H106" s="52" t="s">
        <v>220</v>
      </c>
      <c r="I106" s="48">
        <v>2143.9050000000002</v>
      </c>
      <c r="J106" s="48">
        <v>2250.9543233099998</v>
      </c>
      <c r="K106" s="46">
        <f t="shared" si="42"/>
        <v>107.04932330999964</v>
      </c>
      <c r="L106" s="47">
        <f t="shared" si="47"/>
        <v>4.9931934162194512E-2</v>
      </c>
      <c r="M106" s="52" t="s">
        <v>30</v>
      </c>
      <c r="N106" s="48">
        <v>54.463999999999999</v>
      </c>
      <c r="O106" s="48">
        <v>44.598338079999998</v>
      </c>
      <c r="P106" s="52">
        <f t="shared" si="35"/>
        <v>-9.8656619200000009</v>
      </c>
      <c r="Q106" s="53">
        <f t="shared" si="44"/>
        <v>-0.18114097238542892</v>
      </c>
      <c r="R106" s="52" t="s">
        <v>220</v>
      </c>
      <c r="S106" s="48">
        <v>2762.491</v>
      </c>
      <c r="T106" s="48">
        <v>2271.7724536000001</v>
      </c>
      <c r="U106" s="52">
        <f t="shared" si="36"/>
        <v>-490.71854639999992</v>
      </c>
      <c r="V106" s="53">
        <f t="shared" si="48"/>
        <v>-0.17763625162941704</v>
      </c>
      <c r="W106" s="52" t="s">
        <v>221</v>
      </c>
      <c r="X106" s="48">
        <v>413.31200000000001</v>
      </c>
      <c r="Y106" s="48">
        <v>322.65044847000001</v>
      </c>
      <c r="Z106" s="52">
        <f t="shared" si="37"/>
        <v>-90.661551529999997</v>
      </c>
      <c r="AA106" s="47">
        <f t="shared" si="45"/>
        <v>-0.21935378486470269</v>
      </c>
      <c r="AB106" s="52" t="s">
        <v>221</v>
      </c>
      <c r="AC106" s="48">
        <v>408.52800000000002</v>
      </c>
      <c r="AD106" s="48">
        <v>392.26321754000003</v>
      </c>
      <c r="AE106" s="46">
        <f t="shared" si="39"/>
        <v>-16.264782459999992</v>
      </c>
      <c r="AF106" s="47">
        <f t="shared" si="46"/>
        <v>-3.9813140005091431E-2</v>
      </c>
      <c r="AG106" s="52" t="s">
        <v>30</v>
      </c>
      <c r="AH106" s="30"/>
      <c r="AI106" s="40"/>
      <c r="AJ106" s="41"/>
      <c r="AL106" s="42"/>
      <c r="AM106" s="42"/>
    </row>
    <row r="107" spans="1:39" s="31" customFormat="1" ht="36" customHeight="1" x14ac:dyDescent="0.25">
      <c r="A107" s="49" t="s">
        <v>222</v>
      </c>
      <c r="B107" s="69" t="s">
        <v>223</v>
      </c>
      <c r="C107" s="51" t="s">
        <v>29</v>
      </c>
      <c r="D107" s="48">
        <f t="shared" si="49"/>
        <v>371</v>
      </c>
      <c r="E107" s="52">
        <f t="shared" si="49"/>
        <v>943.09916795999993</v>
      </c>
      <c r="F107" s="46">
        <f t="shared" si="41"/>
        <v>572.09916795999993</v>
      </c>
      <c r="G107" s="47">
        <f t="shared" si="43"/>
        <v>1.5420462748247976</v>
      </c>
      <c r="H107" s="52" t="s">
        <v>224</v>
      </c>
      <c r="I107" s="48">
        <v>185.07599999999999</v>
      </c>
      <c r="J107" s="48">
        <v>391.5975373</v>
      </c>
      <c r="K107" s="46">
        <f t="shared" si="42"/>
        <v>206.52153730000001</v>
      </c>
      <c r="L107" s="47">
        <f t="shared" si="47"/>
        <v>1.1158742208606194</v>
      </c>
      <c r="M107" s="52" t="s">
        <v>224</v>
      </c>
      <c r="N107" s="48">
        <v>9.0020000000000007</v>
      </c>
      <c r="O107" s="48">
        <v>32.674980339999998</v>
      </c>
      <c r="P107" s="52">
        <f t="shared" si="35"/>
        <v>23.672980339999995</v>
      </c>
      <c r="Q107" s="53">
        <f t="shared" si="44"/>
        <v>2.6297467607198395</v>
      </c>
      <c r="R107" s="52" t="s">
        <v>224</v>
      </c>
      <c r="S107" s="48">
        <v>153.23599999999999</v>
      </c>
      <c r="T107" s="48">
        <v>428.63524477999999</v>
      </c>
      <c r="U107" s="52">
        <f t="shared" si="36"/>
        <v>275.39924478</v>
      </c>
      <c r="V107" s="53">
        <f t="shared" si="48"/>
        <v>1.7972228770001828</v>
      </c>
      <c r="W107" s="52" t="s">
        <v>224</v>
      </c>
      <c r="X107" s="48">
        <v>2.706</v>
      </c>
      <c r="Y107" s="48">
        <v>15.34030746</v>
      </c>
      <c r="Z107" s="52">
        <f t="shared" si="37"/>
        <v>12.63430746</v>
      </c>
      <c r="AA107" s="47">
        <f t="shared" si="45"/>
        <v>4.6689975831485588</v>
      </c>
      <c r="AB107" s="52" t="s">
        <v>224</v>
      </c>
      <c r="AC107" s="48">
        <v>20.98</v>
      </c>
      <c r="AD107" s="48">
        <v>74.85109808</v>
      </c>
      <c r="AE107" s="46">
        <f t="shared" si="39"/>
        <v>53.871098079999996</v>
      </c>
      <c r="AF107" s="47">
        <f t="shared" si="46"/>
        <v>2.5677358474737844</v>
      </c>
      <c r="AG107" s="52" t="s">
        <v>224</v>
      </c>
      <c r="AH107" s="30"/>
      <c r="AI107" s="40"/>
      <c r="AJ107" s="41"/>
      <c r="AL107" s="42"/>
      <c r="AM107" s="42"/>
    </row>
    <row r="108" spans="1:39" s="31" customFormat="1" ht="36.75" customHeight="1" x14ac:dyDescent="0.25">
      <c r="A108" s="49" t="s">
        <v>225</v>
      </c>
      <c r="B108" s="70" t="s">
        <v>226</v>
      </c>
      <c r="C108" s="51" t="s">
        <v>29</v>
      </c>
      <c r="D108" s="48">
        <f t="shared" si="49"/>
        <v>371</v>
      </c>
      <c r="E108" s="52">
        <f t="shared" si="49"/>
        <v>927.69637598000008</v>
      </c>
      <c r="F108" s="46">
        <f t="shared" si="41"/>
        <v>556.69637598000008</v>
      </c>
      <c r="G108" s="47">
        <f t="shared" si="43"/>
        <v>1.5005293153099732</v>
      </c>
      <c r="H108" s="52" t="s">
        <v>224</v>
      </c>
      <c r="I108" s="48">
        <v>185.07599999999999</v>
      </c>
      <c r="J108" s="48">
        <v>381.79736214000002</v>
      </c>
      <c r="K108" s="46">
        <f t="shared" si="42"/>
        <v>196.72136214000002</v>
      </c>
      <c r="L108" s="47">
        <f t="shared" si="47"/>
        <v>1.0629220543992739</v>
      </c>
      <c r="M108" s="52" t="s">
        <v>224</v>
      </c>
      <c r="N108" s="48">
        <v>9.0020000000000007</v>
      </c>
      <c r="O108" s="48">
        <v>32.23974166</v>
      </c>
      <c r="P108" s="52">
        <f t="shared" si="35"/>
        <v>23.237741659999998</v>
      </c>
      <c r="Q108" s="53">
        <f t="shared" si="44"/>
        <v>2.5813976516329702</v>
      </c>
      <c r="R108" s="52" t="s">
        <v>224</v>
      </c>
      <c r="S108" s="48">
        <v>153.23599999999999</v>
      </c>
      <c r="T108" s="48">
        <v>425.14928699000001</v>
      </c>
      <c r="U108" s="52">
        <f t="shared" si="36"/>
        <v>271.91328699000002</v>
      </c>
      <c r="V108" s="53">
        <f t="shared" si="48"/>
        <v>1.7744739290375633</v>
      </c>
      <c r="W108" s="52" t="s">
        <v>224</v>
      </c>
      <c r="X108" s="48">
        <v>2.706</v>
      </c>
      <c r="Y108" s="48">
        <v>14.88598878</v>
      </c>
      <c r="Z108" s="52">
        <f t="shared" si="37"/>
        <v>12.17998878</v>
      </c>
      <c r="AA108" s="47">
        <f t="shared" si="45"/>
        <v>4.5011045011086477</v>
      </c>
      <c r="AB108" s="52" t="s">
        <v>224</v>
      </c>
      <c r="AC108" s="48">
        <v>20.98</v>
      </c>
      <c r="AD108" s="48">
        <v>73.623996410000004</v>
      </c>
      <c r="AE108" s="46">
        <f t="shared" si="39"/>
        <v>52.64399641</v>
      </c>
      <c r="AF108" s="47">
        <f t="shared" si="46"/>
        <v>2.5092467306959008</v>
      </c>
      <c r="AG108" s="52" t="s">
        <v>224</v>
      </c>
      <c r="AH108" s="30"/>
      <c r="AI108" s="40"/>
      <c r="AJ108" s="41"/>
      <c r="AL108" s="42"/>
      <c r="AM108" s="42"/>
    </row>
    <row r="109" spans="1:39" s="31" customFormat="1" ht="37.5" customHeight="1" thickBot="1" x14ac:dyDescent="0.3">
      <c r="A109" s="56" t="s">
        <v>227</v>
      </c>
      <c r="B109" s="72" t="s">
        <v>228</v>
      </c>
      <c r="C109" s="58" t="s">
        <v>29</v>
      </c>
      <c r="D109" s="48">
        <f t="shared" si="49"/>
        <v>390.49799999999976</v>
      </c>
      <c r="E109" s="52">
        <f t="shared" si="49"/>
        <v>1660.8711687600003</v>
      </c>
      <c r="F109" s="46">
        <f>E109-D109</f>
        <v>1270.3731687600005</v>
      </c>
      <c r="G109" s="47">
        <f>F109/D109</f>
        <v>3.2532129966350691</v>
      </c>
      <c r="H109" s="59" t="s">
        <v>229</v>
      </c>
      <c r="I109" s="48">
        <v>149.40099999999987</v>
      </c>
      <c r="J109" s="48">
        <v>290.04902943000002</v>
      </c>
      <c r="K109" s="46">
        <f t="shared" si="42"/>
        <v>140.64802943000015</v>
      </c>
      <c r="L109" s="47">
        <f t="shared" si="47"/>
        <v>0.94141290506757169</v>
      </c>
      <c r="M109" s="59" t="s">
        <v>230</v>
      </c>
      <c r="N109" s="48">
        <v>12.941999999999988</v>
      </c>
      <c r="O109" s="48">
        <v>25.993123959999998</v>
      </c>
      <c r="P109" s="52">
        <f t="shared" si="35"/>
        <v>13.051123960000011</v>
      </c>
      <c r="Q109" s="53">
        <f t="shared" si="44"/>
        <v>1.008431769432856</v>
      </c>
      <c r="R109" s="52" t="s">
        <v>231</v>
      </c>
      <c r="S109" s="48">
        <v>150.726</v>
      </c>
      <c r="T109" s="48">
        <v>1197.15918304</v>
      </c>
      <c r="U109" s="52">
        <f t="shared" si="36"/>
        <v>1046.4331830400001</v>
      </c>
      <c r="V109" s="53">
        <f t="shared" si="48"/>
        <v>6.9426189445749253</v>
      </c>
      <c r="W109" s="59" t="s">
        <v>229</v>
      </c>
      <c r="X109" s="48">
        <v>34.825999999999979</v>
      </c>
      <c r="Y109" s="48">
        <v>43.569588449999998</v>
      </c>
      <c r="Z109" s="59">
        <f t="shared" si="37"/>
        <v>8.7435884500000185</v>
      </c>
      <c r="AA109" s="47">
        <f t="shared" si="45"/>
        <v>0.25106496439441867</v>
      </c>
      <c r="AB109" s="59" t="s">
        <v>231</v>
      </c>
      <c r="AC109" s="48">
        <v>42.602999999999966</v>
      </c>
      <c r="AD109" s="48">
        <v>104.10024387999999</v>
      </c>
      <c r="AE109" s="46">
        <f t="shared" si="39"/>
        <v>61.497243880000028</v>
      </c>
      <c r="AF109" s="47">
        <f t="shared" si="46"/>
        <v>1.4434956195573099</v>
      </c>
      <c r="AG109" s="59" t="s">
        <v>231</v>
      </c>
      <c r="AH109" s="30"/>
      <c r="AI109" s="40"/>
      <c r="AJ109" s="41"/>
      <c r="AL109" s="42"/>
      <c r="AM109" s="42"/>
    </row>
    <row r="110" spans="1:39" s="31" customFormat="1" ht="37.5" customHeight="1" thickBot="1" x14ac:dyDescent="0.3">
      <c r="A110" s="62" t="s">
        <v>232</v>
      </c>
      <c r="B110" s="63" t="s">
        <v>233</v>
      </c>
      <c r="C110" s="64" t="s">
        <v>29</v>
      </c>
      <c r="D110" s="39">
        <f>D82+D97</f>
        <v>-12838.229350388759</v>
      </c>
      <c r="E110" s="39">
        <f>E82+E97</f>
        <v>-15068.854092570031</v>
      </c>
      <c r="F110" s="36">
        <f>E110-D110</f>
        <v>-2230.6247421812714</v>
      </c>
      <c r="G110" s="37">
        <f>F110/D110</f>
        <v>0.17374862851423706</v>
      </c>
      <c r="H110" s="36" t="s">
        <v>30</v>
      </c>
      <c r="I110" s="39">
        <f>I82+I97</f>
        <v>-4444.55762834909</v>
      </c>
      <c r="J110" s="39">
        <f>J82+J97</f>
        <v>-5773.89969062</v>
      </c>
      <c r="K110" s="36">
        <f>J110-I110</f>
        <v>-1329.34206227091</v>
      </c>
      <c r="L110" s="37">
        <f t="shared" si="47"/>
        <v>0.29909434716108918</v>
      </c>
      <c r="M110" s="36" t="s">
        <v>30</v>
      </c>
      <c r="N110" s="39">
        <f>N82+N97</f>
        <v>-443.93399999999997</v>
      </c>
      <c r="O110" s="39">
        <f>O82+O97</f>
        <v>-332.86435428999994</v>
      </c>
      <c r="P110" s="36">
        <f t="shared" si="35"/>
        <v>111.06964571000003</v>
      </c>
      <c r="Q110" s="37">
        <f>P110/N110</f>
        <v>-0.25019405071474599</v>
      </c>
      <c r="R110" s="36" t="s">
        <v>30</v>
      </c>
      <c r="S110" s="39">
        <f>S82+S97</f>
        <v>-4151.2981765597306</v>
      </c>
      <c r="T110" s="39">
        <f>T82+T97</f>
        <v>-4874.5893934099904</v>
      </c>
      <c r="U110" s="36">
        <f t="shared" si="36"/>
        <v>-723.29121685025984</v>
      </c>
      <c r="V110" s="37">
        <f t="shared" si="48"/>
        <v>0.17423253789243989</v>
      </c>
      <c r="W110" s="36" t="s">
        <v>30</v>
      </c>
      <c r="X110" s="39">
        <f>X82+X97</f>
        <v>-1448.570237489746</v>
      </c>
      <c r="Y110" s="39">
        <f>Y82+Y97</f>
        <v>-1223.8251001899989</v>
      </c>
      <c r="Z110" s="36">
        <f t="shared" si="37"/>
        <v>224.74513729974706</v>
      </c>
      <c r="AA110" s="37">
        <f>Z110/X110</f>
        <v>-0.15514963063800899</v>
      </c>
      <c r="AB110" s="36" t="s">
        <v>30</v>
      </c>
      <c r="AC110" s="39">
        <f>AC82+AC97</f>
        <v>-2349.86930799019</v>
      </c>
      <c r="AD110" s="39">
        <f>AD82+AD97</f>
        <v>-2863.6755540600002</v>
      </c>
      <c r="AE110" s="36">
        <f t="shared" si="39"/>
        <v>-513.80624606981019</v>
      </c>
      <c r="AF110" s="37">
        <f t="shared" si="46"/>
        <v>0.21865311586594635</v>
      </c>
      <c r="AG110" s="38" t="s">
        <v>30</v>
      </c>
      <c r="AH110" s="30"/>
      <c r="AI110" s="40"/>
      <c r="AJ110" s="41"/>
      <c r="AL110" s="42"/>
      <c r="AM110" s="42"/>
    </row>
    <row r="111" spans="1:39" s="31" customFormat="1" ht="30" customHeight="1" x14ac:dyDescent="0.25">
      <c r="A111" s="43" t="s">
        <v>234</v>
      </c>
      <c r="B111" s="88" t="s">
        <v>235</v>
      </c>
      <c r="C111" s="45" t="s">
        <v>29</v>
      </c>
      <c r="D111" s="46">
        <f t="shared" ref="D111:E115" si="50">SUM(I111,N111,S111,X111,AC111)</f>
        <v>-6623.7907007559943</v>
      </c>
      <c r="E111" s="46">
        <f t="shared" si="50"/>
        <v>-8675.9431410200013</v>
      </c>
      <c r="F111" s="46">
        <f>E111-D111</f>
        <v>-2052.1524402640071</v>
      </c>
      <c r="G111" s="47">
        <f>F111/D111</f>
        <v>0.30981541129157181</v>
      </c>
      <c r="H111" s="46" t="s">
        <v>171</v>
      </c>
      <c r="I111" s="48">
        <f>I112+I113+I114</f>
        <v>-1138.2789999999993</v>
      </c>
      <c r="J111" s="48">
        <f>J112+J113+J114</f>
        <v>-2124.5058449500002</v>
      </c>
      <c r="K111" s="46">
        <f>J111-I111</f>
        <v>-986.2268449500009</v>
      </c>
      <c r="L111" s="47">
        <f t="shared" si="47"/>
        <v>0.86641925657066632</v>
      </c>
      <c r="M111" s="46" t="s">
        <v>30</v>
      </c>
      <c r="N111" s="46" t="s">
        <v>30</v>
      </c>
      <c r="O111" s="46" t="s">
        <v>30</v>
      </c>
      <c r="P111" s="46" t="s">
        <v>30</v>
      </c>
      <c r="Q111" s="47" t="s">
        <v>30</v>
      </c>
      <c r="R111" s="46" t="s">
        <v>30</v>
      </c>
      <c r="S111" s="48">
        <v>-1979.2841765597234</v>
      </c>
      <c r="T111" s="48">
        <f>T112+T113</f>
        <v>-3068.74650858</v>
      </c>
      <c r="U111" s="46">
        <f t="shared" si="36"/>
        <v>-1089.4623320202766</v>
      </c>
      <c r="V111" s="47">
        <f t="shared" si="48"/>
        <v>0.55043249722428267</v>
      </c>
      <c r="W111" s="46" t="s">
        <v>30</v>
      </c>
      <c r="X111" s="48">
        <v>-1083.9202223494181</v>
      </c>
      <c r="Y111" s="48">
        <f>Y112+Y113</f>
        <v>-1048.8288725500001</v>
      </c>
      <c r="Z111" s="46">
        <f t="shared" si="37"/>
        <v>35.091349799417912</v>
      </c>
      <c r="AA111" s="47">
        <f>Z111/X111</f>
        <v>-3.2374476530529835E-2</v>
      </c>
      <c r="AB111" s="52" t="s">
        <v>30</v>
      </c>
      <c r="AC111" s="48">
        <v>-2422.307301846854</v>
      </c>
      <c r="AD111" s="48">
        <f>AD112+AD113</f>
        <v>-2433.8619149400001</v>
      </c>
      <c r="AE111" s="46">
        <f t="shared" si="39"/>
        <v>-11.554613093146145</v>
      </c>
      <c r="AF111" s="47">
        <f>AE111/AC111</f>
        <v>4.7700855644271451E-3</v>
      </c>
      <c r="AG111" s="52" t="s">
        <v>30</v>
      </c>
      <c r="AH111" s="30"/>
      <c r="AI111" s="40"/>
      <c r="AJ111" s="41"/>
      <c r="AL111" s="42"/>
      <c r="AM111" s="42"/>
    </row>
    <row r="112" spans="1:39" s="31" customFormat="1" ht="33" customHeight="1" x14ac:dyDescent="0.25">
      <c r="A112" s="49" t="s">
        <v>236</v>
      </c>
      <c r="B112" s="66" t="s">
        <v>34</v>
      </c>
      <c r="C112" s="51" t="s">
        <v>29</v>
      </c>
      <c r="D112" s="46">
        <f t="shared" si="50"/>
        <v>-9612.6159399999997</v>
      </c>
      <c r="E112" s="46">
        <f t="shared" si="50"/>
        <v>-7355.3247662400008</v>
      </c>
      <c r="F112" s="46">
        <f t="shared" ref="F112:F124" si="51">E112-D112</f>
        <v>2257.2911737599989</v>
      </c>
      <c r="G112" s="47">
        <f t="shared" ref="G112:G124" si="52">F112/D112</f>
        <v>-0.23482589836622547</v>
      </c>
      <c r="H112" s="52" t="s">
        <v>237</v>
      </c>
      <c r="I112" s="48">
        <v>-3202.7969999999987</v>
      </c>
      <c r="J112" s="48">
        <v>-2648.15871969</v>
      </c>
      <c r="K112" s="46">
        <f t="shared" ref="K112:K124" si="53">J112-I112</f>
        <v>554.63828030999866</v>
      </c>
      <c r="L112" s="47">
        <f t="shared" si="47"/>
        <v>-0.17317309848547968</v>
      </c>
      <c r="M112" s="52" t="s">
        <v>237</v>
      </c>
      <c r="N112" s="52" t="s">
        <v>30</v>
      </c>
      <c r="O112" s="52" t="s">
        <v>30</v>
      </c>
      <c r="P112" s="52" t="s">
        <v>30</v>
      </c>
      <c r="Q112" s="53" t="s">
        <v>30</v>
      </c>
      <c r="R112" s="52" t="s">
        <v>30</v>
      </c>
      <c r="S112" s="48">
        <v>-3730.1630000000005</v>
      </c>
      <c r="T112" s="48">
        <v>-2659.71856751</v>
      </c>
      <c r="U112" s="46">
        <f t="shared" si="36"/>
        <v>1070.4444324900005</v>
      </c>
      <c r="V112" s="47">
        <f t="shared" si="48"/>
        <v>-0.28696988107222132</v>
      </c>
      <c r="W112" s="52" t="s">
        <v>238</v>
      </c>
      <c r="X112" s="48">
        <v>-776.86893999999961</v>
      </c>
      <c r="Y112" s="48">
        <v>-617.31320241000003</v>
      </c>
      <c r="Z112" s="52">
        <f t="shared" si="37"/>
        <v>159.55573758999958</v>
      </c>
      <c r="AA112" s="53">
        <f>Z112/X112</f>
        <v>-0.20538308249265269</v>
      </c>
      <c r="AB112" s="52" t="s">
        <v>239</v>
      </c>
      <c r="AC112" s="48">
        <v>-1902.7870000000005</v>
      </c>
      <c r="AD112" s="48">
        <v>-1430.1342766299999</v>
      </c>
      <c r="AE112" s="46">
        <f t="shared" si="39"/>
        <v>472.65272337000056</v>
      </c>
      <c r="AF112" s="47">
        <f t="shared" ref="AF112:AF124" si="54">AE112/AC112</f>
        <v>-0.24840022733495679</v>
      </c>
      <c r="AG112" s="52" t="s">
        <v>173</v>
      </c>
      <c r="AH112" s="30"/>
      <c r="AI112" s="40"/>
      <c r="AJ112" s="41"/>
      <c r="AL112" s="42"/>
      <c r="AM112" s="42"/>
    </row>
    <row r="113" spans="1:39" s="31" customFormat="1" ht="37.5" customHeight="1" x14ac:dyDescent="0.25">
      <c r="A113" s="49" t="s">
        <v>240</v>
      </c>
      <c r="B113" s="66" t="s">
        <v>37</v>
      </c>
      <c r="C113" s="51" t="s">
        <v>29</v>
      </c>
      <c r="D113" s="46">
        <f t="shared" si="50"/>
        <v>3114.3202392440044</v>
      </c>
      <c r="E113" s="46">
        <f t="shared" si="50"/>
        <v>-1222.7142114200001</v>
      </c>
      <c r="F113" s="46">
        <f t="shared" si="51"/>
        <v>-4337.0344506640049</v>
      </c>
      <c r="G113" s="47">
        <f t="shared" si="52"/>
        <v>-1.3926103025669616</v>
      </c>
      <c r="H113" s="52" t="s">
        <v>241</v>
      </c>
      <c r="I113" s="48">
        <v>2190.0129999999995</v>
      </c>
      <c r="J113" s="48">
        <v>621.5570381</v>
      </c>
      <c r="K113" s="46">
        <f t="shared" si="53"/>
        <v>-1568.4559618999995</v>
      </c>
      <c r="L113" s="47">
        <f t="shared" si="47"/>
        <v>-0.71618568561008533</v>
      </c>
      <c r="M113" s="52" t="s">
        <v>242</v>
      </c>
      <c r="N113" s="52" t="s">
        <v>30</v>
      </c>
      <c r="O113" s="52" t="s">
        <v>30</v>
      </c>
      <c r="P113" s="52" t="s">
        <v>30</v>
      </c>
      <c r="Q113" s="53" t="s">
        <v>30</v>
      </c>
      <c r="R113" s="52" t="s">
        <v>30</v>
      </c>
      <c r="S113" s="48">
        <v>1750.8788234402771</v>
      </c>
      <c r="T113" s="48">
        <v>-409.02794107</v>
      </c>
      <c r="U113" s="46">
        <f t="shared" si="36"/>
        <v>-2159.9067645102768</v>
      </c>
      <c r="V113" s="47">
        <f t="shared" si="48"/>
        <v>-1.2336129351694975</v>
      </c>
      <c r="W113" s="52" t="s">
        <v>243</v>
      </c>
      <c r="X113" s="48">
        <v>-307.05128234941856</v>
      </c>
      <c r="Y113" s="48">
        <v>-431.51567014</v>
      </c>
      <c r="Z113" s="52">
        <f t="shared" si="37"/>
        <v>-124.46438779058144</v>
      </c>
      <c r="AA113" s="53">
        <f t="shared" ref="AA113" si="55">Z113/X113</f>
        <v>0.40535374689933168</v>
      </c>
      <c r="AB113" s="52" t="s">
        <v>244</v>
      </c>
      <c r="AC113" s="48">
        <v>-519.52030184685327</v>
      </c>
      <c r="AD113" s="48">
        <v>-1003.72763831</v>
      </c>
      <c r="AE113" s="46">
        <f t="shared" si="39"/>
        <v>-484.2073364631467</v>
      </c>
      <c r="AF113" s="47">
        <f t="shared" si="54"/>
        <v>0.93202774702322166</v>
      </c>
      <c r="AG113" s="52" t="s">
        <v>176</v>
      </c>
      <c r="AH113" s="30"/>
      <c r="AI113" s="40"/>
      <c r="AJ113" s="41"/>
      <c r="AL113" s="42"/>
      <c r="AM113" s="42"/>
    </row>
    <row r="114" spans="1:39" s="31" customFormat="1" ht="29.25" customHeight="1" x14ac:dyDescent="0.25">
      <c r="A114" s="49" t="s">
        <v>245</v>
      </c>
      <c r="B114" s="66" t="s">
        <v>39</v>
      </c>
      <c r="C114" s="51" t="s">
        <v>29</v>
      </c>
      <c r="D114" s="46">
        <f t="shared" si="50"/>
        <v>-125.49500000000005</v>
      </c>
      <c r="E114" s="46">
        <f t="shared" si="50"/>
        <v>-97.904163359999998</v>
      </c>
      <c r="F114" s="46">
        <f t="shared" si="51"/>
        <v>27.590836640000049</v>
      </c>
      <c r="G114" s="47">
        <f t="shared" si="52"/>
        <v>-0.21985606311008438</v>
      </c>
      <c r="H114" s="52" t="s">
        <v>173</v>
      </c>
      <c r="I114" s="48">
        <v>-125.49500000000005</v>
      </c>
      <c r="J114" s="48">
        <v>-97.904163359999998</v>
      </c>
      <c r="K114" s="46">
        <f t="shared" si="53"/>
        <v>27.590836640000049</v>
      </c>
      <c r="L114" s="47">
        <f t="shared" si="47"/>
        <v>-0.21985606311008438</v>
      </c>
      <c r="M114" s="52" t="s">
        <v>173</v>
      </c>
      <c r="N114" s="52" t="s">
        <v>30</v>
      </c>
      <c r="O114" s="52" t="s">
        <v>30</v>
      </c>
      <c r="P114" s="52" t="s">
        <v>30</v>
      </c>
      <c r="Q114" s="53" t="s">
        <v>30</v>
      </c>
      <c r="R114" s="52" t="s">
        <v>30</v>
      </c>
      <c r="S114" s="52" t="s">
        <v>30</v>
      </c>
      <c r="T114" s="52" t="s">
        <v>30</v>
      </c>
      <c r="U114" s="52" t="s">
        <v>30</v>
      </c>
      <c r="V114" s="52" t="s">
        <v>30</v>
      </c>
      <c r="W114" s="52" t="s">
        <v>30</v>
      </c>
      <c r="X114" s="52" t="s">
        <v>30</v>
      </c>
      <c r="Y114" s="48" t="s">
        <v>30</v>
      </c>
      <c r="Z114" s="52" t="s">
        <v>30</v>
      </c>
      <c r="AA114" s="53" t="s">
        <v>30</v>
      </c>
      <c r="AB114" s="52" t="s">
        <v>30</v>
      </c>
      <c r="AC114" s="52" t="s">
        <v>30</v>
      </c>
      <c r="AD114" s="48" t="s">
        <v>30</v>
      </c>
      <c r="AE114" s="48" t="s">
        <v>30</v>
      </c>
      <c r="AF114" s="48" t="s">
        <v>30</v>
      </c>
      <c r="AG114" s="52" t="s">
        <v>30</v>
      </c>
      <c r="AH114" s="30"/>
      <c r="AI114" s="40"/>
      <c r="AJ114" s="41"/>
      <c r="AL114" s="42"/>
      <c r="AM114" s="42"/>
    </row>
    <row r="115" spans="1:39" s="31" customFormat="1" ht="14.25" customHeight="1" x14ac:dyDescent="0.25">
      <c r="A115" s="49" t="s">
        <v>246</v>
      </c>
      <c r="B115" s="67" t="s">
        <v>42</v>
      </c>
      <c r="C115" s="51" t="s">
        <v>29</v>
      </c>
      <c r="D115" s="46">
        <f t="shared" si="50"/>
        <v>0</v>
      </c>
      <c r="E115" s="46">
        <f t="shared" si="50"/>
        <v>0</v>
      </c>
      <c r="F115" s="46">
        <f t="shared" si="51"/>
        <v>0</v>
      </c>
      <c r="G115" s="47">
        <v>0</v>
      </c>
      <c r="H115" s="52" t="s">
        <v>30</v>
      </c>
      <c r="I115" s="48">
        <v>0</v>
      </c>
      <c r="J115" s="48">
        <v>0</v>
      </c>
      <c r="K115" s="46">
        <f t="shared" si="53"/>
        <v>0</v>
      </c>
      <c r="L115" s="47">
        <v>0</v>
      </c>
      <c r="M115" s="52" t="s">
        <v>30</v>
      </c>
      <c r="N115" s="48">
        <v>0</v>
      </c>
      <c r="O115" s="48">
        <v>0</v>
      </c>
      <c r="P115" s="52">
        <f t="shared" si="35"/>
        <v>0</v>
      </c>
      <c r="Q115" s="53">
        <v>0</v>
      </c>
      <c r="R115" s="52" t="s">
        <v>30</v>
      </c>
      <c r="S115" s="48">
        <v>0</v>
      </c>
      <c r="T115" s="48">
        <v>0</v>
      </c>
      <c r="U115" s="46">
        <f t="shared" si="36"/>
        <v>0</v>
      </c>
      <c r="V115" s="47">
        <v>0</v>
      </c>
      <c r="W115" s="52" t="s">
        <v>30</v>
      </c>
      <c r="X115" s="48">
        <v>0</v>
      </c>
      <c r="Y115" s="48">
        <v>0</v>
      </c>
      <c r="Z115" s="52">
        <f t="shared" si="37"/>
        <v>0</v>
      </c>
      <c r="AA115" s="53">
        <v>0</v>
      </c>
      <c r="AB115" s="52" t="s">
        <v>30</v>
      </c>
      <c r="AC115" s="48">
        <v>0</v>
      </c>
      <c r="AD115" s="48">
        <v>0</v>
      </c>
      <c r="AE115" s="46">
        <f t="shared" si="39"/>
        <v>0</v>
      </c>
      <c r="AF115" s="47">
        <v>0</v>
      </c>
      <c r="AG115" s="52" t="s">
        <v>30</v>
      </c>
      <c r="AH115" s="30"/>
      <c r="AI115" s="40"/>
      <c r="AJ115" s="41"/>
      <c r="AL115" s="42"/>
      <c r="AM115" s="42"/>
    </row>
    <row r="116" spans="1:39" s="31" customFormat="1" ht="14.25" customHeight="1" x14ac:dyDescent="0.25">
      <c r="A116" s="49" t="s">
        <v>247</v>
      </c>
      <c r="B116" s="67" t="s">
        <v>44</v>
      </c>
      <c r="C116" s="51" t="s">
        <v>29</v>
      </c>
      <c r="D116" s="52" t="s">
        <v>30</v>
      </c>
      <c r="E116" s="52" t="s">
        <v>30</v>
      </c>
      <c r="F116" s="52" t="s">
        <v>30</v>
      </c>
      <c r="G116" s="52" t="s">
        <v>30</v>
      </c>
      <c r="H116" s="52" t="s">
        <v>30</v>
      </c>
      <c r="I116" s="52" t="s">
        <v>30</v>
      </c>
      <c r="J116" s="52" t="s">
        <v>30</v>
      </c>
      <c r="K116" s="52" t="s">
        <v>30</v>
      </c>
      <c r="L116" s="52" t="s">
        <v>30</v>
      </c>
      <c r="M116" s="52" t="s">
        <v>30</v>
      </c>
      <c r="N116" s="52" t="s">
        <v>30</v>
      </c>
      <c r="O116" s="52" t="s">
        <v>30</v>
      </c>
      <c r="P116" s="52" t="s">
        <v>30</v>
      </c>
      <c r="Q116" s="53" t="s">
        <v>30</v>
      </c>
      <c r="R116" s="52" t="s">
        <v>30</v>
      </c>
      <c r="S116" s="52" t="s">
        <v>30</v>
      </c>
      <c r="T116" s="52" t="s">
        <v>30</v>
      </c>
      <c r="U116" s="52" t="s">
        <v>30</v>
      </c>
      <c r="V116" s="52" t="s">
        <v>30</v>
      </c>
      <c r="W116" s="52" t="s">
        <v>30</v>
      </c>
      <c r="X116" s="52" t="s">
        <v>30</v>
      </c>
      <c r="Y116" s="52" t="s">
        <v>30</v>
      </c>
      <c r="Z116" s="52" t="s">
        <v>30</v>
      </c>
      <c r="AA116" s="53" t="s">
        <v>30</v>
      </c>
      <c r="AB116" s="52" t="s">
        <v>30</v>
      </c>
      <c r="AC116" s="52" t="s">
        <v>30</v>
      </c>
      <c r="AD116" s="52" t="s">
        <v>30</v>
      </c>
      <c r="AE116" s="52" t="s">
        <v>30</v>
      </c>
      <c r="AF116" s="52" t="s">
        <v>30</v>
      </c>
      <c r="AG116" s="52" t="s">
        <v>30</v>
      </c>
      <c r="AH116" s="30"/>
      <c r="AI116" s="40"/>
      <c r="AJ116" s="41"/>
      <c r="AL116" s="42"/>
      <c r="AM116" s="42"/>
    </row>
    <row r="117" spans="1:39" s="31" customFormat="1" ht="14.25" customHeight="1" x14ac:dyDescent="0.25">
      <c r="A117" s="49" t="s">
        <v>248</v>
      </c>
      <c r="B117" s="67" t="s">
        <v>46</v>
      </c>
      <c r="C117" s="51" t="s">
        <v>29</v>
      </c>
      <c r="D117" s="48">
        <f>SUM(I117,N117,S117,X117,AC117)</f>
        <v>0</v>
      </c>
      <c r="E117" s="52">
        <f>SUM(J117,O117,T117,Y117,AD117)</f>
        <v>0</v>
      </c>
      <c r="F117" s="46">
        <f t="shared" si="51"/>
        <v>0</v>
      </c>
      <c r="G117" s="47">
        <v>0</v>
      </c>
      <c r="H117" s="52" t="s">
        <v>30</v>
      </c>
      <c r="I117" s="48">
        <v>0</v>
      </c>
      <c r="J117" s="48">
        <v>0</v>
      </c>
      <c r="K117" s="46">
        <f t="shared" si="53"/>
        <v>0</v>
      </c>
      <c r="L117" s="47">
        <v>0</v>
      </c>
      <c r="M117" s="52" t="s">
        <v>30</v>
      </c>
      <c r="N117" s="48">
        <v>0</v>
      </c>
      <c r="O117" s="48">
        <v>0</v>
      </c>
      <c r="P117" s="52">
        <f t="shared" si="35"/>
        <v>0</v>
      </c>
      <c r="Q117" s="53">
        <v>0</v>
      </c>
      <c r="R117" s="52" t="s">
        <v>30</v>
      </c>
      <c r="S117" s="48">
        <v>0</v>
      </c>
      <c r="T117" s="48">
        <v>0</v>
      </c>
      <c r="U117" s="46">
        <f t="shared" si="36"/>
        <v>0</v>
      </c>
      <c r="V117" s="47">
        <v>0</v>
      </c>
      <c r="W117" s="52" t="s">
        <v>30</v>
      </c>
      <c r="X117" s="48">
        <v>0</v>
      </c>
      <c r="Y117" s="48">
        <v>0</v>
      </c>
      <c r="Z117" s="52">
        <f t="shared" si="37"/>
        <v>0</v>
      </c>
      <c r="AA117" s="53">
        <v>0</v>
      </c>
      <c r="AB117" s="52" t="s">
        <v>30</v>
      </c>
      <c r="AC117" s="48">
        <v>0</v>
      </c>
      <c r="AD117" s="48">
        <v>0</v>
      </c>
      <c r="AE117" s="46">
        <f t="shared" si="39"/>
        <v>0</v>
      </c>
      <c r="AF117" s="47">
        <v>0</v>
      </c>
      <c r="AG117" s="52" t="s">
        <v>30</v>
      </c>
      <c r="AH117" s="30"/>
      <c r="AI117" s="40"/>
      <c r="AJ117" s="41"/>
      <c r="AL117" s="42"/>
      <c r="AM117" s="42"/>
    </row>
    <row r="118" spans="1:39" s="31" customFormat="1" ht="56.25" customHeight="1" x14ac:dyDescent="0.25">
      <c r="A118" s="49" t="s">
        <v>249</v>
      </c>
      <c r="B118" s="67" t="s">
        <v>48</v>
      </c>
      <c r="C118" s="51" t="s">
        <v>29</v>
      </c>
      <c r="D118" s="48">
        <f>SUM(I118,N118,S118,X118,AC118)</f>
        <v>686.64800000000002</v>
      </c>
      <c r="E118" s="52">
        <f>SUM(J118,O118,T118,Y118,AD118)</f>
        <v>292.48853608000002</v>
      </c>
      <c r="F118" s="46">
        <f t="shared" si="51"/>
        <v>-394.15946392000001</v>
      </c>
      <c r="G118" s="47">
        <f t="shared" si="52"/>
        <v>-0.57403424159103356</v>
      </c>
      <c r="H118" s="52" t="s">
        <v>78</v>
      </c>
      <c r="I118" s="48">
        <v>246.26900000000001</v>
      </c>
      <c r="J118" s="48">
        <v>223.84454147</v>
      </c>
      <c r="K118" s="46">
        <f t="shared" si="53"/>
        <v>-22.42445853000001</v>
      </c>
      <c r="L118" s="47">
        <f>K118/I118</f>
        <v>-9.1056765285115096E-2</v>
      </c>
      <c r="M118" s="52" t="s">
        <v>78</v>
      </c>
      <c r="N118" s="48">
        <v>2.4239999999999999</v>
      </c>
      <c r="O118" s="48">
        <v>4.1024229400000003</v>
      </c>
      <c r="P118" s="52">
        <f t="shared" si="35"/>
        <v>1.6784229400000004</v>
      </c>
      <c r="Q118" s="53">
        <f>P118/N118</f>
        <v>0.69241870462046218</v>
      </c>
      <c r="R118" s="52" t="s">
        <v>182</v>
      </c>
      <c r="S118" s="48">
        <v>56.765000000000001</v>
      </c>
      <c r="T118" s="48">
        <v>1.7772453800000001</v>
      </c>
      <c r="U118" s="46">
        <f t="shared" si="36"/>
        <v>-54.987754620000004</v>
      </c>
      <c r="V118" s="47">
        <f t="shared" si="48"/>
        <v>-0.96869117625297285</v>
      </c>
      <c r="W118" s="52" t="s">
        <v>30</v>
      </c>
      <c r="X118" s="48">
        <v>29.224</v>
      </c>
      <c r="Y118" s="48">
        <v>62.763867959999999</v>
      </c>
      <c r="Z118" s="52">
        <f t="shared" si="37"/>
        <v>33.539867959999995</v>
      </c>
      <c r="AA118" s="53">
        <f>Z118/X118</f>
        <v>1.1476823145359976</v>
      </c>
      <c r="AB118" s="52" t="s">
        <v>183</v>
      </c>
      <c r="AC118" s="48">
        <v>351.96600000000001</v>
      </c>
      <c r="AD118" s="48">
        <v>4.5833000000000001E-4</v>
      </c>
      <c r="AE118" s="46">
        <f t="shared" si="39"/>
        <v>-351.96554166999999</v>
      </c>
      <c r="AF118" s="47">
        <f t="shared" si="54"/>
        <v>-0.99999869780035566</v>
      </c>
      <c r="AG118" s="52" t="s">
        <v>52</v>
      </c>
      <c r="AH118" s="30"/>
      <c r="AI118" s="40"/>
      <c r="AJ118" s="41"/>
      <c r="AL118" s="42"/>
      <c r="AM118" s="42"/>
    </row>
    <row r="119" spans="1:39" s="31" customFormat="1" ht="14.25" customHeight="1" x14ac:dyDescent="0.25">
      <c r="A119" s="49" t="s">
        <v>250</v>
      </c>
      <c r="B119" s="67" t="s">
        <v>54</v>
      </c>
      <c r="C119" s="51" t="s">
        <v>29</v>
      </c>
      <c r="D119" s="52" t="s">
        <v>30</v>
      </c>
      <c r="E119" s="52" t="s">
        <v>30</v>
      </c>
      <c r="F119" s="52" t="s">
        <v>30</v>
      </c>
      <c r="G119" s="52" t="s">
        <v>30</v>
      </c>
      <c r="H119" s="52" t="s">
        <v>30</v>
      </c>
      <c r="I119" s="52" t="s">
        <v>30</v>
      </c>
      <c r="J119" s="52" t="s">
        <v>30</v>
      </c>
      <c r="K119" s="52" t="s">
        <v>30</v>
      </c>
      <c r="L119" s="52" t="s">
        <v>30</v>
      </c>
      <c r="M119" s="52" t="s">
        <v>30</v>
      </c>
      <c r="N119" s="52" t="s">
        <v>30</v>
      </c>
      <c r="O119" s="52" t="s">
        <v>30</v>
      </c>
      <c r="P119" s="52" t="s">
        <v>30</v>
      </c>
      <c r="Q119" s="53" t="s">
        <v>30</v>
      </c>
      <c r="R119" s="52" t="s">
        <v>30</v>
      </c>
      <c r="S119" s="52" t="s">
        <v>30</v>
      </c>
      <c r="T119" s="52" t="s">
        <v>30</v>
      </c>
      <c r="U119" s="52" t="s">
        <v>30</v>
      </c>
      <c r="V119" s="52" t="s">
        <v>30</v>
      </c>
      <c r="W119" s="52" t="s">
        <v>30</v>
      </c>
      <c r="X119" s="52" t="s">
        <v>30</v>
      </c>
      <c r="Y119" s="52" t="s">
        <v>30</v>
      </c>
      <c r="Z119" s="52" t="s">
        <v>30</v>
      </c>
      <c r="AA119" s="53" t="s">
        <v>30</v>
      </c>
      <c r="AB119" s="52" t="s">
        <v>30</v>
      </c>
      <c r="AC119" s="52" t="s">
        <v>30</v>
      </c>
      <c r="AD119" s="52" t="s">
        <v>30</v>
      </c>
      <c r="AE119" s="52" t="s">
        <v>30</v>
      </c>
      <c r="AF119" s="52" t="s">
        <v>30</v>
      </c>
      <c r="AG119" s="52" t="s">
        <v>30</v>
      </c>
      <c r="AH119" s="30"/>
      <c r="AI119" s="40"/>
      <c r="AJ119" s="41"/>
      <c r="AL119" s="42"/>
      <c r="AM119" s="42"/>
    </row>
    <row r="120" spans="1:39" s="31" customFormat="1" ht="23.25" customHeight="1" x14ac:dyDescent="0.25">
      <c r="A120" s="49" t="s">
        <v>251</v>
      </c>
      <c r="B120" s="67" t="s">
        <v>56</v>
      </c>
      <c r="C120" s="51" t="s">
        <v>29</v>
      </c>
      <c r="D120" s="48">
        <f>SUM(I120,N120,S120,X120,AC120)</f>
        <v>-5348.3644807492401</v>
      </c>
      <c r="E120" s="52">
        <f>SUM(J120,O120,T120,Y120,AD120)</f>
        <v>-4920.9857573200006</v>
      </c>
      <c r="F120" s="46">
        <f t="shared" si="51"/>
        <v>427.37872342923947</v>
      </c>
      <c r="G120" s="47">
        <f t="shared" si="52"/>
        <v>-7.9908301868269263E-2</v>
      </c>
      <c r="H120" s="52" t="s">
        <v>30</v>
      </c>
      <c r="I120" s="48">
        <v>-2619.4589327440672</v>
      </c>
      <c r="J120" s="48">
        <v>-2817.9690162900001</v>
      </c>
      <c r="K120" s="46">
        <f t="shared" si="53"/>
        <v>-198.51008354593296</v>
      </c>
      <c r="L120" s="47">
        <f>K120/I120</f>
        <v>7.5782857698013115E-2</v>
      </c>
      <c r="M120" s="52" t="s">
        <v>173</v>
      </c>
      <c r="N120" s="48">
        <v>-326.02199999999999</v>
      </c>
      <c r="O120" s="48">
        <v>-232.70353347</v>
      </c>
      <c r="P120" s="52">
        <f t="shared" si="35"/>
        <v>93.318466529999995</v>
      </c>
      <c r="Q120" s="53">
        <f>P120/N120</f>
        <v>-0.28623364843476817</v>
      </c>
      <c r="R120" s="52" t="s">
        <v>186</v>
      </c>
      <c r="S120" s="48">
        <v>-1732.357</v>
      </c>
      <c r="T120" s="48">
        <v>-1181.9969879800001</v>
      </c>
      <c r="U120" s="46">
        <f t="shared" si="36"/>
        <v>550.36001201999989</v>
      </c>
      <c r="V120" s="47">
        <f t="shared" si="48"/>
        <v>-0.3176943389959459</v>
      </c>
      <c r="W120" s="52" t="s">
        <v>173</v>
      </c>
      <c r="X120" s="48">
        <v>-393.78295537606482</v>
      </c>
      <c r="Y120" s="48">
        <v>-260.91269696000001</v>
      </c>
      <c r="Z120" s="52">
        <f t="shared" si="37"/>
        <v>132.87025841606481</v>
      </c>
      <c r="AA120" s="53">
        <f>Z120/X120</f>
        <v>-0.33742003456999048</v>
      </c>
      <c r="AB120" s="46" t="s">
        <v>187</v>
      </c>
      <c r="AC120" s="48">
        <v>-276.7435926291086</v>
      </c>
      <c r="AD120" s="48">
        <v>-427.40352261999999</v>
      </c>
      <c r="AE120" s="46">
        <f t="shared" si="39"/>
        <v>-150.65992999089138</v>
      </c>
      <c r="AF120" s="47">
        <f t="shared" si="54"/>
        <v>0.54440259505052258</v>
      </c>
      <c r="AG120" s="46" t="s">
        <v>188</v>
      </c>
      <c r="AH120" s="30"/>
      <c r="AI120" s="40"/>
      <c r="AJ120" s="41"/>
      <c r="AL120" s="42"/>
      <c r="AM120" s="42"/>
    </row>
    <row r="121" spans="1:39" s="31" customFormat="1" ht="14.25" customHeight="1" x14ac:dyDescent="0.25">
      <c r="A121" s="49" t="s">
        <v>252</v>
      </c>
      <c r="B121" s="68" t="s">
        <v>58</v>
      </c>
      <c r="C121" s="51" t="s">
        <v>29</v>
      </c>
      <c r="D121" s="52" t="s">
        <v>30</v>
      </c>
      <c r="E121" s="52" t="s">
        <v>30</v>
      </c>
      <c r="F121" s="52" t="s">
        <v>30</v>
      </c>
      <c r="G121" s="52" t="s">
        <v>30</v>
      </c>
      <c r="H121" s="52" t="s">
        <v>30</v>
      </c>
      <c r="I121" s="52" t="s">
        <v>30</v>
      </c>
      <c r="J121" s="52" t="s">
        <v>30</v>
      </c>
      <c r="K121" s="52" t="s">
        <v>30</v>
      </c>
      <c r="L121" s="52" t="s">
        <v>30</v>
      </c>
      <c r="M121" s="52" t="s">
        <v>30</v>
      </c>
      <c r="N121" s="52" t="s">
        <v>30</v>
      </c>
      <c r="O121" s="52" t="s">
        <v>30</v>
      </c>
      <c r="P121" s="52" t="s">
        <v>30</v>
      </c>
      <c r="Q121" s="53" t="s">
        <v>30</v>
      </c>
      <c r="R121" s="52" t="s">
        <v>30</v>
      </c>
      <c r="S121" s="52" t="s">
        <v>30</v>
      </c>
      <c r="T121" s="52" t="s">
        <v>30</v>
      </c>
      <c r="U121" s="52" t="s">
        <v>30</v>
      </c>
      <c r="V121" s="52" t="s">
        <v>30</v>
      </c>
      <c r="W121" s="52" t="s">
        <v>30</v>
      </c>
      <c r="X121" s="52" t="s">
        <v>30</v>
      </c>
      <c r="Y121" s="52" t="s">
        <v>30</v>
      </c>
      <c r="Z121" s="52" t="s">
        <v>30</v>
      </c>
      <c r="AA121" s="53" t="s">
        <v>30</v>
      </c>
      <c r="AB121" s="52" t="s">
        <v>30</v>
      </c>
      <c r="AC121" s="52" t="s">
        <v>30</v>
      </c>
      <c r="AD121" s="52" t="s">
        <v>30</v>
      </c>
      <c r="AE121" s="52" t="s">
        <v>30</v>
      </c>
      <c r="AF121" s="52" t="s">
        <v>30</v>
      </c>
      <c r="AG121" s="52" t="s">
        <v>30</v>
      </c>
      <c r="AH121" s="30"/>
      <c r="AI121" s="40"/>
      <c r="AJ121" s="41"/>
      <c r="AL121" s="42"/>
      <c r="AM121" s="42"/>
    </row>
    <row r="122" spans="1:39" s="31" customFormat="1" ht="14.25" customHeight="1" x14ac:dyDescent="0.25">
      <c r="A122" s="49" t="s">
        <v>253</v>
      </c>
      <c r="B122" s="69" t="s">
        <v>60</v>
      </c>
      <c r="C122" s="51" t="s">
        <v>29</v>
      </c>
      <c r="D122" s="52" t="s">
        <v>30</v>
      </c>
      <c r="E122" s="52" t="s">
        <v>30</v>
      </c>
      <c r="F122" s="52" t="s">
        <v>30</v>
      </c>
      <c r="G122" s="52" t="s">
        <v>30</v>
      </c>
      <c r="H122" s="52" t="s">
        <v>30</v>
      </c>
      <c r="I122" s="52" t="s">
        <v>30</v>
      </c>
      <c r="J122" s="52" t="s">
        <v>30</v>
      </c>
      <c r="K122" s="52" t="s">
        <v>30</v>
      </c>
      <c r="L122" s="52" t="s">
        <v>30</v>
      </c>
      <c r="M122" s="52" t="s">
        <v>30</v>
      </c>
      <c r="N122" s="52" t="s">
        <v>30</v>
      </c>
      <c r="O122" s="52" t="s">
        <v>30</v>
      </c>
      <c r="P122" s="52" t="s">
        <v>30</v>
      </c>
      <c r="Q122" s="53" t="s">
        <v>30</v>
      </c>
      <c r="R122" s="52" t="s">
        <v>30</v>
      </c>
      <c r="S122" s="52" t="s">
        <v>30</v>
      </c>
      <c r="T122" s="52" t="s">
        <v>30</v>
      </c>
      <c r="U122" s="52" t="s">
        <v>30</v>
      </c>
      <c r="V122" s="52" t="s">
        <v>30</v>
      </c>
      <c r="W122" s="52" t="s">
        <v>30</v>
      </c>
      <c r="X122" s="52" t="s">
        <v>30</v>
      </c>
      <c r="Y122" s="52" t="s">
        <v>30</v>
      </c>
      <c r="Z122" s="52" t="s">
        <v>30</v>
      </c>
      <c r="AA122" s="53" t="s">
        <v>30</v>
      </c>
      <c r="AB122" s="52" t="s">
        <v>30</v>
      </c>
      <c r="AC122" s="52" t="s">
        <v>30</v>
      </c>
      <c r="AD122" s="52" t="s">
        <v>30</v>
      </c>
      <c r="AE122" s="52" t="s">
        <v>30</v>
      </c>
      <c r="AF122" s="52" t="s">
        <v>30</v>
      </c>
      <c r="AG122" s="52" t="s">
        <v>30</v>
      </c>
      <c r="AH122" s="30"/>
      <c r="AI122" s="40"/>
      <c r="AJ122" s="41"/>
      <c r="AL122" s="42"/>
      <c r="AM122" s="42"/>
    </row>
    <row r="123" spans="1:39" s="31" customFormat="1" ht="14.25" customHeight="1" x14ac:dyDescent="0.25">
      <c r="A123" s="49" t="s">
        <v>254</v>
      </c>
      <c r="B123" s="69" t="s">
        <v>62</v>
      </c>
      <c r="C123" s="51" t="s">
        <v>29</v>
      </c>
      <c r="D123" s="52" t="s">
        <v>30</v>
      </c>
      <c r="E123" s="52" t="s">
        <v>30</v>
      </c>
      <c r="F123" s="52" t="s">
        <v>30</v>
      </c>
      <c r="G123" s="52" t="s">
        <v>30</v>
      </c>
      <c r="H123" s="52" t="s">
        <v>30</v>
      </c>
      <c r="I123" s="52" t="s">
        <v>30</v>
      </c>
      <c r="J123" s="52" t="s">
        <v>30</v>
      </c>
      <c r="K123" s="52" t="s">
        <v>30</v>
      </c>
      <c r="L123" s="52" t="s">
        <v>30</v>
      </c>
      <c r="M123" s="52" t="s">
        <v>30</v>
      </c>
      <c r="N123" s="52" t="s">
        <v>30</v>
      </c>
      <c r="O123" s="52" t="s">
        <v>30</v>
      </c>
      <c r="P123" s="52" t="s">
        <v>30</v>
      </c>
      <c r="Q123" s="53" t="s">
        <v>30</v>
      </c>
      <c r="R123" s="52" t="s">
        <v>30</v>
      </c>
      <c r="S123" s="52" t="s">
        <v>30</v>
      </c>
      <c r="T123" s="52" t="s">
        <v>30</v>
      </c>
      <c r="U123" s="52" t="s">
        <v>30</v>
      </c>
      <c r="V123" s="52" t="s">
        <v>30</v>
      </c>
      <c r="W123" s="52" t="s">
        <v>30</v>
      </c>
      <c r="X123" s="52" t="s">
        <v>30</v>
      </c>
      <c r="Y123" s="52" t="s">
        <v>30</v>
      </c>
      <c r="Z123" s="52" t="s">
        <v>30</v>
      </c>
      <c r="AA123" s="53" t="s">
        <v>30</v>
      </c>
      <c r="AB123" s="52" t="s">
        <v>30</v>
      </c>
      <c r="AC123" s="52" t="s">
        <v>30</v>
      </c>
      <c r="AD123" s="52" t="s">
        <v>30</v>
      </c>
      <c r="AE123" s="52" t="s">
        <v>30</v>
      </c>
      <c r="AF123" s="52" t="s">
        <v>30</v>
      </c>
      <c r="AG123" s="52" t="s">
        <v>30</v>
      </c>
      <c r="AH123" s="30"/>
      <c r="AI123" s="40"/>
      <c r="AJ123" s="41"/>
      <c r="AL123" s="42"/>
      <c r="AM123" s="42"/>
    </row>
    <row r="124" spans="1:39" s="31" customFormat="1" ht="42" customHeight="1" thickBot="1" x14ac:dyDescent="0.3">
      <c r="A124" s="56" t="s">
        <v>255</v>
      </c>
      <c r="B124" s="93" t="s">
        <v>64</v>
      </c>
      <c r="C124" s="58" t="s">
        <v>29</v>
      </c>
      <c r="D124" s="48">
        <f t="shared" ref="D124:E139" si="56">SUM(I124,N124,S124,X124,AC124)</f>
        <v>-1552.7221688835191</v>
      </c>
      <c r="E124" s="59">
        <f t="shared" si="56"/>
        <v>-1764.4137303100001</v>
      </c>
      <c r="F124" s="46">
        <f t="shared" si="51"/>
        <v>-211.69156142648103</v>
      </c>
      <c r="G124" s="47">
        <f t="shared" si="52"/>
        <v>0.13633576287424123</v>
      </c>
      <c r="H124" s="59" t="s">
        <v>173</v>
      </c>
      <c r="I124" s="48">
        <v>-933.08869560502808</v>
      </c>
      <c r="J124" s="48">
        <v>-1055.2693708500001</v>
      </c>
      <c r="K124" s="46">
        <f t="shared" si="53"/>
        <v>-122.18067524497201</v>
      </c>
      <c r="L124" s="47">
        <f>K124/I124</f>
        <v>0.13094218783322448</v>
      </c>
      <c r="M124" s="52" t="s">
        <v>173</v>
      </c>
      <c r="N124" s="48">
        <v>-120.33599999999996</v>
      </c>
      <c r="O124" s="48">
        <v>-104.26324375999999</v>
      </c>
      <c r="P124" s="59">
        <f t="shared" si="35"/>
        <v>16.072756239999961</v>
      </c>
      <c r="Q124" s="60">
        <f>P124/N124</f>
        <v>-0.13356565150910757</v>
      </c>
      <c r="R124" s="59" t="s">
        <v>173</v>
      </c>
      <c r="S124" s="48">
        <v>-496.42200000000003</v>
      </c>
      <c r="T124" s="48">
        <v>-625.62314222999998</v>
      </c>
      <c r="U124" s="46">
        <f t="shared" si="36"/>
        <v>-129.20114222999996</v>
      </c>
      <c r="V124" s="47">
        <f t="shared" si="48"/>
        <v>0.26026473893179586</v>
      </c>
      <c r="W124" s="46" t="s">
        <v>176</v>
      </c>
      <c r="X124" s="48">
        <v>-9.1059764263548004E-2</v>
      </c>
      <c r="Y124" s="48">
        <v>23.152601359999998</v>
      </c>
      <c r="Z124" s="59">
        <f t="shared" si="37"/>
        <v>23.243661124263546</v>
      </c>
      <c r="AA124" s="60">
        <f>Z124/X124</f>
        <v>-255.25720731047599</v>
      </c>
      <c r="AB124" s="46" t="s">
        <v>187</v>
      </c>
      <c r="AC124" s="48">
        <v>-2.784413514227424</v>
      </c>
      <c r="AD124" s="48">
        <v>-2.4105748299999998</v>
      </c>
      <c r="AE124" s="46">
        <f t="shared" si="39"/>
        <v>0.37383868422742417</v>
      </c>
      <c r="AF124" s="47">
        <f t="shared" si="54"/>
        <v>-0.13426119443726056</v>
      </c>
      <c r="AG124" s="46" t="s">
        <v>256</v>
      </c>
      <c r="AH124" s="30"/>
      <c r="AI124" s="40"/>
      <c r="AJ124" s="41"/>
      <c r="AL124" s="42"/>
      <c r="AM124" s="42"/>
    </row>
    <row r="125" spans="1:39" s="31" customFormat="1" ht="22.5" customHeight="1" thickBot="1" x14ac:dyDescent="0.3">
      <c r="A125" s="62" t="s">
        <v>257</v>
      </c>
      <c r="B125" s="63" t="s">
        <v>258</v>
      </c>
      <c r="C125" s="64" t="s">
        <v>29</v>
      </c>
      <c r="D125" s="39">
        <f t="shared" si="56"/>
        <v>-2279.1720000000005</v>
      </c>
      <c r="E125" s="39">
        <f t="shared" si="56"/>
        <v>-2979.1328254099999</v>
      </c>
      <c r="F125" s="36">
        <f>E125-D125</f>
        <v>-699.96082540999942</v>
      </c>
      <c r="G125" s="37">
        <f>F125/D125</f>
        <v>0.30711189213012413</v>
      </c>
      <c r="H125" s="36" t="s">
        <v>30</v>
      </c>
      <c r="I125" s="39">
        <f>SUM(I126,I130:I136,I139)</f>
        <v>-1174.3800000000001</v>
      </c>
      <c r="J125" s="39">
        <f>SUM(J126,J130:J136,J139)</f>
        <v>-1797.3445887500002</v>
      </c>
      <c r="K125" s="36">
        <f>J125-I125</f>
        <v>-622.96458875000008</v>
      </c>
      <c r="L125" s="37">
        <f>K125/I125</f>
        <v>0.53046253235749929</v>
      </c>
      <c r="M125" s="36" t="s">
        <v>30</v>
      </c>
      <c r="N125" s="39">
        <f>SUM(N126,N130:N136,N139)</f>
        <v>-147.06700000000001</v>
      </c>
      <c r="O125" s="39">
        <f>SUM(O126,O130:O136,O139)</f>
        <v>-155.52152357</v>
      </c>
      <c r="P125" s="36">
        <f>O125-N125</f>
        <v>-8.4545235699999921</v>
      </c>
      <c r="Q125" s="37">
        <f>P125/N125</f>
        <v>5.7487563967443353E-2</v>
      </c>
      <c r="R125" s="36" t="s">
        <v>30</v>
      </c>
      <c r="S125" s="39">
        <f>SUM(S126,S130:S136,S139)</f>
        <v>-736.90700000000004</v>
      </c>
      <c r="T125" s="39">
        <f>SUM(T126,T130:T136,T139)</f>
        <v>-714.68837531999998</v>
      </c>
      <c r="U125" s="36">
        <f>T125-S125</f>
        <v>22.218624680000062</v>
      </c>
      <c r="V125" s="37">
        <f>U125/S125</f>
        <v>-3.0151192321419204E-2</v>
      </c>
      <c r="W125" s="36" t="s">
        <v>30</v>
      </c>
      <c r="X125" s="39">
        <f>SUM(X126,X130:X136,X139)</f>
        <v>-129.27699999999999</v>
      </c>
      <c r="Y125" s="39">
        <f>SUM(Y126,Y130:Y136,Y139)</f>
        <v>-119.3586986</v>
      </c>
      <c r="Z125" s="36">
        <f>Y125-X125</f>
        <v>9.9183013999999901</v>
      </c>
      <c r="AA125" s="37">
        <f>Z125/X125</f>
        <v>-7.672131469634963E-2</v>
      </c>
      <c r="AB125" s="36" t="s">
        <v>30</v>
      </c>
      <c r="AC125" s="39">
        <f>SUM(AC126,AC130:AC136,AC139)</f>
        <v>-91.540999999999997</v>
      </c>
      <c r="AD125" s="39">
        <f>SUM(AD126,AD130:AD136,AD139)</f>
        <v>-192.21963916999999</v>
      </c>
      <c r="AE125" s="36">
        <f t="shared" si="39"/>
        <v>-100.67863917</v>
      </c>
      <c r="AF125" s="37">
        <f>AE125/AC125</f>
        <v>1.0998201807933057</v>
      </c>
      <c r="AG125" s="36" t="s">
        <v>30</v>
      </c>
      <c r="AH125" s="30"/>
      <c r="AI125" s="40"/>
      <c r="AJ125" s="41"/>
      <c r="AL125" s="42"/>
      <c r="AM125" s="42"/>
    </row>
    <row r="126" spans="1:39" s="31" customFormat="1" ht="31.5" customHeight="1" x14ac:dyDescent="0.25">
      <c r="A126" s="43" t="s">
        <v>259</v>
      </c>
      <c r="B126" s="88" t="s">
        <v>32</v>
      </c>
      <c r="C126" s="45" t="s">
        <v>29</v>
      </c>
      <c r="D126" s="46">
        <f t="shared" si="56"/>
        <v>0</v>
      </c>
      <c r="E126" s="46">
        <f t="shared" si="56"/>
        <v>0</v>
      </c>
      <c r="F126" s="46">
        <f t="shared" ref="F126:F140" si="57">E126-D126</f>
        <v>0</v>
      </c>
      <c r="G126" s="47">
        <v>0</v>
      </c>
      <c r="H126" s="46" t="s">
        <v>30</v>
      </c>
      <c r="I126" s="48">
        <v>0</v>
      </c>
      <c r="J126" s="48">
        <v>0</v>
      </c>
      <c r="K126" s="46">
        <f t="shared" ref="K126:K150" si="58">J126-I126</f>
        <v>0</v>
      </c>
      <c r="L126" s="47">
        <v>0</v>
      </c>
      <c r="M126" s="46" t="s">
        <v>30</v>
      </c>
      <c r="N126" s="46" t="s">
        <v>30</v>
      </c>
      <c r="O126" s="46" t="s">
        <v>30</v>
      </c>
      <c r="P126" s="46" t="s">
        <v>30</v>
      </c>
      <c r="Q126" s="47" t="s">
        <v>30</v>
      </c>
      <c r="R126" s="46" t="s">
        <v>30</v>
      </c>
      <c r="S126" s="48">
        <v>0</v>
      </c>
      <c r="T126" s="48">
        <v>0</v>
      </c>
      <c r="U126" s="46">
        <f t="shared" si="36"/>
        <v>0</v>
      </c>
      <c r="V126" s="47">
        <v>0</v>
      </c>
      <c r="W126" s="46" t="s">
        <v>30</v>
      </c>
      <c r="X126" s="48">
        <v>0</v>
      </c>
      <c r="Y126" s="48">
        <v>0</v>
      </c>
      <c r="Z126" s="46">
        <f t="shared" si="37"/>
        <v>0</v>
      </c>
      <c r="AA126" s="47">
        <v>0</v>
      </c>
      <c r="AB126" s="46" t="s">
        <v>30</v>
      </c>
      <c r="AC126" s="48">
        <v>0</v>
      </c>
      <c r="AD126" s="48">
        <v>0</v>
      </c>
      <c r="AE126" s="46">
        <f t="shared" si="39"/>
        <v>0</v>
      </c>
      <c r="AF126" s="47">
        <v>0</v>
      </c>
      <c r="AG126" s="46" t="s">
        <v>30</v>
      </c>
      <c r="AH126" s="30"/>
      <c r="AI126" s="40"/>
      <c r="AJ126" s="41"/>
      <c r="AL126" s="42"/>
      <c r="AM126" s="42"/>
    </row>
    <row r="127" spans="1:39" s="31" customFormat="1" ht="30" customHeight="1" x14ac:dyDescent="0.25">
      <c r="A127" s="49" t="s">
        <v>260</v>
      </c>
      <c r="B127" s="66" t="s">
        <v>34</v>
      </c>
      <c r="C127" s="51" t="s">
        <v>29</v>
      </c>
      <c r="D127" s="52">
        <f t="shared" si="56"/>
        <v>0</v>
      </c>
      <c r="E127" s="52">
        <f t="shared" si="56"/>
        <v>0</v>
      </c>
      <c r="F127" s="52">
        <f t="shared" si="57"/>
        <v>0</v>
      </c>
      <c r="G127" s="53">
        <v>0</v>
      </c>
      <c r="H127" s="52" t="s">
        <v>30</v>
      </c>
      <c r="I127" s="48">
        <v>0</v>
      </c>
      <c r="J127" s="48">
        <v>0</v>
      </c>
      <c r="K127" s="52">
        <f t="shared" si="58"/>
        <v>0</v>
      </c>
      <c r="L127" s="53">
        <v>0</v>
      </c>
      <c r="M127" s="52" t="s">
        <v>30</v>
      </c>
      <c r="N127" s="52" t="s">
        <v>30</v>
      </c>
      <c r="O127" s="52" t="s">
        <v>30</v>
      </c>
      <c r="P127" s="52" t="s">
        <v>30</v>
      </c>
      <c r="Q127" s="53" t="s">
        <v>30</v>
      </c>
      <c r="R127" s="52" t="s">
        <v>30</v>
      </c>
      <c r="S127" s="48">
        <v>0</v>
      </c>
      <c r="T127" s="48">
        <v>0</v>
      </c>
      <c r="U127" s="52">
        <f t="shared" si="36"/>
        <v>0</v>
      </c>
      <c r="V127" s="53">
        <v>0</v>
      </c>
      <c r="W127" s="52" t="s">
        <v>30</v>
      </c>
      <c r="X127" s="48">
        <v>0</v>
      </c>
      <c r="Y127" s="48">
        <v>0</v>
      </c>
      <c r="Z127" s="52">
        <f t="shared" si="37"/>
        <v>0</v>
      </c>
      <c r="AA127" s="53">
        <v>0</v>
      </c>
      <c r="AB127" s="52" t="s">
        <v>30</v>
      </c>
      <c r="AC127" s="48">
        <v>0</v>
      </c>
      <c r="AD127" s="48">
        <v>0</v>
      </c>
      <c r="AE127" s="52">
        <f t="shared" si="39"/>
        <v>0</v>
      </c>
      <c r="AF127" s="53">
        <v>0</v>
      </c>
      <c r="AG127" s="52" t="s">
        <v>30</v>
      </c>
      <c r="AH127" s="30"/>
      <c r="AI127" s="40"/>
      <c r="AJ127" s="41"/>
      <c r="AL127" s="42"/>
      <c r="AM127" s="42"/>
    </row>
    <row r="128" spans="1:39" s="31" customFormat="1" ht="35.25" customHeight="1" x14ac:dyDescent="0.25">
      <c r="A128" s="49" t="s">
        <v>261</v>
      </c>
      <c r="B128" s="66" t="s">
        <v>37</v>
      </c>
      <c r="C128" s="51" t="s">
        <v>29</v>
      </c>
      <c r="D128" s="52">
        <f t="shared" si="56"/>
        <v>0</v>
      </c>
      <c r="E128" s="52">
        <f t="shared" si="56"/>
        <v>0</v>
      </c>
      <c r="F128" s="52">
        <f t="shared" si="57"/>
        <v>0</v>
      </c>
      <c r="G128" s="53">
        <v>0</v>
      </c>
      <c r="H128" s="52" t="s">
        <v>30</v>
      </c>
      <c r="I128" s="48">
        <v>0</v>
      </c>
      <c r="J128" s="48">
        <v>0</v>
      </c>
      <c r="K128" s="52">
        <f t="shared" si="58"/>
        <v>0</v>
      </c>
      <c r="L128" s="53">
        <v>0</v>
      </c>
      <c r="M128" s="52" t="s">
        <v>30</v>
      </c>
      <c r="N128" s="52" t="s">
        <v>30</v>
      </c>
      <c r="O128" s="52" t="s">
        <v>30</v>
      </c>
      <c r="P128" s="52" t="s">
        <v>30</v>
      </c>
      <c r="Q128" s="53" t="s">
        <v>30</v>
      </c>
      <c r="R128" s="52" t="s">
        <v>30</v>
      </c>
      <c r="S128" s="48">
        <v>0</v>
      </c>
      <c r="T128" s="48">
        <v>0</v>
      </c>
      <c r="U128" s="52">
        <f t="shared" si="36"/>
        <v>0</v>
      </c>
      <c r="V128" s="53">
        <v>0</v>
      </c>
      <c r="W128" s="52" t="s">
        <v>30</v>
      </c>
      <c r="X128" s="48">
        <v>0</v>
      </c>
      <c r="Y128" s="48">
        <v>0</v>
      </c>
      <c r="Z128" s="52">
        <f t="shared" si="37"/>
        <v>0</v>
      </c>
      <c r="AA128" s="53">
        <v>0</v>
      </c>
      <c r="AB128" s="52" t="s">
        <v>30</v>
      </c>
      <c r="AC128" s="48">
        <v>0</v>
      </c>
      <c r="AD128" s="48">
        <v>0</v>
      </c>
      <c r="AE128" s="52">
        <f t="shared" si="39"/>
        <v>0</v>
      </c>
      <c r="AF128" s="53">
        <v>0</v>
      </c>
      <c r="AG128" s="52" t="s">
        <v>30</v>
      </c>
      <c r="AH128" s="30"/>
      <c r="AI128" s="40"/>
      <c r="AJ128" s="41"/>
      <c r="AL128" s="42"/>
      <c r="AM128" s="42"/>
    </row>
    <row r="129" spans="1:39" s="31" customFormat="1" ht="37.5" customHeight="1" x14ac:dyDescent="0.25">
      <c r="A129" s="49" t="s">
        <v>262</v>
      </c>
      <c r="B129" s="66" t="s">
        <v>39</v>
      </c>
      <c r="C129" s="51" t="s">
        <v>29</v>
      </c>
      <c r="D129" s="52">
        <f t="shared" si="56"/>
        <v>0</v>
      </c>
      <c r="E129" s="52">
        <f t="shared" si="56"/>
        <v>0</v>
      </c>
      <c r="F129" s="52">
        <f t="shared" si="57"/>
        <v>0</v>
      </c>
      <c r="G129" s="53">
        <v>0</v>
      </c>
      <c r="H129" s="52" t="s">
        <v>30</v>
      </c>
      <c r="I129" s="48">
        <v>0</v>
      </c>
      <c r="J129" s="48">
        <v>0</v>
      </c>
      <c r="K129" s="52">
        <f t="shared" si="58"/>
        <v>0</v>
      </c>
      <c r="L129" s="53">
        <v>0</v>
      </c>
      <c r="M129" s="52" t="s">
        <v>30</v>
      </c>
      <c r="N129" s="52" t="s">
        <v>30</v>
      </c>
      <c r="O129" s="52" t="s">
        <v>30</v>
      </c>
      <c r="P129" s="52" t="s">
        <v>30</v>
      </c>
      <c r="Q129" s="53" t="s">
        <v>30</v>
      </c>
      <c r="R129" s="52" t="s">
        <v>30</v>
      </c>
      <c r="S129" s="48" t="s">
        <v>30</v>
      </c>
      <c r="T129" s="48" t="s">
        <v>30</v>
      </c>
      <c r="U129" s="48" t="s">
        <v>30</v>
      </c>
      <c r="V129" s="48" t="s">
        <v>30</v>
      </c>
      <c r="W129" s="48" t="s">
        <v>30</v>
      </c>
      <c r="X129" s="48" t="s">
        <v>30</v>
      </c>
      <c r="Y129" s="48" t="s">
        <v>30</v>
      </c>
      <c r="Z129" s="48" t="s">
        <v>30</v>
      </c>
      <c r="AA129" s="48" t="s">
        <v>30</v>
      </c>
      <c r="AB129" s="48" t="s">
        <v>30</v>
      </c>
      <c r="AC129" s="48" t="s">
        <v>30</v>
      </c>
      <c r="AD129" s="48" t="s">
        <v>30</v>
      </c>
      <c r="AE129" s="48" t="s">
        <v>30</v>
      </c>
      <c r="AF129" s="48" t="s">
        <v>30</v>
      </c>
      <c r="AG129" s="52" t="s">
        <v>30</v>
      </c>
      <c r="AH129" s="30"/>
      <c r="AI129" s="40"/>
      <c r="AJ129" s="41"/>
      <c r="AL129" s="42"/>
      <c r="AM129" s="42"/>
    </row>
    <row r="130" spans="1:39" s="31" customFormat="1" ht="14.25" customHeight="1" x14ac:dyDescent="0.25">
      <c r="A130" s="49" t="s">
        <v>263</v>
      </c>
      <c r="B130" s="68" t="s">
        <v>264</v>
      </c>
      <c r="C130" s="51" t="s">
        <v>29</v>
      </c>
      <c r="D130" s="52">
        <f t="shared" si="56"/>
        <v>0</v>
      </c>
      <c r="E130" s="52">
        <f t="shared" si="56"/>
        <v>0</v>
      </c>
      <c r="F130" s="52">
        <f t="shared" si="57"/>
        <v>0</v>
      </c>
      <c r="G130" s="53">
        <v>0</v>
      </c>
      <c r="H130" s="52" t="s">
        <v>30</v>
      </c>
      <c r="I130" s="48">
        <v>0</v>
      </c>
      <c r="J130" s="48">
        <v>0</v>
      </c>
      <c r="K130" s="52">
        <f t="shared" si="58"/>
        <v>0</v>
      </c>
      <c r="L130" s="53">
        <v>0</v>
      </c>
      <c r="M130" s="52" t="s">
        <v>30</v>
      </c>
      <c r="N130" s="48">
        <v>0</v>
      </c>
      <c r="O130" s="48">
        <v>0</v>
      </c>
      <c r="P130" s="52">
        <f t="shared" si="35"/>
        <v>0</v>
      </c>
      <c r="Q130" s="53">
        <v>0</v>
      </c>
      <c r="R130" s="52" t="s">
        <v>30</v>
      </c>
      <c r="S130" s="48">
        <v>0</v>
      </c>
      <c r="T130" s="48">
        <v>0</v>
      </c>
      <c r="U130" s="52">
        <f t="shared" si="36"/>
        <v>0</v>
      </c>
      <c r="V130" s="53">
        <v>0</v>
      </c>
      <c r="W130" s="52" t="s">
        <v>30</v>
      </c>
      <c r="X130" s="48">
        <v>0</v>
      </c>
      <c r="Y130" s="48">
        <v>0</v>
      </c>
      <c r="Z130" s="52">
        <f t="shared" si="37"/>
        <v>0</v>
      </c>
      <c r="AA130" s="53">
        <v>0</v>
      </c>
      <c r="AB130" s="52" t="s">
        <v>30</v>
      </c>
      <c r="AC130" s="48">
        <v>0</v>
      </c>
      <c r="AD130" s="48">
        <v>0</v>
      </c>
      <c r="AE130" s="52">
        <f t="shared" si="39"/>
        <v>0</v>
      </c>
      <c r="AF130" s="53">
        <v>0</v>
      </c>
      <c r="AG130" s="52" t="s">
        <v>30</v>
      </c>
      <c r="AH130" s="30"/>
      <c r="AI130" s="40"/>
      <c r="AJ130" s="41"/>
      <c r="AL130" s="42"/>
      <c r="AM130" s="42"/>
    </row>
    <row r="131" spans="1:39" s="31" customFormat="1" ht="14.25" customHeight="1" x14ac:dyDescent="0.25">
      <c r="A131" s="49" t="s">
        <v>265</v>
      </c>
      <c r="B131" s="68" t="s">
        <v>266</v>
      </c>
      <c r="C131" s="51" t="s">
        <v>29</v>
      </c>
      <c r="D131" s="52" t="s">
        <v>30</v>
      </c>
      <c r="E131" s="52" t="s">
        <v>30</v>
      </c>
      <c r="F131" s="54" t="s">
        <v>30</v>
      </c>
      <c r="G131" s="94" t="s">
        <v>30</v>
      </c>
      <c r="H131" s="54" t="s">
        <v>30</v>
      </c>
      <c r="I131" s="52" t="s">
        <v>30</v>
      </c>
      <c r="J131" s="52" t="s">
        <v>30</v>
      </c>
      <c r="K131" s="54" t="s">
        <v>30</v>
      </c>
      <c r="L131" s="94" t="s">
        <v>30</v>
      </c>
      <c r="M131" s="54" t="s">
        <v>30</v>
      </c>
      <c r="N131" s="52" t="s">
        <v>30</v>
      </c>
      <c r="O131" s="52" t="s">
        <v>30</v>
      </c>
      <c r="P131" s="54" t="s">
        <v>30</v>
      </c>
      <c r="Q131" s="94" t="s">
        <v>30</v>
      </c>
      <c r="R131" s="54" t="s">
        <v>30</v>
      </c>
      <c r="S131" s="52" t="s">
        <v>30</v>
      </c>
      <c r="T131" s="48" t="s">
        <v>30</v>
      </c>
      <c r="U131" s="54" t="s">
        <v>30</v>
      </c>
      <c r="V131" s="94" t="s">
        <v>30</v>
      </c>
      <c r="W131" s="54" t="s">
        <v>30</v>
      </c>
      <c r="X131" s="52" t="s">
        <v>30</v>
      </c>
      <c r="Y131" s="48" t="s">
        <v>30</v>
      </c>
      <c r="Z131" s="54" t="s">
        <v>30</v>
      </c>
      <c r="AA131" s="94" t="s">
        <v>30</v>
      </c>
      <c r="AB131" s="54" t="s">
        <v>30</v>
      </c>
      <c r="AC131" s="52" t="s">
        <v>30</v>
      </c>
      <c r="AD131" s="48" t="s">
        <v>30</v>
      </c>
      <c r="AE131" s="54" t="s">
        <v>30</v>
      </c>
      <c r="AF131" s="94" t="s">
        <v>30</v>
      </c>
      <c r="AG131" s="54" t="s">
        <v>30</v>
      </c>
      <c r="AH131" s="30"/>
      <c r="AI131" s="40"/>
      <c r="AJ131" s="41"/>
      <c r="AL131" s="42"/>
      <c r="AM131" s="42"/>
    </row>
    <row r="132" spans="1:39" s="31" customFormat="1" ht="14.25" customHeight="1" x14ac:dyDescent="0.25">
      <c r="A132" s="49" t="s">
        <v>267</v>
      </c>
      <c r="B132" s="68" t="s">
        <v>268</v>
      </c>
      <c r="C132" s="51" t="s">
        <v>29</v>
      </c>
      <c r="D132" s="52">
        <f t="shared" si="56"/>
        <v>0</v>
      </c>
      <c r="E132" s="52">
        <f t="shared" si="56"/>
        <v>0</v>
      </c>
      <c r="F132" s="52">
        <f t="shared" si="57"/>
        <v>0</v>
      </c>
      <c r="G132" s="53">
        <v>0</v>
      </c>
      <c r="H132" s="52" t="s">
        <v>30</v>
      </c>
      <c r="I132" s="48">
        <v>0</v>
      </c>
      <c r="J132" s="48">
        <v>0</v>
      </c>
      <c r="K132" s="52">
        <f t="shared" si="58"/>
        <v>0</v>
      </c>
      <c r="L132" s="53">
        <v>0</v>
      </c>
      <c r="M132" s="52" t="s">
        <v>30</v>
      </c>
      <c r="N132" s="48">
        <v>0</v>
      </c>
      <c r="O132" s="48">
        <v>0</v>
      </c>
      <c r="P132" s="52">
        <f t="shared" si="35"/>
        <v>0</v>
      </c>
      <c r="Q132" s="53">
        <v>0</v>
      </c>
      <c r="R132" s="52" t="s">
        <v>30</v>
      </c>
      <c r="S132" s="48">
        <v>0</v>
      </c>
      <c r="T132" s="48">
        <v>0</v>
      </c>
      <c r="U132" s="52">
        <f t="shared" si="36"/>
        <v>0</v>
      </c>
      <c r="V132" s="53">
        <v>0</v>
      </c>
      <c r="W132" s="52" t="s">
        <v>30</v>
      </c>
      <c r="X132" s="48">
        <v>0</v>
      </c>
      <c r="Y132" s="48">
        <v>0</v>
      </c>
      <c r="Z132" s="52">
        <f t="shared" si="37"/>
        <v>0</v>
      </c>
      <c r="AA132" s="53">
        <v>0</v>
      </c>
      <c r="AB132" s="52" t="s">
        <v>30</v>
      </c>
      <c r="AC132" s="48">
        <v>0</v>
      </c>
      <c r="AD132" s="48">
        <v>0</v>
      </c>
      <c r="AE132" s="52">
        <f t="shared" si="39"/>
        <v>0</v>
      </c>
      <c r="AF132" s="53">
        <v>0</v>
      </c>
      <c r="AG132" s="52" t="s">
        <v>30</v>
      </c>
      <c r="AH132" s="30"/>
      <c r="AI132" s="40"/>
      <c r="AJ132" s="41"/>
      <c r="AL132" s="42"/>
      <c r="AM132" s="42"/>
    </row>
    <row r="133" spans="1:39" s="31" customFormat="1" ht="14.25" customHeight="1" x14ac:dyDescent="0.25">
      <c r="A133" s="49" t="s">
        <v>269</v>
      </c>
      <c r="B133" s="68" t="s">
        <v>270</v>
      </c>
      <c r="C133" s="51" t="s">
        <v>29</v>
      </c>
      <c r="D133" s="52">
        <f t="shared" si="56"/>
        <v>0</v>
      </c>
      <c r="E133" s="52">
        <f t="shared" si="56"/>
        <v>0</v>
      </c>
      <c r="F133" s="52">
        <f t="shared" si="57"/>
        <v>0</v>
      </c>
      <c r="G133" s="53">
        <v>0</v>
      </c>
      <c r="H133" s="52" t="s">
        <v>30</v>
      </c>
      <c r="I133" s="48">
        <v>0</v>
      </c>
      <c r="J133" s="48">
        <v>0</v>
      </c>
      <c r="K133" s="52">
        <f t="shared" si="58"/>
        <v>0</v>
      </c>
      <c r="L133" s="53">
        <v>0</v>
      </c>
      <c r="M133" s="52" t="s">
        <v>30</v>
      </c>
      <c r="N133" s="48">
        <v>0</v>
      </c>
      <c r="O133" s="48">
        <v>0</v>
      </c>
      <c r="P133" s="52">
        <f t="shared" si="35"/>
        <v>0</v>
      </c>
      <c r="Q133" s="53">
        <v>0</v>
      </c>
      <c r="R133" s="52" t="s">
        <v>30</v>
      </c>
      <c r="S133" s="48">
        <v>0</v>
      </c>
      <c r="T133" s="48">
        <v>0</v>
      </c>
      <c r="U133" s="52">
        <f t="shared" si="36"/>
        <v>0</v>
      </c>
      <c r="V133" s="53">
        <v>0</v>
      </c>
      <c r="W133" s="52" t="s">
        <v>30</v>
      </c>
      <c r="X133" s="48">
        <v>0</v>
      </c>
      <c r="Y133" s="48">
        <v>0</v>
      </c>
      <c r="Z133" s="52">
        <f t="shared" si="37"/>
        <v>0</v>
      </c>
      <c r="AA133" s="53">
        <v>0</v>
      </c>
      <c r="AB133" s="52" t="s">
        <v>30</v>
      </c>
      <c r="AC133" s="48">
        <v>0</v>
      </c>
      <c r="AD133" s="48">
        <v>0</v>
      </c>
      <c r="AE133" s="52">
        <f t="shared" si="39"/>
        <v>0</v>
      </c>
      <c r="AF133" s="53">
        <v>0</v>
      </c>
      <c r="AG133" s="52" t="s">
        <v>30</v>
      </c>
      <c r="AH133" s="30"/>
      <c r="AI133" s="40"/>
      <c r="AJ133" s="41"/>
      <c r="AL133" s="42"/>
      <c r="AM133" s="42"/>
    </row>
    <row r="134" spans="1:39" s="31" customFormat="1" ht="19.5" customHeight="1" x14ac:dyDescent="0.25">
      <c r="A134" s="49" t="s">
        <v>271</v>
      </c>
      <c r="B134" s="68" t="s">
        <v>272</v>
      </c>
      <c r="C134" s="51" t="s">
        <v>29</v>
      </c>
      <c r="D134" s="52" t="s">
        <v>30</v>
      </c>
      <c r="E134" s="52" t="s">
        <v>30</v>
      </c>
      <c r="F134" s="52" t="s">
        <v>30</v>
      </c>
      <c r="G134" s="53" t="s">
        <v>30</v>
      </c>
      <c r="H134" s="52" t="s">
        <v>30</v>
      </c>
      <c r="I134" s="52" t="s">
        <v>30</v>
      </c>
      <c r="J134" s="52" t="s">
        <v>30</v>
      </c>
      <c r="K134" s="52" t="s">
        <v>30</v>
      </c>
      <c r="L134" s="53" t="s">
        <v>30</v>
      </c>
      <c r="M134" s="52" t="s">
        <v>30</v>
      </c>
      <c r="N134" s="52" t="s">
        <v>30</v>
      </c>
      <c r="O134" s="52" t="s">
        <v>30</v>
      </c>
      <c r="P134" s="52" t="s">
        <v>30</v>
      </c>
      <c r="Q134" s="53" t="s">
        <v>30</v>
      </c>
      <c r="R134" s="52" t="s">
        <v>30</v>
      </c>
      <c r="S134" s="52" t="s">
        <v>30</v>
      </c>
      <c r="T134" s="48" t="s">
        <v>30</v>
      </c>
      <c r="U134" s="52" t="s">
        <v>30</v>
      </c>
      <c r="V134" s="53" t="s">
        <v>30</v>
      </c>
      <c r="W134" s="52" t="s">
        <v>30</v>
      </c>
      <c r="X134" s="52" t="s">
        <v>30</v>
      </c>
      <c r="Y134" s="48" t="s">
        <v>30</v>
      </c>
      <c r="Z134" s="52" t="s">
        <v>30</v>
      </c>
      <c r="AA134" s="53" t="s">
        <v>30</v>
      </c>
      <c r="AB134" s="52" t="s">
        <v>30</v>
      </c>
      <c r="AC134" s="52" t="s">
        <v>30</v>
      </c>
      <c r="AD134" s="48" t="s">
        <v>30</v>
      </c>
      <c r="AE134" s="52" t="s">
        <v>30</v>
      </c>
      <c r="AF134" s="53" t="s">
        <v>30</v>
      </c>
      <c r="AG134" s="52" t="s">
        <v>30</v>
      </c>
      <c r="AH134" s="30"/>
      <c r="AI134" s="40"/>
      <c r="AJ134" s="41"/>
      <c r="AL134" s="42"/>
      <c r="AM134" s="42"/>
    </row>
    <row r="135" spans="1:39" s="31" customFormat="1" ht="16.5" customHeight="1" x14ac:dyDescent="0.25">
      <c r="A135" s="49" t="s">
        <v>273</v>
      </c>
      <c r="B135" s="68" t="s">
        <v>274</v>
      </c>
      <c r="C135" s="51" t="s">
        <v>29</v>
      </c>
      <c r="D135" s="52">
        <f t="shared" si="56"/>
        <v>-1755.8389999999999</v>
      </c>
      <c r="E135" s="52">
        <f t="shared" si="56"/>
        <v>-2251.2101896500003</v>
      </c>
      <c r="F135" s="52">
        <f>E135-D135</f>
        <v>-495.37118965000036</v>
      </c>
      <c r="G135" s="53">
        <f>F135/D135</f>
        <v>0.28212791130052378</v>
      </c>
      <c r="H135" s="59" t="s">
        <v>275</v>
      </c>
      <c r="I135" s="48">
        <v>-859.95399999999995</v>
      </c>
      <c r="J135" s="48">
        <v>-1289.1402000400001</v>
      </c>
      <c r="K135" s="52">
        <f>J135-I135</f>
        <v>-429.18620004000013</v>
      </c>
      <c r="L135" s="53">
        <f>K135/I135</f>
        <v>0.49908041597573843</v>
      </c>
      <c r="M135" s="52" t="s">
        <v>276</v>
      </c>
      <c r="N135" s="48">
        <v>-107.03100000000001</v>
      </c>
      <c r="O135" s="48">
        <v>-106.45520868</v>
      </c>
      <c r="P135" s="52">
        <f t="shared" si="35"/>
        <v>0.57579132000000754</v>
      </c>
      <c r="Q135" s="53">
        <f>P135/N135</f>
        <v>-5.3796686941167283E-3</v>
      </c>
      <c r="R135" s="52" t="s">
        <v>30</v>
      </c>
      <c r="S135" s="48">
        <v>-568.72400000000005</v>
      </c>
      <c r="T135" s="48">
        <v>-540.72980387999996</v>
      </c>
      <c r="U135" s="52">
        <f t="shared" si="36"/>
        <v>27.994196120000083</v>
      </c>
      <c r="V135" s="53">
        <f>U135/S135</f>
        <v>-4.9222814792412632E-2</v>
      </c>
      <c r="W135" s="52" t="s">
        <v>30</v>
      </c>
      <c r="X135" s="48">
        <v>-129.27699999999999</v>
      </c>
      <c r="Y135" s="48">
        <v>-119.36009389</v>
      </c>
      <c r="Z135" s="52">
        <f t="shared" si="37"/>
        <v>9.9169061099999851</v>
      </c>
      <c r="AA135" s="53">
        <f>Z135/X135</f>
        <v>-7.6710521670521337E-2</v>
      </c>
      <c r="AB135" s="52" t="s">
        <v>30</v>
      </c>
      <c r="AC135" s="48">
        <v>-90.852999999999994</v>
      </c>
      <c r="AD135" s="48">
        <v>-195.52488316</v>
      </c>
      <c r="AE135" s="52">
        <f t="shared" si="39"/>
        <v>-104.67188316000001</v>
      </c>
      <c r="AF135" s="53">
        <f>AE135/AC135</f>
        <v>1.1521015614233985</v>
      </c>
      <c r="AG135" s="59" t="s">
        <v>276</v>
      </c>
      <c r="AH135" s="30"/>
      <c r="AI135" s="40"/>
      <c r="AJ135" s="41"/>
      <c r="AL135" s="42"/>
      <c r="AM135" s="42"/>
    </row>
    <row r="136" spans="1:39" s="31" customFormat="1" ht="30" customHeight="1" x14ac:dyDescent="0.25">
      <c r="A136" s="49" t="s">
        <v>277</v>
      </c>
      <c r="B136" s="68" t="s">
        <v>58</v>
      </c>
      <c r="C136" s="51" t="s">
        <v>29</v>
      </c>
      <c r="D136" s="52" t="s">
        <v>30</v>
      </c>
      <c r="E136" s="52" t="s">
        <v>30</v>
      </c>
      <c r="F136" s="52" t="s">
        <v>30</v>
      </c>
      <c r="G136" s="53" t="s">
        <v>30</v>
      </c>
      <c r="H136" s="52" t="s">
        <v>30</v>
      </c>
      <c r="I136" s="52" t="s">
        <v>30</v>
      </c>
      <c r="J136" s="52" t="s">
        <v>30</v>
      </c>
      <c r="K136" s="52" t="s">
        <v>30</v>
      </c>
      <c r="L136" s="53" t="s">
        <v>30</v>
      </c>
      <c r="M136" s="52" t="s">
        <v>30</v>
      </c>
      <c r="N136" s="52" t="s">
        <v>30</v>
      </c>
      <c r="O136" s="52" t="s">
        <v>30</v>
      </c>
      <c r="P136" s="52" t="s">
        <v>30</v>
      </c>
      <c r="Q136" s="53" t="s">
        <v>30</v>
      </c>
      <c r="R136" s="52" t="s">
        <v>30</v>
      </c>
      <c r="S136" s="52" t="s">
        <v>30</v>
      </c>
      <c r="T136" s="52" t="s">
        <v>30</v>
      </c>
      <c r="U136" s="52" t="s">
        <v>30</v>
      </c>
      <c r="V136" s="53" t="s">
        <v>30</v>
      </c>
      <c r="W136" s="52" t="s">
        <v>30</v>
      </c>
      <c r="X136" s="52" t="s">
        <v>30</v>
      </c>
      <c r="Y136" s="52" t="s">
        <v>30</v>
      </c>
      <c r="Z136" s="52" t="s">
        <v>30</v>
      </c>
      <c r="AA136" s="53" t="s">
        <v>30</v>
      </c>
      <c r="AB136" s="52" t="s">
        <v>30</v>
      </c>
      <c r="AC136" s="52" t="s">
        <v>30</v>
      </c>
      <c r="AD136" s="52" t="s">
        <v>30</v>
      </c>
      <c r="AE136" s="52" t="s">
        <v>30</v>
      </c>
      <c r="AF136" s="53" t="s">
        <v>30</v>
      </c>
      <c r="AG136" s="52" t="s">
        <v>30</v>
      </c>
      <c r="AH136" s="30"/>
      <c r="AI136" s="40"/>
      <c r="AJ136" s="41"/>
      <c r="AL136" s="42"/>
      <c r="AM136" s="42"/>
    </row>
    <row r="137" spans="1:39" s="31" customFormat="1" ht="14.25" customHeight="1" x14ac:dyDescent="0.25">
      <c r="A137" s="49" t="s">
        <v>278</v>
      </c>
      <c r="B137" s="66" t="s">
        <v>279</v>
      </c>
      <c r="C137" s="51" t="s">
        <v>29</v>
      </c>
      <c r="D137" s="52" t="s">
        <v>30</v>
      </c>
      <c r="E137" s="52" t="s">
        <v>30</v>
      </c>
      <c r="F137" s="52" t="s">
        <v>30</v>
      </c>
      <c r="G137" s="53" t="s">
        <v>30</v>
      </c>
      <c r="H137" s="52" t="s">
        <v>30</v>
      </c>
      <c r="I137" s="52" t="s">
        <v>30</v>
      </c>
      <c r="J137" s="52" t="s">
        <v>30</v>
      </c>
      <c r="K137" s="52" t="s">
        <v>30</v>
      </c>
      <c r="L137" s="53" t="s">
        <v>30</v>
      </c>
      <c r="M137" s="52" t="s">
        <v>30</v>
      </c>
      <c r="N137" s="52" t="s">
        <v>30</v>
      </c>
      <c r="O137" s="52" t="s">
        <v>30</v>
      </c>
      <c r="P137" s="52" t="s">
        <v>30</v>
      </c>
      <c r="Q137" s="53" t="s">
        <v>30</v>
      </c>
      <c r="R137" s="52" t="s">
        <v>30</v>
      </c>
      <c r="S137" s="52" t="s">
        <v>30</v>
      </c>
      <c r="T137" s="52" t="s">
        <v>30</v>
      </c>
      <c r="U137" s="52" t="s">
        <v>30</v>
      </c>
      <c r="V137" s="53" t="s">
        <v>30</v>
      </c>
      <c r="W137" s="52" t="s">
        <v>30</v>
      </c>
      <c r="X137" s="52" t="s">
        <v>30</v>
      </c>
      <c r="Y137" s="52" t="s">
        <v>30</v>
      </c>
      <c r="Z137" s="52" t="s">
        <v>30</v>
      </c>
      <c r="AA137" s="53" t="s">
        <v>30</v>
      </c>
      <c r="AB137" s="52" t="s">
        <v>30</v>
      </c>
      <c r="AC137" s="52" t="s">
        <v>30</v>
      </c>
      <c r="AD137" s="52" t="s">
        <v>30</v>
      </c>
      <c r="AE137" s="52" t="s">
        <v>30</v>
      </c>
      <c r="AF137" s="53" t="s">
        <v>30</v>
      </c>
      <c r="AG137" s="52" t="s">
        <v>30</v>
      </c>
      <c r="AH137" s="30"/>
      <c r="AI137" s="40"/>
      <c r="AJ137" s="41"/>
      <c r="AL137" s="42"/>
      <c r="AM137" s="42"/>
    </row>
    <row r="138" spans="1:39" s="31" customFormat="1" ht="14.25" customHeight="1" x14ac:dyDescent="0.25">
      <c r="A138" s="49" t="s">
        <v>280</v>
      </c>
      <c r="B138" s="66" t="s">
        <v>62</v>
      </c>
      <c r="C138" s="51" t="s">
        <v>29</v>
      </c>
      <c r="D138" s="52" t="s">
        <v>30</v>
      </c>
      <c r="E138" s="52" t="s">
        <v>30</v>
      </c>
      <c r="F138" s="52" t="s">
        <v>30</v>
      </c>
      <c r="G138" s="53" t="s">
        <v>30</v>
      </c>
      <c r="H138" s="52" t="s">
        <v>30</v>
      </c>
      <c r="I138" s="52" t="s">
        <v>30</v>
      </c>
      <c r="J138" s="52" t="s">
        <v>30</v>
      </c>
      <c r="K138" s="52" t="s">
        <v>30</v>
      </c>
      <c r="L138" s="53" t="s">
        <v>30</v>
      </c>
      <c r="M138" s="52" t="s">
        <v>30</v>
      </c>
      <c r="N138" s="52" t="s">
        <v>30</v>
      </c>
      <c r="O138" s="52" t="s">
        <v>30</v>
      </c>
      <c r="P138" s="52" t="s">
        <v>30</v>
      </c>
      <c r="Q138" s="53" t="s">
        <v>30</v>
      </c>
      <c r="R138" s="52" t="s">
        <v>30</v>
      </c>
      <c r="S138" s="52" t="s">
        <v>30</v>
      </c>
      <c r="T138" s="52" t="s">
        <v>30</v>
      </c>
      <c r="U138" s="52" t="s">
        <v>30</v>
      </c>
      <c r="V138" s="53" t="s">
        <v>30</v>
      </c>
      <c r="W138" s="52" t="s">
        <v>30</v>
      </c>
      <c r="X138" s="52" t="s">
        <v>30</v>
      </c>
      <c r="Y138" s="52" t="s">
        <v>30</v>
      </c>
      <c r="Z138" s="52" t="s">
        <v>30</v>
      </c>
      <c r="AA138" s="53" t="s">
        <v>30</v>
      </c>
      <c r="AB138" s="52" t="s">
        <v>30</v>
      </c>
      <c r="AC138" s="52" t="s">
        <v>30</v>
      </c>
      <c r="AD138" s="52" t="s">
        <v>30</v>
      </c>
      <c r="AE138" s="52" t="s">
        <v>30</v>
      </c>
      <c r="AF138" s="53" t="s">
        <v>30</v>
      </c>
      <c r="AG138" s="52" t="s">
        <v>30</v>
      </c>
      <c r="AH138" s="30"/>
      <c r="AI138" s="40"/>
      <c r="AJ138" s="41"/>
      <c r="AL138" s="42"/>
      <c r="AM138" s="42"/>
    </row>
    <row r="139" spans="1:39" s="31" customFormat="1" ht="17.25" customHeight="1" thickBot="1" x14ac:dyDescent="0.3">
      <c r="A139" s="56" t="s">
        <v>281</v>
      </c>
      <c r="B139" s="89" t="s">
        <v>282</v>
      </c>
      <c r="C139" s="58" t="s">
        <v>29</v>
      </c>
      <c r="D139" s="52">
        <f t="shared" si="56"/>
        <v>-523.3330000000002</v>
      </c>
      <c r="E139" s="52">
        <f t="shared" si="56"/>
        <v>-727.92263575999993</v>
      </c>
      <c r="F139" s="59">
        <f t="shared" si="57"/>
        <v>-204.58963575999974</v>
      </c>
      <c r="G139" s="60">
        <f t="shared" ref="G139:G140" si="59">F139/D139</f>
        <v>0.39093585873621511</v>
      </c>
      <c r="H139" s="59" t="s">
        <v>283</v>
      </c>
      <c r="I139" s="48">
        <v>-314.42600000000016</v>
      </c>
      <c r="J139" s="48">
        <v>-508.20438870999999</v>
      </c>
      <c r="K139" s="59">
        <f>J139-I139</f>
        <v>-193.77838870999983</v>
      </c>
      <c r="L139" s="60">
        <f>K139/I139</f>
        <v>0.61629250987513673</v>
      </c>
      <c r="M139" s="59" t="s">
        <v>284</v>
      </c>
      <c r="N139" s="48">
        <v>-40.036000000000001</v>
      </c>
      <c r="O139" s="48">
        <v>-49.066314890000001</v>
      </c>
      <c r="P139" s="59">
        <f t="shared" si="35"/>
        <v>-9.0303148899999997</v>
      </c>
      <c r="Q139" s="60">
        <f>P139/N139</f>
        <v>0.225554872864422</v>
      </c>
      <c r="R139" s="59" t="s">
        <v>284</v>
      </c>
      <c r="S139" s="48">
        <v>-168.18299999999999</v>
      </c>
      <c r="T139" s="48">
        <v>-173.95857143999999</v>
      </c>
      <c r="U139" s="59">
        <f t="shared" si="36"/>
        <v>-5.7755714399999931</v>
      </c>
      <c r="V139" s="60">
        <f>U139/S139</f>
        <v>3.4340994274094254E-2</v>
      </c>
      <c r="W139" s="59" t="s">
        <v>30</v>
      </c>
      <c r="X139" s="48">
        <v>0</v>
      </c>
      <c r="Y139" s="48">
        <v>1.39529E-3</v>
      </c>
      <c r="Z139" s="59">
        <f t="shared" si="37"/>
        <v>1.39529E-3</v>
      </c>
      <c r="AA139" s="60">
        <v>0</v>
      </c>
      <c r="AB139" s="59" t="s">
        <v>30</v>
      </c>
      <c r="AC139" s="48">
        <v>-0.68800000000000239</v>
      </c>
      <c r="AD139" s="48">
        <v>3.3052439900000001</v>
      </c>
      <c r="AE139" s="59">
        <f t="shared" si="39"/>
        <v>3.9932439900000025</v>
      </c>
      <c r="AF139" s="60">
        <f>AE139/AC139</f>
        <v>-5.8041337063953327</v>
      </c>
      <c r="AG139" s="59" t="s">
        <v>30</v>
      </c>
      <c r="AH139" s="30"/>
      <c r="AI139" s="40"/>
      <c r="AJ139" s="41"/>
      <c r="AL139" s="42"/>
      <c r="AM139" s="42"/>
    </row>
    <row r="140" spans="1:39" s="31" customFormat="1" ht="14.25" customHeight="1" thickBot="1" x14ac:dyDescent="0.3">
      <c r="A140" s="62" t="s">
        <v>285</v>
      </c>
      <c r="B140" s="63" t="s">
        <v>286</v>
      </c>
      <c r="C140" s="64" t="s">
        <v>29</v>
      </c>
      <c r="D140" s="39">
        <f>D110-D125</f>
        <v>-10559.057350388759</v>
      </c>
      <c r="E140" s="39">
        <f>E110-E125</f>
        <v>-12089.721267160032</v>
      </c>
      <c r="F140" s="36">
        <f t="shared" si="57"/>
        <v>-1530.6639167712729</v>
      </c>
      <c r="G140" s="37">
        <f t="shared" si="59"/>
        <v>0.14496217474516487</v>
      </c>
      <c r="H140" s="36" t="s">
        <v>30</v>
      </c>
      <c r="I140" s="39">
        <f>I110-I125</f>
        <v>-3270.1776283490899</v>
      </c>
      <c r="J140" s="39">
        <f t="shared" ref="J140:J145" si="60">J110-J125</f>
        <v>-3976.5551018699998</v>
      </c>
      <c r="K140" s="36">
        <f>J140-I140</f>
        <v>-706.37747352090992</v>
      </c>
      <c r="L140" s="37">
        <f>K140/I140</f>
        <v>0.21600584243416654</v>
      </c>
      <c r="M140" s="36" t="s">
        <v>30</v>
      </c>
      <c r="N140" s="39">
        <f>N110-N125</f>
        <v>-296.86699999999996</v>
      </c>
      <c r="O140" s="39">
        <f>O110-O125</f>
        <v>-177.34283071999994</v>
      </c>
      <c r="P140" s="36">
        <f>O140-N140</f>
        <v>119.52416928000002</v>
      </c>
      <c r="Q140" s="37">
        <f>P140/N140</f>
        <v>-0.40261857761219683</v>
      </c>
      <c r="R140" s="36" t="s">
        <v>30</v>
      </c>
      <c r="S140" s="39">
        <f>S110-S125</f>
        <v>-3414.3911765597304</v>
      </c>
      <c r="T140" s="39">
        <f t="shared" ref="T140:T145" si="61">T110-T125</f>
        <v>-4159.9010180899904</v>
      </c>
      <c r="U140" s="36">
        <f t="shared" si="36"/>
        <v>-745.50984153026002</v>
      </c>
      <c r="V140" s="37">
        <f>U140/S140</f>
        <v>0.21834341848359046</v>
      </c>
      <c r="W140" s="36" t="s">
        <v>30</v>
      </c>
      <c r="X140" s="39">
        <f>X110-X125</f>
        <v>-1319.2932374897459</v>
      </c>
      <c r="Y140" s="39">
        <f t="shared" ref="Y140:Y145" si="62">Y110-Y125</f>
        <v>-1104.4664015899989</v>
      </c>
      <c r="Z140" s="36">
        <f>Y140-X140</f>
        <v>214.82683589974704</v>
      </c>
      <c r="AA140" s="37">
        <f>Z140/X140</f>
        <v>-0.16283478895753586</v>
      </c>
      <c r="AB140" s="36" t="s">
        <v>30</v>
      </c>
      <c r="AC140" s="39">
        <f>AC110-AC125</f>
        <v>-2258.3283079901898</v>
      </c>
      <c r="AD140" s="39">
        <f t="shared" ref="AD140:AD145" si="63">AD110-AD125</f>
        <v>-2671.4559148900003</v>
      </c>
      <c r="AE140" s="36">
        <f t="shared" si="39"/>
        <v>-413.12760689981042</v>
      </c>
      <c r="AF140" s="37">
        <f>AE140/AC140</f>
        <v>0.18293514075793316</v>
      </c>
      <c r="AG140" s="36" t="s">
        <v>30</v>
      </c>
      <c r="AH140" s="30"/>
      <c r="AI140" s="40"/>
      <c r="AJ140" s="41"/>
      <c r="AL140" s="42"/>
      <c r="AM140" s="42"/>
    </row>
    <row r="141" spans="1:39" s="31" customFormat="1" ht="27.75" customHeight="1" x14ac:dyDescent="0.25">
      <c r="A141" s="43" t="s">
        <v>287</v>
      </c>
      <c r="B141" s="88" t="s">
        <v>32</v>
      </c>
      <c r="C141" s="45" t="s">
        <v>29</v>
      </c>
      <c r="D141" s="46">
        <f t="shared" ref="D141:E145" si="64">SUM(I141,N141,S141,X141,AC141)</f>
        <v>-6623.7907007559943</v>
      </c>
      <c r="E141" s="46">
        <f t="shared" si="64"/>
        <v>-8675.9431410200013</v>
      </c>
      <c r="F141" s="46">
        <f>E141-D141</f>
        <v>-2052.1524402640071</v>
      </c>
      <c r="G141" s="47">
        <f>F141/D141</f>
        <v>0.30981541129157181</v>
      </c>
      <c r="H141" s="46" t="s">
        <v>171</v>
      </c>
      <c r="I141" s="46">
        <v>-1138.2789999999993</v>
      </c>
      <c r="J141" s="46">
        <f t="shared" si="60"/>
        <v>-2124.5058449500002</v>
      </c>
      <c r="K141" s="46">
        <f>J141-I141</f>
        <v>-986.2268449500009</v>
      </c>
      <c r="L141" s="47">
        <f>K141/I141</f>
        <v>0.86641925657066632</v>
      </c>
      <c r="M141" s="46" t="s">
        <v>30</v>
      </c>
      <c r="N141" s="46" t="s">
        <v>30</v>
      </c>
      <c r="O141" s="46" t="s">
        <v>30</v>
      </c>
      <c r="P141" s="46" t="s">
        <v>30</v>
      </c>
      <c r="Q141" s="47" t="s">
        <v>30</v>
      </c>
      <c r="R141" s="46" t="s">
        <v>30</v>
      </c>
      <c r="S141" s="46">
        <v>-1979.2841765597234</v>
      </c>
      <c r="T141" s="46">
        <f t="shared" si="61"/>
        <v>-3068.74650858</v>
      </c>
      <c r="U141" s="46">
        <f t="shared" si="36"/>
        <v>-1089.4623320202766</v>
      </c>
      <c r="V141" s="47">
        <f>U141/S141</f>
        <v>0.55043249722428267</v>
      </c>
      <c r="W141" s="46" t="s">
        <v>30</v>
      </c>
      <c r="X141" s="46">
        <v>-1083.9202223494181</v>
      </c>
      <c r="Y141" s="46">
        <f t="shared" si="62"/>
        <v>-1048.8288725500001</v>
      </c>
      <c r="Z141" s="46">
        <f>Y141-X141</f>
        <v>35.091349799417912</v>
      </c>
      <c r="AA141" s="47">
        <f>Z141/X141</f>
        <v>-3.2374476530529835E-2</v>
      </c>
      <c r="AB141" s="52" t="s">
        <v>30</v>
      </c>
      <c r="AC141" s="46">
        <v>-2422.307301846854</v>
      </c>
      <c r="AD141" s="46">
        <f t="shared" si="63"/>
        <v>-2433.8619149400001</v>
      </c>
      <c r="AE141" s="46">
        <f t="shared" si="39"/>
        <v>-11.554613093146145</v>
      </c>
      <c r="AF141" s="47">
        <f>AE141/AC141</f>
        <v>4.7700855644271451E-3</v>
      </c>
      <c r="AG141" s="46" t="s">
        <v>30</v>
      </c>
      <c r="AH141" s="30"/>
      <c r="AI141" s="40"/>
      <c r="AJ141" s="41"/>
      <c r="AL141" s="42"/>
      <c r="AM141" s="42"/>
    </row>
    <row r="142" spans="1:39" s="31" customFormat="1" ht="36" customHeight="1" x14ac:dyDescent="0.25">
      <c r="A142" s="49" t="s">
        <v>288</v>
      </c>
      <c r="B142" s="66" t="s">
        <v>34</v>
      </c>
      <c r="C142" s="51" t="s">
        <v>29</v>
      </c>
      <c r="D142" s="46">
        <f t="shared" si="64"/>
        <v>-9612.6159399999997</v>
      </c>
      <c r="E142" s="46">
        <f t="shared" si="64"/>
        <v>-7355.3247662400008</v>
      </c>
      <c r="F142" s="46">
        <f t="shared" ref="F142:F159" si="65">E142-D142</f>
        <v>2257.2911737599989</v>
      </c>
      <c r="G142" s="47">
        <f t="shared" ref="G142:G154" si="66">F142/D142</f>
        <v>-0.23482589836622547</v>
      </c>
      <c r="H142" s="52" t="s">
        <v>237</v>
      </c>
      <c r="I142" s="52">
        <v>-3202.7969999999987</v>
      </c>
      <c r="J142" s="52">
        <f t="shared" si="60"/>
        <v>-2648.15871969</v>
      </c>
      <c r="K142" s="52">
        <f t="shared" si="58"/>
        <v>554.63828030999866</v>
      </c>
      <c r="L142" s="53">
        <f>K142/I142</f>
        <v>-0.17317309848547968</v>
      </c>
      <c r="M142" s="52" t="s">
        <v>237</v>
      </c>
      <c r="N142" s="52" t="s">
        <v>30</v>
      </c>
      <c r="O142" s="52" t="s">
        <v>30</v>
      </c>
      <c r="P142" s="52" t="s">
        <v>30</v>
      </c>
      <c r="Q142" s="53" t="s">
        <v>30</v>
      </c>
      <c r="R142" s="52" t="s">
        <v>30</v>
      </c>
      <c r="S142" s="52">
        <v>-3730.1630000000005</v>
      </c>
      <c r="T142" s="52">
        <f t="shared" si="61"/>
        <v>-2659.71856751</v>
      </c>
      <c r="U142" s="52">
        <f t="shared" si="36"/>
        <v>1070.4444324900005</v>
      </c>
      <c r="V142" s="47">
        <f t="shared" ref="V142:V154" si="67">U142/S142</f>
        <v>-0.28696988107222132</v>
      </c>
      <c r="W142" s="52" t="s">
        <v>238</v>
      </c>
      <c r="X142" s="52">
        <v>-776.86893999999961</v>
      </c>
      <c r="Y142" s="52">
        <f t="shared" si="62"/>
        <v>-617.31320241000003</v>
      </c>
      <c r="Z142" s="46">
        <f t="shared" ref="Z142:Z166" si="68">Y142-X142</f>
        <v>159.55573758999958</v>
      </c>
      <c r="AA142" s="47">
        <f t="shared" ref="AA142:AA154" si="69">Z142/X142</f>
        <v>-0.20538308249265269</v>
      </c>
      <c r="AB142" s="52" t="s">
        <v>239</v>
      </c>
      <c r="AC142" s="52">
        <v>-1902.7870000000005</v>
      </c>
      <c r="AD142" s="52">
        <f t="shared" si="63"/>
        <v>-1430.1342766299999</v>
      </c>
      <c r="AE142" s="46">
        <f t="shared" si="39"/>
        <v>472.65272337000056</v>
      </c>
      <c r="AF142" s="47">
        <f t="shared" ref="AF142:AF154" si="70">AE142/AC142</f>
        <v>-0.24840022733495679</v>
      </c>
      <c r="AG142" s="52" t="s">
        <v>173</v>
      </c>
      <c r="AH142" s="30"/>
      <c r="AI142" s="40"/>
      <c r="AJ142" s="41"/>
      <c r="AL142" s="42"/>
      <c r="AM142" s="42"/>
    </row>
    <row r="143" spans="1:39" s="31" customFormat="1" ht="33.75" customHeight="1" x14ac:dyDescent="0.25">
      <c r="A143" s="49" t="s">
        <v>289</v>
      </c>
      <c r="B143" s="66" t="s">
        <v>37</v>
      </c>
      <c r="C143" s="51" t="s">
        <v>29</v>
      </c>
      <c r="D143" s="46">
        <f t="shared" si="64"/>
        <v>3114.3202392440044</v>
      </c>
      <c r="E143" s="46">
        <f t="shared" si="64"/>
        <v>-1222.7142114200001</v>
      </c>
      <c r="F143" s="46">
        <f t="shared" si="65"/>
        <v>-4337.0344506640049</v>
      </c>
      <c r="G143" s="47">
        <f t="shared" si="66"/>
        <v>-1.3926103025669616</v>
      </c>
      <c r="H143" s="52" t="s">
        <v>241</v>
      </c>
      <c r="I143" s="52">
        <v>2190.0129999999995</v>
      </c>
      <c r="J143" s="52">
        <f t="shared" si="60"/>
        <v>621.5570381</v>
      </c>
      <c r="K143" s="52">
        <f t="shared" si="58"/>
        <v>-1568.4559618999995</v>
      </c>
      <c r="L143" s="53">
        <f>K143/I143</f>
        <v>-0.71618568561008533</v>
      </c>
      <c r="M143" s="52" t="s">
        <v>242</v>
      </c>
      <c r="N143" s="52" t="s">
        <v>30</v>
      </c>
      <c r="O143" s="52" t="s">
        <v>30</v>
      </c>
      <c r="P143" s="52" t="s">
        <v>30</v>
      </c>
      <c r="Q143" s="53" t="s">
        <v>30</v>
      </c>
      <c r="R143" s="52" t="s">
        <v>30</v>
      </c>
      <c r="S143" s="52">
        <v>1750.8788234402771</v>
      </c>
      <c r="T143" s="52">
        <f t="shared" si="61"/>
        <v>-409.02794107</v>
      </c>
      <c r="U143" s="52">
        <f t="shared" si="36"/>
        <v>-2159.9067645102768</v>
      </c>
      <c r="V143" s="47">
        <f t="shared" si="67"/>
        <v>-1.2336129351694975</v>
      </c>
      <c r="W143" s="52" t="s">
        <v>243</v>
      </c>
      <c r="X143" s="52">
        <v>-307.05128234941856</v>
      </c>
      <c r="Y143" s="52">
        <f t="shared" si="62"/>
        <v>-431.51567014</v>
      </c>
      <c r="Z143" s="46">
        <f t="shared" si="68"/>
        <v>-124.46438779058144</v>
      </c>
      <c r="AA143" s="47">
        <f t="shared" si="69"/>
        <v>0.40535374689933168</v>
      </c>
      <c r="AB143" s="52" t="s">
        <v>244</v>
      </c>
      <c r="AC143" s="52">
        <v>-519.52030184685327</v>
      </c>
      <c r="AD143" s="52">
        <f t="shared" si="63"/>
        <v>-1003.72763831</v>
      </c>
      <c r="AE143" s="46">
        <f t="shared" si="39"/>
        <v>-484.2073364631467</v>
      </c>
      <c r="AF143" s="47">
        <f t="shared" si="70"/>
        <v>0.93202774702322166</v>
      </c>
      <c r="AG143" s="52" t="s">
        <v>176</v>
      </c>
      <c r="AH143" s="30"/>
      <c r="AI143" s="40"/>
      <c r="AJ143" s="41"/>
      <c r="AL143" s="42"/>
      <c r="AM143" s="42"/>
    </row>
    <row r="144" spans="1:39" s="31" customFormat="1" ht="32.25" customHeight="1" x14ac:dyDescent="0.25">
      <c r="A144" s="49" t="s">
        <v>290</v>
      </c>
      <c r="B144" s="66" t="s">
        <v>39</v>
      </c>
      <c r="C144" s="51" t="s">
        <v>29</v>
      </c>
      <c r="D144" s="46">
        <f t="shared" si="64"/>
        <v>-125.49500000000005</v>
      </c>
      <c r="E144" s="46">
        <f t="shared" si="64"/>
        <v>-97.904163359999998</v>
      </c>
      <c r="F144" s="46">
        <f t="shared" si="65"/>
        <v>27.590836640000049</v>
      </c>
      <c r="G144" s="47">
        <f t="shared" si="66"/>
        <v>-0.21985606311008438</v>
      </c>
      <c r="H144" s="52" t="s">
        <v>173</v>
      </c>
      <c r="I144" s="52">
        <v>-125.49500000000005</v>
      </c>
      <c r="J144" s="52">
        <f t="shared" si="60"/>
        <v>-97.904163359999998</v>
      </c>
      <c r="K144" s="52">
        <f t="shared" si="58"/>
        <v>27.590836640000049</v>
      </c>
      <c r="L144" s="53">
        <f t="shared" ref="L144:L150" si="71">K144/I144</f>
        <v>-0.21985606311008438</v>
      </c>
      <c r="M144" s="52" t="s">
        <v>173</v>
      </c>
      <c r="N144" s="52" t="s">
        <v>30</v>
      </c>
      <c r="O144" s="52" t="s">
        <v>30</v>
      </c>
      <c r="P144" s="52" t="s">
        <v>30</v>
      </c>
      <c r="Q144" s="95" t="s">
        <v>30</v>
      </c>
      <c r="R144" s="52" t="s">
        <v>30</v>
      </c>
      <c r="S144" s="52" t="s">
        <v>30</v>
      </c>
      <c r="T144" s="52" t="s">
        <v>30</v>
      </c>
      <c r="U144" s="52" t="s">
        <v>30</v>
      </c>
      <c r="V144" s="52" t="s">
        <v>30</v>
      </c>
      <c r="W144" s="52" t="s">
        <v>30</v>
      </c>
      <c r="X144" s="52" t="s">
        <v>30</v>
      </c>
      <c r="Y144" s="52" t="s">
        <v>30</v>
      </c>
      <c r="Z144" s="52" t="s">
        <v>30</v>
      </c>
      <c r="AA144" s="52" t="s">
        <v>30</v>
      </c>
      <c r="AB144" s="52" t="s">
        <v>30</v>
      </c>
      <c r="AC144" s="52" t="s">
        <v>30</v>
      </c>
      <c r="AD144" s="52" t="s">
        <v>30</v>
      </c>
      <c r="AE144" s="52" t="s">
        <v>30</v>
      </c>
      <c r="AF144" s="52" t="s">
        <v>30</v>
      </c>
      <c r="AG144" s="52" t="s">
        <v>30</v>
      </c>
      <c r="AH144" s="30"/>
      <c r="AI144" s="40"/>
      <c r="AJ144" s="41"/>
      <c r="AL144" s="42"/>
      <c r="AM144" s="42"/>
    </row>
    <row r="145" spans="1:39" s="31" customFormat="1" ht="14.25" customHeight="1" x14ac:dyDescent="0.25">
      <c r="A145" s="49" t="s">
        <v>291</v>
      </c>
      <c r="B145" s="67" t="s">
        <v>42</v>
      </c>
      <c r="C145" s="51" t="s">
        <v>29</v>
      </c>
      <c r="D145" s="46">
        <f t="shared" si="64"/>
        <v>0</v>
      </c>
      <c r="E145" s="46">
        <f t="shared" si="64"/>
        <v>0</v>
      </c>
      <c r="F145" s="46">
        <f t="shared" si="65"/>
        <v>0</v>
      </c>
      <c r="G145" s="47">
        <v>0</v>
      </c>
      <c r="H145" s="52" t="s">
        <v>30</v>
      </c>
      <c r="I145" s="52">
        <v>0</v>
      </c>
      <c r="J145" s="52">
        <f t="shared" si="60"/>
        <v>0</v>
      </c>
      <c r="K145" s="52">
        <f t="shared" si="58"/>
        <v>0</v>
      </c>
      <c r="L145" s="53">
        <v>0</v>
      </c>
      <c r="M145" s="52" t="s">
        <v>30</v>
      </c>
      <c r="N145" s="52">
        <v>0</v>
      </c>
      <c r="O145" s="52">
        <v>0</v>
      </c>
      <c r="P145" s="52">
        <f t="shared" si="35"/>
        <v>0</v>
      </c>
      <c r="Q145" s="53">
        <v>0</v>
      </c>
      <c r="R145" s="52" t="s">
        <v>30</v>
      </c>
      <c r="S145" s="52">
        <v>0</v>
      </c>
      <c r="T145" s="52">
        <f t="shared" si="61"/>
        <v>0</v>
      </c>
      <c r="U145" s="52">
        <f t="shared" si="36"/>
        <v>0</v>
      </c>
      <c r="V145" s="47">
        <v>0</v>
      </c>
      <c r="W145" s="52" t="s">
        <v>30</v>
      </c>
      <c r="X145" s="52">
        <v>0</v>
      </c>
      <c r="Y145" s="52">
        <f t="shared" si="62"/>
        <v>0</v>
      </c>
      <c r="Z145" s="46">
        <f t="shared" si="68"/>
        <v>0</v>
      </c>
      <c r="AA145" s="47">
        <v>0</v>
      </c>
      <c r="AB145" s="52" t="s">
        <v>30</v>
      </c>
      <c r="AC145" s="52">
        <v>0</v>
      </c>
      <c r="AD145" s="52">
        <f t="shared" si="63"/>
        <v>0</v>
      </c>
      <c r="AE145" s="46">
        <f t="shared" si="39"/>
        <v>0</v>
      </c>
      <c r="AF145" s="47">
        <v>0</v>
      </c>
      <c r="AG145" s="52" t="s">
        <v>30</v>
      </c>
      <c r="AH145" s="30"/>
      <c r="AI145" s="40"/>
      <c r="AJ145" s="41"/>
      <c r="AL145" s="42"/>
      <c r="AM145" s="42"/>
    </row>
    <row r="146" spans="1:39" s="31" customFormat="1" ht="14.25" customHeight="1" x14ac:dyDescent="0.25">
      <c r="A146" s="49" t="s">
        <v>292</v>
      </c>
      <c r="B146" s="67" t="s">
        <v>44</v>
      </c>
      <c r="C146" s="51" t="s">
        <v>29</v>
      </c>
      <c r="D146" s="52" t="s">
        <v>30</v>
      </c>
      <c r="E146" s="52" t="s">
        <v>30</v>
      </c>
      <c r="F146" s="52" t="s">
        <v>30</v>
      </c>
      <c r="G146" s="52" t="s">
        <v>30</v>
      </c>
      <c r="H146" s="52" t="s">
        <v>30</v>
      </c>
      <c r="I146" s="52" t="s">
        <v>30</v>
      </c>
      <c r="J146" s="52" t="s">
        <v>30</v>
      </c>
      <c r="K146" s="52" t="s">
        <v>30</v>
      </c>
      <c r="L146" s="53" t="s">
        <v>30</v>
      </c>
      <c r="M146" s="52" t="s">
        <v>30</v>
      </c>
      <c r="N146" s="52" t="s">
        <v>30</v>
      </c>
      <c r="O146" s="52" t="s">
        <v>30</v>
      </c>
      <c r="P146" s="52" t="s">
        <v>30</v>
      </c>
      <c r="Q146" s="53" t="s">
        <v>30</v>
      </c>
      <c r="R146" s="52" t="s">
        <v>30</v>
      </c>
      <c r="S146" s="52" t="s">
        <v>30</v>
      </c>
      <c r="T146" s="52" t="s">
        <v>30</v>
      </c>
      <c r="U146" s="52" t="s">
        <v>30</v>
      </c>
      <c r="V146" s="52" t="s">
        <v>30</v>
      </c>
      <c r="W146" s="52" t="s">
        <v>30</v>
      </c>
      <c r="X146" s="52" t="s">
        <v>30</v>
      </c>
      <c r="Y146" s="52" t="s">
        <v>30</v>
      </c>
      <c r="Z146" s="52" t="s">
        <v>30</v>
      </c>
      <c r="AA146" s="52" t="s">
        <v>30</v>
      </c>
      <c r="AB146" s="52" t="s">
        <v>30</v>
      </c>
      <c r="AC146" s="52" t="s">
        <v>30</v>
      </c>
      <c r="AD146" s="52" t="s">
        <v>30</v>
      </c>
      <c r="AE146" s="52" t="s">
        <v>30</v>
      </c>
      <c r="AF146" s="52" t="s">
        <v>30</v>
      </c>
      <c r="AG146" s="52" t="s">
        <v>30</v>
      </c>
      <c r="AH146" s="30"/>
      <c r="AI146" s="40"/>
      <c r="AJ146" s="41"/>
      <c r="AL146" s="42"/>
      <c r="AM146" s="42"/>
    </row>
    <row r="147" spans="1:39" s="31" customFormat="1" ht="14.25" customHeight="1" x14ac:dyDescent="0.25">
      <c r="A147" s="49" t="s">
        <v>293</v>
      </c>
      <c r="B147" s="67" t="s">
        <v>46</v>
      </c>
      <c r="C147" s="51" t="s">
        <v>29</v>
      </c>
      <c r="D147" s="52">
        <f>SUM(I147,N147,S147,X147,AC147)</f>
        <v>0</v>
      </c>
      <c r="E147" s="52">
        <f>SUM(J147,O147,T147,Y147,AD147)</f>
        <v>0</v>
      </c>
      <c r="F147" s="46">
        <f t="shared" si="65"/>
        <v>0</v>
      </c>
      <c r="G147" s="47">
        <v>0</v>
      </c>
      <c r="H147" s="52" t="s">
        <v>30</v>
      </c>
      <c r="I147" s="52">
        <v>0</v>
      </c>
      <c r="J147" s="52">
        <f>J117-J132</f>
        <v>0</v>
      </c>
      <c r="K147" s="52">
        <f t="shared" si="58"/>
        <v>0</v>
      </c>
      <c r="L147" s="53">
        <v>0</v>
      </c>
      <c r="M147" s="52" t="s">
        <v>30</v>
      </c>
      <c r="N147" s="52">
        <v>0</v>
      </c>
      <c r="O147" s="52">
        <v>0</v>
      </c>
      <c r="P147" s="52">
        <f t="shared" si="35"/>
        <v>0</v>
      </c>
      <c r="Q147" s="53">
        <v>0</v>
      </c>
      <c r="R147" s="52" t="s">
        <v>30</v>
      </c>
      <c r="S147" s="52">
        <v>0</v>
      </c>
      <c r="T147" s="52">
        <f>T117-T132</f>
        <v>0</v>
      </c>
      <c r="U147" s="52">
        <f t="shared" si="36"/>
        <v>0</v>
      </c>
      <c r="V147" s="47">
        <v>0</v>
      </c>
      <c r="W147" s="52" t="s">
        <v>30</v>
      </c>
      <c r="X147" s="52">
        <v>0</v>
      </c>
      <c r="Y147" s="52">
        <f>Y117-Y132</f>
        <v>0</v>
      </c>
      <c r="Z147" s="46">
        <f t="shared" si="68"/>
        <v>0</v>
      </c>
      <c r="AA147" s="47">
        <v>0</v>
      </c>
      <c r="AB147" s="52" t="s">
        <v>30</v>
      </c>
      <c r="AC147" s="52">
        <v>0</v>
      </c>
      <c r="AD147" s="52">
        <f>AD117-AD132</f>
        <v>0</v>
      </c>
      <c r="AE147" s="46">
        <f t="shared" si="39"/>
        <v>0</v>
      </c>
      <c r="AF147" s="47">
        <v>0</v>
      </c>
      <c r="AG147" s="52" t="s">
        <v>30</v>
      </c>
      <c r="AH147" s="30"/>
      <c r="AI147" s="40"/>
      <c r="AJ147" s="41"/>
      <c r="AL147" s="42"/>
      <c r="AM147" s="42"/>
    </row>
    <row r="148" spans="1:39" s="31" customFormat="1" ht="47.25" customHeight="1" x14ac:dyDescent="0.25">
      <c r="A148" s="49" t="s">
        <v>294</v>
      </c>
      <c r="B148" s="68" t="s">
        <v>48</v>
      </c>
      <c r="C148" s="51" t="s">
        <v>29</v>
      </c>
      <c r="D148" s="52">
        <f>SUM(I148,N148,S148,X148,AC148)</f>
        <v>686.64800000000002</v>
      </c>
      <c r="E148" s="52">
        <f>SUM(J148,O148,T148,Y148,AD148)</f>
        <v>292.48853608000002</v>
      </c>
      <c r="F148" s="46">
        <f t="shared" si="65"/>
        <v>-394.15946392000001</v>
      </c>
      <c r="G148" s="47">
        <f t="shared" si="66"/>
        <v>-0.57403424159103356</v>
      </c>
      <c r="H148" s="52" t="s">
        <v>78</v>
      </c>
      <c r="I148" s="52">
        <v>246.26900000000001</v>
      </c>
      <c r="J148" s="52">
        <f>J118-J133</f>
        <v>223.84454147</v>
      </c>
      <c r="K148" s="52">
        <f t="shared" si="58"/>
        <v>-22.42445853000001</v>
      </c>
      <c r="L148" s="53">
        <f t="shared" si="71"/>
        <v>-9.1056765285115096E-2</v>
      </c>
      <c r="M148" s="52" t="s">
        <v>78</v>
      </c>
      <c r="N148" s="52">
        <v>2.4239999999999999</v>
      </c>
      <c r="O148" s="52">
        <v>4.1024229400000003</v>
      </c>
      <c r="P148" s="52">
        <f t="shared" si="35"/>
        <v>1.6784229400000004</v>
      </c>
      <c r="Q148" s="53">
        <f>P148/N148</f>
        <v>0.69241870462046218</v>
      </c>
      <c r="R148" s="52" t="s">
        <v>182</v>
      </c>
      <c r="S148" s="52">
        <v>56.765000000000001</v>
      </c>
      <c r="T148" s="52">
        <f>T118-T133</f>
        <v>1.7772453800000001</v>
      </c>
      <c r="U148" s="52">
        <f t="shared" si="36"/>
        <v>-54.987754620000004</v>
      </c>
      <c r="V148" s="47">
        <f t="shared" si="67"/>
        <v>-0.96869117625297285</v>
      </c>
      <c r="W148" s="52" t="s">
        <v>78</v>
      </c>
      <c r="X148" s="52">
        <v>29.224</v>
      </c>
      <c r="Y148" s="52">
        <f>Y118-Y133</f>
        <v>62.763867959999999</v>
      </c>
      <c r="Z148" s="46">
        <f t="shared" si="68"/>
        <v>33.539867959999995</v>
      </c>
      <c r="AA148" s="47">
        <f t="shared" si="69"/>
        <v>1.1476823145359976</v>
      </c>
      <c r="AB148" s="52" t="s">
        <v>183</v>
      </c>
      <c r="AC148" s="52">
        <v>351.96600000000001</v>
      </c>
      <c r="AD148" s="52">
        <f>AD118-AD133</f>
        <v>4.5833000000000001E-4</v>
      </c>
      <c r="AE148" s="46">
        <f t="shared" si="39"/>
        <v>-351.96554166999999</v>
      </c>
      <c r="AF148" s="47">
        <f t="shared" si="70"/>
        <v>-0.99999869780035566</v>
      </c>
      <c r="AG148" s="52" t="s">
        <v>52</v>
      </c>
      <c r="AH148" s="30"/>
      <c r="AI148" s="40"/>
      <c r="AJ148" s="41"/>
      <c r="AL148" s="42"/>
      <c r="AM148" s="42"/>
    </row>
    <row r="149" spans="1:39" s="31" customFormat="1" ht="14.25" customHeight="1" x14ac:dyDescent="0.25">
      <c r="A149" s="49" t="s">
        <v>295</v>
      </c>
      <c r="B149" s="67" t="s">
        <v>54</v>
      </c>
      <c r="C149" s="51" t="s">
        <v>29</v>
      </c>
      <c r="D149" s="52" t="s">
        <v>30</v>
      </c>
      <c r="E149" s="52" t="s">
        <v>30</v>
      </c>
      <c r="F149" s="52" t="s">
        <v>30</v>
      </c>
      <c r="G149" s="52" t="s">
        <v>30</v>
      </c>
      <c r="H149" s="52" t="s">
        <v>30</v>
      </c>
      <c r="I149" s="52" t="s">
        <v>30</v>
      </c>
      <c r="J149" s="52" t="s">
        <v>30</v>
      </c>
      <c r="K149" s="52" t="s">
        <v>30</v>
      </c>
      <c r="L149" s="53" t="s">
        <v>30</v>
      </c>
      <c r="M149" s="52" t="s">
        <v>30</v>
      </c>
      <c r="N149" s="52" t="s">
        <v>30</v>
      </c>
      <c r="O149" s="52" t="s">
        <v>30</v>
      </c>
      <c r="P149" s="52" t="s">
        <v>30</v>
      </c>
      <c r="Q149" s="53" t="s">
        <v>30</v>
      </c>
      <c r="R149" s="52" t="s">
        <v>30</v>
      </c>
      <c r="S149" s="52" t="s">
        <v>30</v>
      </c>
      <c r="T149" s="52" t="s">
        <v>30</v>
      </c>
      <c r="U149" s="52" t="s">
        <v>30</v>
      </c>
      <c r="V149" s="47" t="s">
        <v>30</v>
      </c>
      <c r="W149" s="52" t="s">
        <v>30</v>
      </c>
      <c r="X149" s="52" t="s">
        <v>30</v>
      </c>
      <c r="Y149" s="52" t="s">
        <v>30</v>
      </c>
      <c r="Z149" s="52" t="s">
        <v>30</v>
      </c>
      <c r="AA149" s="52" t="s">
        <v>30</v>
      </c>
      <c r="AB149" s="52" t="s">
        <v>30</v>
      </c>
      <c r="AC149" s="52" t="s">
        <v>30</v>
      </c>
      <c r="AD149" s="52" t="s">
        <v>30</v>
      </c>
      <c r="AE149" s="52" t="s">
        <v>30</v>
      </c>
      <c r="AF149" s="52" t="s">
        <v>30</v>
      </c>
      <c r="AG149" s="52" t="s">
        <v>30</v>
      </c>
      <c r="AH149" s="30"/>
      <c r="AI149" s="40"/>
      <c r="AJ149" s="41"/>
      <c r="AL149" s="42"/>
      <c r="AM149" s="42"/>
    </row>
    <row r="150" spans="1:39" s="31" customFormat="1" ht="37.5" customHeight="1" x14ac:dyDescent="0.25">
      <c r="A150" s="49" t="s">
        <v>296</v>
      </c>
      <c r="B150" s="67" t="s">
        <v>56</v>
      </c>
      <c r="C150" s="51" t="s">
        <v>29</v>
      </c>
      <c r="D150" s="52">
        <f>SUM(I150,N150,S150,X150,AC150)</f>
        <v>-3592.5254807492406</v>
      </c>
      <c r="E150" s="52">
        <f>SUM(J150,O150,T150,Y150,AD150)</f>
        <v>-2669.7755676700003</v>
      </c>
      <c r="F150" s="46">
        <f t="shared" si="65"/>
        <v>922.74991307924029</v>
      </c>
      <c r="G150" s="47">
        <f t="shared" si="66"/>
        <v>-0.25685271211682426</v>
      </c>
      <c r="H150" s="52" t="s">
        <v>297</v>
      </c>
      <c r="I150" s="52">
        <v>-1759.5049327440672</v>
      </c>
      <c r="J150" s="52">
        <f>J120-J135</f>
        <v>-1528.82881625</v>
      </c>
      <c r="K150" s="52">
        <f t="shared" si="58"/>
        <v>230.67611649406717</v>
      </c>
      <c r="L150" s="53">
        <f t="shared" si="71"/>
        <v>-0.13110285296802898</v>
      </c>
      <c r="M150" s="52" t="s">
        <v>173</v>
      </c>
      <c r="N150" s="52">
        <v>-218.99099999999999</v>
      </c>
      <c r="O150" s="52">
        <v>-126.24832479</v>
      </c>
      <c r="P150" s="52">
        <f t="shared" si="35"/>
        <v>92.742675209999987</v>
      </c>
      <c r="Q150" s="53">
        <f>P150/N150</f>
        <v>-0.42349993931257446</v>
      </c>
      <c r="R150" s="52" t="s">
        <v>186</v>
      </c>
      <c r="S150" s="52">
        <v>-1163.6329999999998</v>
      </c>
      <c r="T150" s="52">
        <f>T120-T135</f>
        <v>-641.26718410000012</v>
      </c>
      <c r="U150" s="52">
        <f t="shared" si="36"/>
        <v>522.36581589999969</v>
      </c>
      <c r="V150" s="47">
        <f t="shared" si="67"/>
        <v>-0.44890942066785644</v>
      </c>
      <c r="W150" s="52" t="s">
        <v>173</v>
      </c>
      <c r="X150" s="52">
        <v>-264.50595537606483</v>
      </c>
      <c r="Y150" s="52">
        <f>Y120-Y135</f>
        <v>-141.55260307</v>
      </c>
      <c r="Z150" s="46">
        <f t="shared" si="68"/>
        <v>122.95335230606483</v>
      </c>
      <c r="AA150" s="47">
        <f t="shared" si="69"/>
        <v>-0.46484152741005125</v>
      </c>
      <c r="AB150" s="46" t="s">
        <v>187</v>
      </c>
      <c r="AC150" s="52">
        <v>-185.8905926291086</v>
      </c>
      <c r="AD150" s="52">
        <f>AD120-AD135</f>
        <v>-231.87863945999999</v>
      </c>
      <c r="AE150" s="46">
        <f t="shared" si="39"/>
        <v>-45.988046830891392</v>
      </c>
      <c r="AF150" s="47">
        <f t="shared" si="70"/>
        <v>0.24739308310586411</v>
      </c>
      <c r="AG150" s="52" t="s">
        <v>188</v>
      </c>
      <c r="AH150" s="30"/>
      <c r="AI150" s="40"/>
      <c r="AJ150" s="41"/>
      <c r="AL150" s="42"/>
      <c r="AM150" s="42"/>
    </row>
    <row r="151" spans="1:39" s="31" customFormat="1" ht="39" customHeight="1" x14ac:dyDescent="0.25">
      <c r="A151" s="49" t="s">
        <v>298</v>
      </c>
      <c r="B151" s="68" t="s">
        <v>58</v>
      </c>
      <c r="C151" s="51" t="s">
        <v>29</v>
      </c>
      <c r="D151" s="52" t="s">
        <v>30</v>
      </c>
      <c r="E151" s="52" t="s">
        <v>30</v>
      </c>
      <c r="F151" s="52" t="s">
        <v>30</v>
      </c>
      <c r="G151" s="52" t="s">
        <v>30</v>
      </c>
      <c r="H151" s="52" t="s">
        <v>30</v>
      </c>
      <c r="I151" s="52" t="s">
        <v>30</v>
      </c>
      <c r="J151" s="52" t="s">
        <v>30</v>
      </c>
      <c r="K151" s="52" t="s">
        <v>30</v>
      </c>
      <c r="L151" s="53" t="s">
        <v>30</v>
      </c>
      <c r="M151" s="52" t="s">
        <v>30</v>
      </c>
      <c r="N151" s="52" t="s">
        <v>30</v>
      </c>
      <c r="O151" s="52" t="s">
        <v>30</v>
      </c>
      <c r="P151" s="52" t="s">
        <v>30</v>
      </c>
      <c r="Q151" s="53" t="s">
        <v>30</v>
      </c>
      <c r="R151" s="52" t="s">
        <v>30</v>
      </c>
      <c r="S151" s="52" t="s">
        <v>30</v>
      </c>
      <c r="T151" s="52" t="s">
        <v>30</v>
      </c>
      <c r="U151" s="52" t="s">
        <v>30</v>
      </c>
      <c r="V151" s="52" t="s">
        <v>30</v>
      </c>
      <c r="W151" s="52" t="s">
        <v>30</v>
      </c>
      <c r="X151" s="52" t="s">
        <v>30</v>
      </c>
      <c r="Y151" s="52" t="s">
        <v>30</v>
      </c>
      <c r="Z151" s="52" t="s">
        <v>30</v>
      </c>
      <c r="AA151" s="52" t="s">
        <v>30</v>
      </c>
      <c r="AB151" s="52" t="s">
        <v>30</v>
      </c>
      <c r="AC151" s="52" t="s">
        <v>30</v>
      </c>
      <c r="AD151" s="52" t="s">
        <v>30</v>
      </c>
      <c r="AE151" s="52" t="s">
        <v>30</v>
      </c>
      <c r="AF151" s="52" t="s">
        <v>30</v>
      </c>
      <c r="AG151" s="52" t="s">
        <v>30</v>
      </c>
      <c r="AH151" s="30"/>
      <c r="AI151" s="40"/>
      <c r="AJ151" s="41"/>
      <c r="AL151" s="42"/>
      <c r="AM151" s="42"/>
    </row>
    <row r="152" spans="1:39" s="31" customFormat="1" ht="14.25" customHeight="1" x14ac:dyDescent="0.25">
      <c r="A152" s="49" t="s">
        <v>299</v>
      </c>
      <c r="B152" s="69" t="s">
        <v>60</v>
      </c>
      <c r="C152" s="51" t="s">
        <v>29</v>
      </c>
      <c r="D152" s="52" t="s">
        <v>30</v>
      </c>
      <c r="E152" s="52" t="s">
        <v>30</v>
      </c>
      <c r="F152" s="52" t="s">
        <v>30</v>
      </c>
      <c r="G152" s="52" t="s">
        <v>30</v>
      </c>
      <c r="H152" s="52" t="s">
        <v>30</v>
      </c>
      <c r="I152" s="52" t="s">
        <v>30</v>
      </c>
      <c r="J152" s="52" t="s">
        <v>30</v>
      </c>
      <c r="K152" s="52" t="s">
        <v>30</v>
      </c>
      <c r="L152" s="53" t="s">
        <v>30</v>
      </c>
      <c r="M152" s="52" t="s">
        <v>30</v>
      </c>
      <c r="N152" s="52" t="s">
        <v>30</v>
      </c>
      <c r="O152" s="52" t="s">
        <v>30</v>
      </c>
      <c r="P152" s="52" t="s">
        <v>30</v>
      </c>
      <c r="Q152" s="53" t="s">
        <v>30</v>
      </c>
      <c r="R152" s="52" t="s">
        <v>30</v>
      </c>
      <c r="S152" s="52" t="s">
        <v>30</v>
      </c>
      <c r="T152" s="52" t="s">
        <v>30</v>
      </c>
      <c r="U152" s="52" t="s">
        <v>30</v>
      </c>
      <c r="V152" s="52" t="s">
        <v>30</v>
      </c>
      <c r="W152" s="52" t="s">
        <v>30</v>
      </c>
      <c r="X152" s="52" t="s">
        <v>30</v>
      </c>
      <c r="Y152" s="52" t="s">
        <v>30</v>
      </c>
      <c r="Z152" s="52" t="s">
        <v>30</v>
      </c>
      <c r="AA152" s="52" t="s">
        <v>30</v>
      </c>
      <c r="AB152" s="52" t="s">
        <v>30</v>
      </c>
      <c r="AC152" s="52" t="s">
        <v>30</v>
      </c>
      <c r="AD152" s="52" t="s">
        <v>30</v>
      </c>
      <c r="AE152" s="52" t="s">
        <v>30</v>
      </c>
      <c r="AF152" s="52" t="s">
        <v>30</v>
      </c>
      <c r="AG152" s="52" t="s">
        <v>30</v>
      </c>
      <c r="AH152" s="30"/>
      <c r="AI152" s="40"/>
      <c r="AJ152" s="41"/>
      <c r="AL152" s="42"/>
      <c r="AM152" s="42"/>
    </row>
    <row r="153" spans="1:39" s="31" customFormat="1" ht="14.25" customHeight="1" x14ac:dyDescent="0.25">
      <c r="A153" s="49" t="s">
        <v>300</v>
      </c>
      <c r="B153" s="69" t="s">
        <v>62</v>
      </c>
      <c r="C153" s="51" t="s">
        <v>29</v>
      </c>
      <c r="D153" s="52" t="s">
        <v>30</v>
      </c>
      <c r="E153" s="52" t="s">
        <v>30</v>
      </c>
      <c r="F153" s="52" t="s">
        <v>30</v>
      </c>
      <c r="G153" s="52" t="s">
        <v>30</v>
      </c>
      <c r="H153" s="52" t="s">
        <v>30</v>
      </c>
      <c r="I153" s="52" t="s">
        <v>30</v>
      </c>
      <c r="J153" s="52" t="s">
        <v>30</v>
      </c>
      <c r="K153" s="52" t="s">
        <v>30</v>
      </c>
      <c r="L153" s="53" t="s">
        <v>30</v>
      </c>
      <c r="M153" s="52" t="s">
        <v>30</v>
      </c>
      <c r="N153" s="52" t="s">
        <v>30</v>
      </c>
      <c r="O153" s="52" t="s">
        <v>30</v>
      </c>
      <c r="P153" s="52" t="s">
        <v>30</v>
      </c>
      <c r="Q153" s="53" t="s">
        <v>30</v>
      </c>
      <c r="R153" s="52" t="s">
        <v>30</v>
      </c>
      <c r="S153" s="52" t="s">
        <v>30</v>
      </c>
      <c r="T153" s="52" t="s">
        <v>30</v>
      </c>
      <c r="U153" s="52" t="s">
        <v>30</v>
      </c>
      <c r="V153" s="52" t="s">
        <v>30</v>
      </c>
      <c r="W153" s="52" t="s">
        <v>30</v>
      </c>
      <c r="X153" s="52" t="s">
        <v>30</v>
      </c>
      <c r="Y153" s="52" t="s">
        <v>30</v>
      </c>
      <c r="Z153" s="52" t="s">
        <v>30</v>
      </c>
      <c r="AA153" s="52" t="s">
        <v>30</v>
      </c>
      <c r="AB153" s="52" t="s">
        <v>30</v>
      </c>
      <c r="AC153" s="52" t="s">
        <v>30</v>
      </c>
      <c r="AD153" s="52" t="s">
        <v>30</v>
      </c>
      <c r="AE153" s="52" t="s">
        <v>30</v>
      </c>
      <c r="AF153" s="52" t="s">
        <v>30</v>
      </c>
      <c r="AG153" s="52" t="s">
        <v>30</v>
      </c>
      <c r="AH153" s="30"/>
      <c r="AI153" s="40"/>
      <c r="AJ153" s="41"/>
      <c r="AL153" s="42"/>
      <c r="AM153" s="42"/>
    </row>
    <row r="154" spans="1:39" s="31" customFormat="1" ht="44.25" customHeight="1" thickBot="1" x14ac:dyDescent="0.3">
      <c r="A154" s="56" t="s">
        <v>301</v>
      </c>
      <c r="B154" s="93" t="s">
        <v>64</v>
      </c>
      <c r="C154" s="58" t="s">
        <v>29</v>
      </c>
      <c r="D154" s="52">
        <f t="shared" ref="D154:E159" si="72">SUM(I154,N154,S154,X154,AC154)</f>
        <v>-1029.3891688835188</v>
      </c>
      <c r="E154" s="59">
        <f t="shared" si="72"/>
        <v>-1036.4910945500003</v>
      </c>
      <c r="F154" s="46">
        <f t="shared" si="65"/>
        <v>-7.1019256664815202</v>
      </c>
      <c r="G154" s="47">
        <f t="shared" si="66"/>
        <v>6.899164942821682E-3</v>
      </c>
      <c r="H154" s="59" t="s">
        <v>30</v>
      </c>
      <c r="I154" s="52">
        <v>-618.66269560502792</v>
      </c>
      <c r="J154" s="52">
        <f>J124-J139</f>
        <v>-547.0649821400001</v>
      </c>
      <c r="K154" s="59">
        <f t="shared" ref="K154:K159" si="73">J154-I154</f>
        <v>71.597713465027823</v>
      </c>
      <c r="L154" s="60">
        <f>K154/I154</f>
        <v>-0.1157298055526171</v>
      </c>
      <c r="M154" s="52" t="s">
        <v>173</v>
      </c>
      <c r="N154" s="52">
        <v>-80.299999999999955</v>
      </c>
      <c r="O154" s="52">
        <v>-55.196928869999994</v>
      </c>
      <c r="P154" s="59">
        <f t="shared" ref="P154:P166" si="74">O154-N154</f>
        <v>25.103071129999961</v>
      </c>
      <c r="Q154" s="60">
        <f>P154/N154</f>
        <v>-0.31261607882938947</v>
      </c>
      <c r="R154" s="59" t="s">
        <v>173</v>
      </c>
      <c r="S154" s="52">
        <v>-328.23900000000003</v>
      </c>
      <c r="T154" s="52">
        <f>T124-T139</f>
        <v>-451.66457078999997</v>
      </c>
      <c r="U154" s="59">
        <f t="shared" ref="U154:U166" si="75">T154-S154</f>
        <v>-123.42557078999994</v>
      </c>
      <c r="V154" s="47">
        <f t="shared" si="67"/>
        <v>0.37602347920265394</v>
      </c>
      <c r="W154" s="59" t="s">
        <v>176</v>
      </c>
      <c r="X154" s="52">
        <v>-9.1059764263548004E-2</v>
      </c>
      <c r="Y154" s="52">
        <f>Y124-Y139</f>
        <v>23.151206069999997</v>
      </c>
      <c r="Z154" s="46">
        <f t="shared" si="68"/>
        <v>23.242265834263545</v>
      </c>
      <c r="AA154" s="47">
        <f t="shared" si="69"/>
        <v>-255.24188451658028</v>
      </c>
      <c r="AB154" s="46" t="s">
        <v>187</v>
      </c>
      <c r="AC154" s="52">
        <v>-2.0964135142274216</v>
      </c>
      <c r="AD154" s="52">
        <f>AD124-AD139</f>
        <v>-5.71581882</v>
      </c>
      <c r="AE154" s="46">
        <f t="shared" ref="AE154:AE166" si="76">AD154-AC154</f>
        <v>-3.6194053057725784</v>
      </c>
      <c r="AF154" s="47">
        <f t="shared" si="70"/>
        <v>1.7264748968699601</v>
      </c>
      <c r="AG154" s="59" t="s">
        <v>256</v>
      </c>
      <c r="AH154" s="30"/>
      <c r="AI154" s="40"/>
      <c r="AJ154" s="41"/>
      <c r="AL154" s="42"/>
      <c r="AM154" s="42"/>
    </row>
    <row r="155" spans="1:39" s="31" customFormat="1" ht="14.25" customHeight="1" thickBot="1" x14ac:dyDescent="0.3">
      <c r="A155" s="62" t="s">
        <v>302</v>
      </c>
      <c r="B155" s="63" t="s">
        <v>303</v>
      </c>
      <c r="C155" s="64" t="s">
        <v>29</v>
      </c>
      <c r="D155" s="36">
        <f t="shared" si="72"/>
        <v>0</v>
      </c>
      <c r="E155" s="36">
        <f t="shared" si="72"/>
        <v>0</v>
      </c>
      <c r="F155" s="36">
        <f t="shared" si="65"/>
        <v>0</v>
      </c>
      <c r="G155" s="37">
        <v>0</v>
      </c>
      <c r="H155" s="36" t="s">
        <v>30</v>
      </c>
      <c r="I155" s="36">
        <v>0</v>
      </c>
      <c r="J155" s="36">
        <v>0</v>
      </c>
      <c r="K155" s="36">
        <f t="shared" si="73"/>
        <v>0</v>
      </c>
      <c r="L155" s="37">
        <v>0</v>
      </c>
      <c r="M155" s="36" t="s">
        <v>30</v>
      </c>
      <c r="N155" s="36">
        <v>0</v>
      </c>
      <c r="O155" s="36">
        <v>0</v>
      </c>
      <c r="P155" s="36">
        <f t="shared" si="74"/>
        <v>0</v>
      </c>
      <c r="Q155" s="37">
        <v>0</v>
      </c>
      <c r="R155" s="36" t="s">
        <v>30</v>
      </c>
      <c r="S155" s="36">
        <v>0</v>
      </c>
      <c r="T155" s="36">
        <v>0</v>
      </c>
      <c r="U155" s="36">
        <f t="shared" si="75"/>
        <v>0</v>
      </c>
      <c r="V155" s="37">
        <v>0</v>
      </c>
      <c r="W155" s="36" t="s">
        <v>30</v>
      </c>
      <c r="X155" s="36">
        <v>0</v>
      </c>
      <c r="Y155" s="36">
        <v>0</v>
      </c>
      <c r="Z155" s="36">
        <f t="shared" si="68"/>
        <v>0</v>
      </c>
      <c r="AA155" s="37">
        <v>0</v>
      </c>
      <c r="AB155" s="36" t="s">
        <v>30</v>
      </c>
      <c r="AC155" s="36">
        <v>0</v>
      </c>
      <c r="AD155" s="36">
        <v>0</v>
      </c>
      <c r="AE155" s="36">
        <f t="shared" si="76"/>
        <v>0</v>
      </c>
      <c r="AF155" s="37">
        <v>0</v>
      </c>
      <c r="AG155" s="36" t="s">
        <v>30</v>
      </c>
      <c r="AH155" s="30"/>
      <c r="AI155" s="40"/>
      <c r="AJ155" s="41"/>
      <c r="AL155" s="42"/>
      <c r="AM155" s="42"/>
    </row>
    <row r="156" spans="1:39" s="31" customFormat="1" ht="14.25" customHeight="1" x14ac:dyDescent="0.25">
      <c r="A156" s="43" t="s">
        <v>304</v>
      </c>
      <c r="B156" s="88" t="s">
        <v>305</v>
      </c>
      <c r="C156" s="45" t="s">
        <v>29</v>
      </c>
      <c r="D156" s="46">
        <f t="shared" si="72"/>
        <v>0</v>
      </c>
      <c r="E156" s="46">
        <f t="shared" si="72"/>
        <v>0</v>
      </c>
      <c r="F156" s="46">
        <f t="shared" si="65"/>
        <v>0</v>
      </c>
      <c r="G156" s="47">
        <v>0</v>
      </c>
      <c r="H156" s="46" t="s">
        <v>30</v>
      </c>
      <c r="I156" s="46">
        <v>0</v>
      </c>
      <c r="J156" s="46">
        <v>0</v>
      </c>
      <c r="K156" s="46">
        <f t="shared" si="73"/>
        <v>0</v>
      </c>
      <c r="L156" s="47">
        <v>0</v>
      </c>
      <c r="M156" s="46" t="s">
        <v>30</v>
      </c>
      <c r="N156" s="46">
        <v>0</v>
      </c>
      <c r="O156" s="46">
        <v>0</v>
      </c>
      <c r="P156" s="46">
        <f t="shared" si="74"/>
        <v>0</v>
      </c>
      <c r="Q156" s="47">
        <v>0</v>
      </c>
      <c r="R156" s="46" t="s">
        <v>30</v>
      </c>
      <c r="S156" s="46">
        <v>0</v>
      </c>
      <c r="T156" s="46">
        <v>0</v>
      </c>
      <c r="U156" s="46">
        <f t="shared" si="75"/>
        <v>0</v>
      </c>
      <c r="V156" s="47">
        <v>0</v>
      </c>
      <c r="W156" s="46" t="s">
        <v>30</v>
      </c>
      <c r="X156" s="46">
        <v>0</v>
      </c>
      <c r="Y156" s="46">
        <v>0</v>
      </c>
      <c r="Z156" s="46">
        <f t="shared" si="68"/>
        <v>0</v>
      </c>
      <c r="AA156" s="47">
        <v>0</v>
      </c>
      <c r="AB156" s="46" t="s">
        <v>30</v>
      </c>
      <c r="AC156" s="46">
        <v>0</v>
      </c>
      <c r="AD156" s="46">
        <v>0</v>
      </c>
      <c r="AE156" s="46">
        <f t="shared" si="76"/>
        <v>0</v>
      </c>
      <c r="AF156" s="47">
        <v>0</v>
      </c>
      <c r="AG156" s="46" t="s">
        <v>30</v>
      </c>
      <c r="AH156" s="30"/>
      <c r="AI156" s="40"/>
      <c r="AJ156" s="41"/>
      <c r="AL156" s="42"/>
      <c r="AM156" s="42"/>
    </row>
    <row r="157" spans="1:39" s="31" customFormat="1" ht="14.25" customHeight="1" x14ac:dyDescent="0.25">
      <c r="A157" s="49" t="s">
        <v>306</v>
      </c>
      <c r="B157" s="68" t="s">
        <v>307</v>
      </c>
      <c r="C157" s="51" t="s">
        <v>29</v>
      </c>
      <c r="D157" s="52">
        <f t="shared" si="72"/>
        <v>0</v>
      </c>
      <c r="E157" s="52">
        <f t="shared" si="72"/>
        <v>0</v>
      </c>
      <c r="F157" s="52">
        <f t="shared" si="65"/>
        <v>0</v>
      </c>
      <c r="G157" s="53">
        <v>0</v>
      </c>
      <c r="H157" s="52" t="s">
        <v>30</v>
      </c>
      <c r="I157" s="52">
        <v>0</v>
      </c>
      <c r="J157" s="52">
        <v>0</v>
      </c>
      <c r="K157" s="52">
        <f t="shared" si="73"/>
        <v>0</v>
      </c>
      <c r="L157" s="53">
        <v>0</v>
      </c>
      <c r="M157" s="52" t="s">
        <v>30</v>
      </c>
      <c r="N157" s="52">
        <v>0</v>
      </c>
      <c r="O157" s="52">
        <v>0</v>
      </c>
      <c r="P157" s="52">
        <f t="shared" si="74"/>
        <v>0</v>
      </c>
      <c r="Q157" s="53">
        <v>0</v>
      </c>
      <c r="R157" s="52" t="s">
        <v>30</v>
      </c>
      <c r="S157" s="52">
        <v>0</v>
      </c>
      <c r="T157" s="52">
        <v>0</v>
      </c>
      <c r="U157" s="52">
        <f t="shared" si="75"/>
        <v>0</v>
      </c>
      <c r="V157" s="53">
        <v>0</v>
      </c>
      <c r="W157" s="52" t="s">
        <v>30</v>
      </c>
      <c r="X157" s="52">
        <v>0</v>
      </c>
      <c r="Y157" s="52">
        <v>0</v>
      </c>
      <c r="Z157" s="52">
        <f t="shared" si="68"/>
        <v>0</v>
      </c>
      <c r="AA157" s="53">
        <v>0</v>
      </c>
      <c r="AB157" s="52" t="s">
        <v>30</v>
      </c>
      <c r="AC157" s="52">
        <v>0</v>
      </c>
      <c r="AD157" s="52">
        <v>0</v>
      </c>
      <c r="AE157" s="52">
        <f t="shared" si="76"/>
        <v>0</v>
      </c>
      <c r="AF157" s="53">
        <v>0</v>
      </c>
      <c r="AG157" s="52" t="s">
        <v>30</v>
      </c>
      <c r="AH157" s="30"/>
      <c r="AI157" s="40"/>
      <c r="AJ157" s="41"/>
      <c r="AL157" s="42"/>
      <c r="AM157" s="42"/>
    </row>
    <row r="158" spans="1:39" s="31" customFormat="1" ht="14.25" customHeight="1" x14ac:dyDescent="0.25">
      <c r="A158" s="49" t="s">
        <v>308</v>
      </c>
      <c r="B158" s="68" t="s">
        <v>309</v>
      </c>
      <c r="C158" s="51" t="s">
        <v>29</v>
      </c>
      <c r="D158" s="52">
        <f t="shared" si="72"/>
        <v>0</v>
      </c>
      <c r="E158" s="52">
        <f t="shared" si="72"/>
        <v>0</v>
      </c>
      <c r="F158" s="52">
        <f t="shared" si="65"/>
        <v>0</v>
      </c>
      <c r="G158" s="53">
        <v>0</v>
      </c>
      <c r="H158" s="52" t="s">
        <v>30</v>
      </c>
      <c r="I158" s="52">
        <v>0</v>
      </c>
      <c r="J158" s="52">
        <v>0</v>
      </c>
      <c r="K158" s="52">
        <f t="shared" si="73"/>
        <v>0</v>
      </c>
      <c r="L158" s="53">
        <v>0</v>
      </c>
      <c r="M158" s="52" t="s">
        <v>30</v>
      </c>
      <c r="N158" s="52">
        <v>0</v>
      </c>
      <c r="O158" s="52">
        <v>0</v>
      </c>
      <c r="P158" s="52">
        <f t="shared" si="74"/>
        <v>0</v>
      </c>
      <c r="Q158" s="53">
        <v>0</v>
      </c>
      <c r="R158" s="52" t="s">
        <v>30</v>
      </c>
      <c r="S158" s="52">
        <v>0</v>
      </c>
      <c r="T158" s="52">
        <v>0</v>
      </c>
      <c r="U158" s="52">
        <f t="shared" si="75"/>
        <v>0</v>
      </c>
      <c r="V158" s="53">
        <v>0</v>
      </c>
      <c r="W158" s="52" t="s">
        <v>30</v>
      </c>
      <c r="X158" s="52">
        <v>0</v>
      </c>
      <c r="Y158" s="52">
        <v>0</v>
      </c>
      <c r="Z158" s="52">
        <f t="shared" si="68"/>
        <v>0</v>
      </c>
      <c r="AA158" s="53">
        <v>0</v>
      </c>
      <c r="AB158" s="52" t="s">
        <v>30</v>
      </c>
      <c r="AC158" s="52">
        <v>0</v>
      </c>
      <c r="AD158" s="52">
        <v>0</v>
      </c>
      <c r="AE158" s="52">
        <f t="shared" si="76"/>
        <v>0</v>
      </c>
      <c r="AF158" s="53">
        <v>0</v>
      </c>
      <c r="AG158" s="52" t="s">
        <v>30</v>
      </c>
      <c r="AH158" s="30"/>
      <c r="AI158" s="40"/>
      <c r="AJ158" s="41"/>
      <c r="AL158" s="42"/>
      <c r="AM158" s="42"/>
    </row>
    <row r="159" spans="1:39" s="31" customFormat="1" ht="14.25" customHeight="1" thickBot="1" x14ac:dyDescent="0.3">
      <c r="A159" s="56" t="s">
        <v>310</v>
      </c>
      <c r="B159" s="89" t="s">
        <v>311</v>
      </c>
      <c r="C159" s="58" t="s">
        <v>29</v>
      </c>
      <c r="D159" s="52">
        <f t="shared" si="72"/>
        <v>0</v>
      </c>
      <c r="E159" s="52">
        <f t="shared" si="72"/>
        <v>0</v>
      </c>
      <c r="F159" s="84">
        <f t="shared" si="65"/>
        <v>0</v>
      </c>
      <c r="G159" s="85">
        <v>0</v>
      </c>
      <c r="H159" s="84" t="s">
        <v>30</v>
      </c>
      <c r="I159" s="84">
        <v>0</v>
      </c>
      <c r="J159" s="84">
        <v>0</v>
      </c>
      <c r="K159" s="84">
        <f t="shared" si="73"/>
        <v>0</v>
      </c>
      <c r="L159" s="85">
        <v>0</v>
      </c>
      <c r="M159" s="84" t="s">
        <v>30</v>
      </c>
      <c r="N159" s="84">
        <v>0</v>
      </c>
      <c r="O159" s="84">
        <v>0</v>
      </c>
      <c r="P159" s="84">
        <f t="shared" si="74"/>
        <v>0</v>
      </c>
      <c r="Q159" s="85">
        <v>0</v>
      </c>
      <c r="R159" s="84" t="s">
        <v>30</v>
      </c>
      <c r="S159" s="84">
        <v>0</v>
      </c>
      <c r="T159" s="84">
        <v>0</v>
      </c>
      <c r="U159" s="84">
        <f t="shared" si="75"/>
        <v>0</v>
      </c>
      <c r="V159" s="85">
        <v>0</v>
      </c>
      <c r="W159" s="84" t="s">
        <v>30</v>
      </c>
      <c r="X159" s="84">
        <v>0</v>
      </c>
      <c r="Y159" s="84">
        <v>0</v>
      </c>
      <c r="Z159" s="84">
        <f t="shared" si="68"/>
        <v>0</v>
      </c>
      <c r="AA159" s="85">
        <v>0</v>
      </c>
      <c r="AB159" s="84" t="s">
        <v>30</v>
      </c>
      <c r="AC159" s="84">
        <v>0</v>
      </c>
      <c r="AD159" s="84">
        <v>0</v>
      </c>
      <c r="AE159" s="84">
        <f t="shared" si="76"/>
        <v>0</v>
      </c>
      <c r="AF159" s="85">
        <v>0</v>
      </c>
      <c r="AG159" s="84" t="s">
        <v>30</v>
      </c>
      <c r="AH159" s="30"/>
      <c r="AI159" s="40"/>
      <c r="AJ159" s="41"/>
      <c r="AL159" s="42"/>
      <c r="AM159" s="42"/>
    </row>
    <row r="160" spans="1:39" s="31" customFormat="1" ht="14.25" customHeight="1" thickBot="1" x14ac:dyDescent="0.3">
      <c r="A160" s="62" t="s">
        <v>312</v>
      </c>
      <c r="B160" s="63" t="s">
        <v>160</v>
      </c>
      <c r="C160" s="64" t="s">
        <v>30</v>
      </c>
      <c r="D160" s="96" t="s">
        <v>30</v>
      </c>
      <c r="E160" s="96" t="s">
        <v>30</v>
      </c>
      <c r="F160" s="96" t="s">
        <v>30</v>
      </c>
      <c r="G160" s="97" t="s">
        <v>30</v>
      </c>
      <c r="H160" s="96" t="s">
        <v>30</v>
      </c>
      <c r="I160" s="96" t="s">
        <v>30</v>
      </c>
      <c r="J160" s="96" t="s">
        <v>30</v>
      </c>
      <c r="K160" s="96" t="s">
        <v>30</v>
      </c>
      <c r="L160" s="97" t="s">
        <v>30</v>
      </c>
      <c r="M160" s="96" t="s">
        <v>30</v>
      </c>
      <c r="N160" s="96" t="s">
        <v>30</v>
      </c>
      <c r="O160" s="96" t="s">
        <v>30</v>
      </c>
      <c r="P160" s="96" t="s">
        <v>30</v>
      </c>
      <c r="Q160" s="97" t="s">
        <v>30</v>
      </c>
      <c r="R160" s="96" t="s">
        <v>30</v>
      </c>
      <c r="S160" s="96" t="s">
        <v>30</v>
      </c>
      <c r="T160" s="96" t="s">
        <v>30</v>
      </c>
      <c r="U160" s="96" t="s">
        <v>30</v>
      </c>
      <c r="V160" s="97" t="s">
        <v>30</v>
      </c>
      <c r="W160" s="96" t="s">
        <v>30</v>
      </c>
      <c r="X160" s="96" t="s">
        <v>30</v>
      </c>
      <c r="Y160" s="96" t="s">
        <v>30</v>
      </c>
      <c r="Z160" s="96" t="s">
        <v>30</v>
      </c>
      <c r="AA160" s="97" t="s">
        <v>30</v>
      </c>
      <c r="AB160" s="96" t="s">
        <v>30</v>
      </c>
      <c r="AC160" s="96" t="s">
        <v>30</v>
      </c>
      <c r="AD160" s="96" t="s">
        <v>30</v>
      </c>
      <c r="AE160" s="96" t="s">
        <v>30</v>
      </c>
      <c r="AF160" s="97" t="s">
        <v>30</v>
      </c>
      <c r="AG160" s="96" t="s">
        <v>30</v>
      </c>
      <c r="AH160" s="30"/>
      <c r="AI160" s="40"/>
      <c r="AJ160" s="41"/>
      <c r="AL160" s="42"/>
      <c r="AM160" s="42"/>
    </row>
    <row r="161" spans="1:39" s="31" customFormat="1" ht="33.75" customHeight="1" x14ac:dyDescent="0.25">
      <c r="A161" s="43" t="s">
        <v>313</v>
      </c>
      <c r="B161" s="88" t="s">
        <v>314</v>
      </c>
      <c r="C161" s="45" t="s">
        <v>29</v>
      </c>
      <c r="D161" s="46">
        <f>D110+D106+D70</f>
        <v>-3120.7483503887588</v>
      </c>
      <c r="E161" s="46">
        <f>E110+E106+E70</f>
        <v>-6166.5966061500303</v>
      </c>
      <c r="F161" s="46">
        <f>E161-D161</f>
        <v>-3045.8482557612715</v>
      </c>
      <c r="G161" s="47">
        <f>F161/D161</f>
        <v>0.97599931611975155</v>
      </c>
      <c r="H161" s="46" t="s">
        <v>30</v>
      </c>
      <c r="I161" s="46">
        <v>-407.25362834909265</v>
      </c>
      <c r="J161" s="46">
        <f>J110+J106+J70</f>
        <v>-1725.8874939500001</v>
      </c>
      <c r="K161" s="46">
        <f>J161-I161</f>
        <v>-1318.6338656009075</v>
      </c>
      <c r="L161" s="47">
        <f>K161/I161</f>
        <v>3.2378689195387382</v>
      </c>
      <c r="M161" s="46" t="s">
        <v>30</v>
      </c>
      <c r="N161" s="46">
        <f>N110+N106+N70</f>
        <v>-344.76099999999997</v>
      </c>
      <c r="O161" s="46">
        <f>O110+O106+O70</f>
        <v>-245.09952070999992</v>
      </c>
      <c r="P161" s="46">
        <f t="shared" si="74"/>
        <v>99.661479290000045</v>
      </c>
      <c r="Q161" s="47">
        <f>P161/N161</f>
        <v>-0.28907411015167045</v>
      </c>
      <c r="R161" s="46" t="s">
        <v>30</v>
      </c>
      <c r="S161" s="46">
        <v>92.117823440273014</v>
      </c>
      <c r="T161" s="46">
        <f>T110+T106+T70</f>
        <v>-1333.3636989899903</v>
      </c>
      <c r="U161" s="46">
        <f t="shared" si="75"/>
        <v>-1425.4815224302633</v>
      </c>
      <c r="V161" s="47">
        <f t="shared" ref="V161:V166" si="77">U161/S161</f>
        <v>-15.474546284243367</v>
      </c>
      <c r="W161" s="46" t="s">
        <v>30</v>
      </c>
      <c r="X161" s="46">
        <v>-805.21523748974653</v>
      </c>
      <c r="Y161" s="46">
        <f>Y110+Y106+Y70</f>
        <v>-677.17549273999884</v>
      </c>
      <c r="Z161" s="46">
        <f t="shared" si="68"/>
        <v>128.03974474974768</v>
      </c>
      <c r="AA161" s="47">
        <f t="shared" ref="AA161:AA163" si="78">Z161/X161</f>
        <v>-0.159013067299758</v>
      </c>
      <c r="AB161" s="46" t="s">
        <v>30</v>
      </c>
      <c r="AC161" s="46">
        <f>AC110+AC106+AC70</f>
        <v>-1655.6363079901901</v>
      </c>
      <c r="AD161" s="46">
        <f>AD110+AD106+AD70</f>
        <v>-2185.0703997600003</v>
      </c>
      <c r="AE161" s="46">
        <f t="shared" si="76"/>
        <v>-529.43409176981027</v>
      </c>
      <c r="AF161" s="47">
        <f t="shared" ref="AF161:AF166" si="79">AE161/AC161</f>
        <v>0.31977680678705389</v>
      </c>
      <c r="AG161" s="46" t="s">
        <v>30</v>
      </c>
      <c r="AH161" s="30"/>
      <c r="AI161" s="40"/>
      <c r="AJ161" s="41"/>
      <c r="AL161" s="42"/>
      <c r="AM161" s="42"/>
    </row>
    <row r="162" spans="1:39" s="31" customFormat="1" ht="21.75" customHeight="1" x14ac:dyDescent="0.25">
      <c r="A162" s="49" t="s">
        <v>315</v>
      </c>
      <c r="B162" s="68" t="s">
        <v>316</v>
      </c>
      <c r="C162" s="51" t="s">
        <v>29</v>
      </c>
      <c r="D162" s="46">
        <v>61454.45399799999</v>
      </c>
      <c r="E162" s="46">
        <v>61454.45399799999</v>
      </c>
      <c r="F162" s="46">
        <f t="shared" ref="F162:F166" si="80">E162-D162</f>
        <v>0</v>
      </c>
      <c r="G162" s="47">
        <f>F162/D162</f>
        <v>0</v>
      </c>
      <c r="H162" s="54" t="s">
        <v>30</v>
      </c>
      <c r="I162" s="54">
        <v>17597.031775237192</v>
      </c>
      <c r="J162" s="54">
        <v>17597.031775237192</v>
      </c>
      <c r="K162" s="46">
        <f>J162-I162</f>
        <v>0</v>
      </c>
      <c r="L162" s="47">
        <f t="shared" ref="L162:L163" si="81">K162/I162</f>
        <v>0</v>
      </c>
      <c r="M162" s="54" t="s">
        <v>30</v>
      </c>
      <c r="N162" s="54">
        <v>1411.0836831867055</v>
      </c>
      <c r="O162" s="54">
        <v>1411.0836831867055</v>
      </c>
      <c r="P162" s="54">
        <f t="shared" si="74"/>
        <v>0</v>
      </c>
      <c r="Q162" s="94">
        <f>P162/N162</f>
        <v>0</v>
      </c>
      <c r="R162" s="54" t="s">
        <v>30</v>
      </c>
      <c r="S162" s="54">
        <v>29306.029675811238</v>
      </c>
      <c r="T162" s="54">
        <v>29306.029675811238</v>
      </c>
      <c r="U162" s="46">
        <f t="shared" si="75"/>
        <v>0</v>
      </c>
      <c r="V162" s="47">
        <f t="shared" si="77"/>
        <v>0</v>
      </c>
      <c r="W162" s="54" t="s">
        <v>30</v>
      </c>
      <c r="X162" s="54">
        <v>4543.9067046418877</v>
      </c>
      <c r="Y162" s="54">
        <v>4543.9067046418877</v>
      </c>
      <c r="Z162" s="54">
        <f t="shared" si="68"/>
        <v>0</v>
      </c>
      <c r="AA162" s="94">
        <f>Z162/X162</f>
        <v>0</v>
      </c>
      <c r="AB162" s="54" t="s">
        <v>30</v>
      </c>
      <c r="AC162" s="54">
        <v>8596.4031591229668</v>
      </c>
      <c r="AD162" s="54">
        <v>8596.4031591229668</v>
      </c>
      <c r="AE162" s="46">
        <f t="shared" si="76"/>
        <v>0</v>
      </c>
      <c r="AF162" s="47">
        <f t="shared" si="79"/>
        <v>0</v>
      </c>
      <c r="AG162" s="54" t="s">
        <v>30</v>
      </c>
      <c r="AH162" s="30"/>
      <c r="AI162" s="40"/>
      <c r="AJ162" s="41"/>
      <c r="AL162" s="42"/>
      <c r="AM162" s="42"/>
    </row>
    <row r="163" spans="1:39" s="31" customFormat="1" ht="21.75" customHeight="1" x14ac:dyDescent="0.25">
      <c r="A163" s="49" t="s">
        <v>317</v>
      </c>
      <c r="B163" s="66" t="s">
        <v>318</v>
      </c>
      <c r="C163" s="51" t="s">
        <v>29</v>
      </c>
      <c r="D163" s="46">
        <v>14899.397999999999</v>
      </c>
      <c r="E163" s="46">
        <v>14899.397999999999</v>
      </c>
      <c r="F163" s="46">
        <f t="shared" si="80"/>
        <v>0</v>
      </c>
      <c r="G163" s="47">
        <f>F163/D163</f>
        <v>0</v>
      </c>
      <c r="H163" s="54" t="s">
        <v>30</v>
      </c>
      <c r="I163" s="54">
        <v>4182.2508564904883</v>
      </c>
      <c r="J163" s="54">
        <v>4182.2508564904883</v>
      </c>
      <c r="K163" s="46">
        <f t="shared" ref="K163:K166" si="82">J163-I163</f>
        <v>0</v>
      </c>
      <c r="L163" s="47">
        <f t="shared" si="81"/>
        <v>0</v>
      </c>
      <c r="M163" s="54" t="s">
        <v>30</v>
      </c>
      <c r="N163" s="54">
        <v>354.43521896155949</v>
      </c>
      <c r="O163" s="54">
        <v>354.43521896155949</v>
      </c>
      <c r="P163" s="54">
        <f t="shared" si="74"/>
        <v>0</v>
      </c>
      <c r="Q163" s="94">
        <f>P163/N163</f>
        <v>0</v>
      </c>
      <c r="R163" s="54" t="s">
        <v>30</v>
      </c>
      <c r="S163" s="54">
        <v>7116.1135713511012</v>
      </c>
      <c r="T163" s="54">
        <v>7116.1135713511012</v>
      </c>
      <c r="U163" s="46">
        <f t="shared" si="75"/>
        <v>0</v>
      </c>
      <c r="V163" s="47">
        <f t="shared" si="77"/>
        <v>0</v>
      </c>
      <c r="W163" s="54" t="s">
        <v>30</v>
      </c>
      <c r="X163" s="54">
        <v>1092.2287894979172</v>
      </c>
      <c r="Y163" s="54">
        <v>1092.2287894979172</v>
      </c>
      <c r="Z163" s="54">
        <f t="shared" si="68"/>
        <v>0</v>
      </c>
      <c r="AA163" s="94">
        <f t="shared" si="78"/>
        <v>0</v>
      </c>
      <c r="AB163" s="54" t="s">
        <v>30</v>
      </c>
      <c r="AC163" s="54">
        <v>2154.3698209214926</v>
      </c>
      <c r="AD163" s="54">
        <v>2154.3698209214926</v>
      </c>
      <c r="AE163" s="46">
        <f t="shared" si="76"/>
        <v>0</v>
      </c>
      <c r="AF163" s="47">
        <f t="shared" si="79"/>
        <v>0</v>
      </c>
      <c r="AG163" s="54" t="s">
        <v>30</v>
      </c>
      <c r="AH163" s="30"/>
      <c r="AI163" s="40"/>
      <c r="AJ163" s="41"/>
      <c r="AL163" s="42"/>
      <c r="AM163" s="42"/>
    </row>
    <row r="164" spans="1:39" s="31" customFormat="1" ht="90.75" customHeight="1" x14ac:dyDescent="0.25">
      <c r="A164" s="49" t="s">
        <v>319</v>
      </c>
      <c r="B164" s="68" t="s">
        <v>320</v>
      </c>
      <c r="C164" s="51" t="s">
        <v>29</v>
      </c>
      <c r="D164" s="46">
        <f>SUM(I164,N164,S164,X164,AC164)</f>
        <v>36242.420998000001</v>
      </c>
      <c r="E164" s="46">
        <f>SUM(J164,O164,T164,Y164,AD164)</f>
        <v>79560.522999999957</v>
      </c>
      <c r="F164" s="46">
        <f t="shared" si="80"/>
        <v>43318.102001999956</v>
      </c>
      <c r="G164" s="47">
        <f t="shared" ref="G164:G166" si="83">F164/D164</f>
        <v>1.1952320184236704</v>
      </c>
      <c r="H164" s="55" t="s">
        <v>321</v>
      </c>
      <c r="I164" s="54">
        <v>8263.4576458118499</v>
      </c>
      <c r="J164" s="54">
        <v>23713.978202460945</v>
      </c>
      <c r="K164" s="46">
        <f t="shared" si="82"/>
        <v>15450.520556649095</v>
      </c>
      <c r="L164" s="47">
        <f>K164/I164</f>
        <v>1.8697403942621824</v>
      </c>
      <c r="M164" s="55" t="s">
        <v>322</v>
      </c>
      <c r="N164" s="54">
        <v>1501.1972462777073</v>
      </c>
      <c r="O164" s="54">
        <v>1915.0212513893503</v>
      </c>
      <c r="P164" s="54">
        <f t="shared" si="74"/>
        <v>413.82400511164292</v>
      </c>
      <c r="Q164" s="94">
        <f>P164/N164</f>
        <v>0.27566264602319246</v>
      </c>
      <c r="R164" s="55" t="s">
        <v>323</v>
      </c>
      <c r="S164" s="54">
        <v>14911.19588605782</v>
      </c>
      <c r="T164" s="54">
        <v>36121.837826865922</v>
      </c>
      <c r="U164" s="46">
        <f t="shared" si="75"/>
        <v>21210.641940808102</v>
      </c>
      <c r="V164" s="47">
        <f t="shared" si="77"/>
        <v>1.4224641740935315</v>
      </c>
      <c r="W164" s="55" t="s">
        <v>324</v>
      </c>
      <c r="X164" s="54">
        <v>2829.1770828493445</v>
      </c>
      <c r="Y164" s="54">
        <v>5779.7883074188885</v>
      </c>
      <c r="Z164" s="54">
        <f t="shared" si="68"/>
        <v>2950.611224569544</v>
      </c>
      <c r="AA164" s="94">
        <f>Z164/X164</f>
        <v>1.0429220717417589</v>
      </c>
      <c r="AB164" s="55" t="s">
        <v>322</v>
      </c>
      <c r="AC164" s="54">
        <v>8737.3931370032842</v>
      </c>
      <c r="AD164" s="54">
        <v>12029.897411864855</v>
      </c>
      <c r="AE164" s="46">
        <f t="shared" si="76"/>
        <v>3292.5042748615706</v>
      </c>
      <c r="AF164" s="47">
        <f t="shared" si="79"/>
        <v>0.37682913235501048</v>
      </c>
      <c r="AG164" s="55" t="s">
        <v>325</v>
      </c>
      <c r="AH164" s="30"/>
      <c r="AI164" s="40"/>
      <c r="AJ164" s="41"/>
      <c r="AL164" s="42"/>
      <c r="AM164" s="42"/>
    </row>
    <row r="165" spans="1:39" s="31" customFormat="1" ht="48.75" customHeight="1" x14ac:dyDescent="0.25">
      <c r="A165" s="56" t="s">
        <v>326</v>
      </c>
      <c r="B165" s="66" t="s">
        <v>327</v>
      </c>
      <c r="C165" s="51" t="s">
        <v>29</v>
      </c>
      <c r="D165" s="46">
        <f>SUM(I165,N165,S165,X165,AC165)</f>
        <v>15367.914000000001</v>
      </c>
      <c r="E165" s="46">
        <f>SUM(J165,O165,T165,Y165,AD165)</f>
        <v>6663.7249999999985</v>
      </c>
      <c r="F165" s="46">
        <f t="shared" si="80"/>
        <v>-8704.1890000000021</v>
      </c>
      <c r="G165" s="47">
        <f t="shared" si="83"/>
        <v>-0.56638714922532762</v>
      </c>
      <c r="H165" s="52" t="s">
        <v>328</v>
      </c>
      <c r="I165" s="54">
        <v>3499.5921652247116</v>
      </c>
      <c r="J165" s="54">
        <v>1942.5095237955252</v>
      </c>
      <c r="K165" s="46">
        <f t="shared" si="82"/>
        <v>-1557.0826414291864</v>
      </c>
      <c r="L165" s="47">
        <f>K165/I165</f>
        <v>-0.44493260011890695</v>
      </c>
      <c r="M165" s="55" t="s">
        <v>329</v>
      </c>
      <c r="N165" s="54">
        <v>636.78885570550176</v>
      </c>
      <c r="O165" s="54">
        <v>168.51754398351716</v>
      </c>
      <c r="P165" s="54">
        <f t="shared" si="74"/>
        <v>-468.2713117219846</v>
      </c>
      <c r="Q165" s="94">
        <f t="shared" ref="Q165:Q166" si="84">P165/N165</f>
        <v>-0.7353635471575336</v>
      </c>
      <c r="R165" s="55" t="s">
        <v>329</v>
      </c>
      <c r="S165" s="54">
        <v>6325.1404097811674</v>
      </c>
      <c r="T165" s="54">
        <v>3018.6169499983403</v>
      </c>
      <c r="U165" s="46">
        <f t="shared" si="75"/>
        <v>-3306.5234597828271</v>
      </c>
      <c r="V165" s="47">
        <f t="shared" si="77"/>
        <v>-0.5227589026592413</v>
      </c>
      <c r="W165" s="46" t="s">
        <v>329</v>
      </c>
      <c r="X165" s="54">
        <v>1200.1010800407364</v>
      </c>
      <c r="Y165" s="54">
        <v>477.46908040172656</v>
      </c>
      <c r="Z165" s="54">
        <f t="shared" si="68"/>
        <v>-722.63199963900979</v>
      </c>
      <c r="AA165" s="94">
        <f>Z165/X165</f>
        <v>-0.60214261253267154</v>
      </c>
      <c r="AB165" s="55" t="s">
        <v>329</v>
      </c>
      <c r="AC165" s="54">
        <v>3706.291489247883</v>
      </c>
      <c r="AD165" s="54">
        <v>1056.6119018208906</v>
      </c>
      <c r="AE165" s="46">
        <f t="shared" si="76"/>
        <v>-2649.6795874269924</v>
      </c>
      <c r="AF165" s="47">
        <f t="shared" si="79"/>
        <v>-0.71491397671063683</v>
      </c>
      <c r="AG165" s="55" t="s">
        <v>329</v>
      </c>
      <c r="AH165" s="30"/>
      <c r="AI165" s="40"/>
      <c r="AJ165" s="41"/>
      <c r="AL165" s="42"/>
      <c r="AM165" s="42"/>
    </row>
    <row r="166" spans="1:39" s="31" customFormat="1" ht="47.25" customHeight="1" thickBot="1" x14ac:dyDescent="0.3">
      <c r="A166" s="56" t="s">
        <v>330</v>
      </c>
      <c r="B166" s="89" t="s">
        <v>331</v>
      </c>
      <c r="C166" s="58" t="s">
        <v>30</v>
      </c>
      <c r="D166" s="46">
        <f>D164/D161</f>
        <v>-11.613375039831455</v>
      </c>
      <c r="E166" s="46">
        <f>E164/E161</f>
        <v>-12.9018530125115</v>
      </c>
      <c r="F166" s="46">
        <f t="shared" si="80"/>
        <v>-1.2884779726800453</v>
      </c>
      <c r="G166" s="47">
        <f t="shared" si="83"/>
        <v>0.11094776223628657</v>
      </c>
      <c r="H166" s="98" t="s">
        <v>30</v>
      </c>
      <c r="I166" s="54">
        <f>I164/I161</f>
        <v>-20.290691280787115</v>
      </c>
      <c r="J166" s="54">
        <f>J164/J161</f>
        <v>-13.740164573640483</v>
      </c>
      <c r="K166" s="46">
        <f t="shared" si="82"/>
        <v>6.5505267071466324</v>
      </c>
      <c r="L166" s="47">
        <f>K166/I166</f>
        <v>-0.32283408270812375</v>
      </c>
      <c r="M166" s="98" t="s">
        <v>30</v>
      </c>
      <c r="N166" s="52">
        <f>N164/N161</f>
        <v>-4.3543128320132132</v>
      </c>
      <c r="O166" s="54">
        <f>O164/O161</f>
        <v>-7.8132394785675254</v>
      </c>
      <c r="P166" s="98">
        <f t="shared" si="74"/>
        <v>-3.4589266465543123</v>
      </c>
      <c r="Q166" s="94">
        <f t="shared" si="84"/>
        <v>0.79436797033140139</v>
      </c>
      <c r="R166" s="98" t="s">
        <v>30</v>
      </c>
      <c r="S166" s="52">
        <f>S164/S161</f>
        <v>161.87090976727083</v>
      </c>
      <c r="T166" s="54">
        <f>T164/T161</f>
        <v>-27.090761398580035</v>
      </c>
      <c r="U166" s="46">
        <f t="shared" si="75"/>
        <v>-188.96167116585087</v>
      </c>
      <c r="V166" s="47">
        <f t="shared" si="77"/>
        <v>-1.167360283805964</v>
      </c>
      <c r="W166" s="98" t="s">
        <v>30</v>
      </c>
      <c r="X166" s="52">
        <f>X164/X161</f>
        <v>-3.5135662505211482</v>
      </c>
      <c r="Y166" s="54">
        <f>Y164/Y161</f>
        <v>-8.5351409928209474</v>
      </c>
      <c r="Z166" s="98">
        <f t="shared" si="68"/>
        <v>-5.0215747422997996</v>
      </c>
      <c r="AA166" s="99">
        <f>Z166/X166</f>
        <v>1.4291959747606799</v>
      </c>
      <c r="AB166" s="98" t="s">
        <v>30</v>
      </c>
      <c r="AC166" s="52">
        <v>-5.2773626036323069</v>
      </c>
      <c r="AD166" s="54">
        <f>AD164/AD161</f>
        <v>-5.5054964879786814</v>
      </c>
      <c r="AE166" s="46">
        <f t="shared" si="76"/>
        <v>-0.22813388434637449</v>
      </c>
      <c r="AF166" s="47">
        <f t="shared" si="79"/>
        <v>4.322876813303568E-2</v>
      </c>
      <c r="AG166" s="98" t="s">
        <v>30</v>
      </c>
      <c r="AH166" s="30"/>
      <c r="AI166" s="40"/>
      <c r="AJ166" s="41"/>
      <c r="AL166" s="42"/>
      <c r="AM166" s="42"/>
    </row>
    <row r="167" spans="1:39" s="31" customFormat="1" ht="35.25" customHeight="1" thickBot="1" x14ac:dyDescent="0.3">
      <c r="A167" s="175" t="s">
        <v>332</v>
      </c>
      <c r="B167" s="176"/>
      <c r="C167" s="176"/>
      <c r="D167" s="176"/>
      <c r="E167" s="176"/>
      <c r="F167" s="176"/>
      <c r="G167" s="176"/>
      <c r="H167" s="176"/>
      <c r="I167" s="176"/>
      <c r="J167" s="176"/>
      <c r="K167" s="176"/>
      <c r="L167" s="176"/>
      <c r="M167" s="176"/>
      <c r="N167" s="176"/>
      <c r="O167" s="176"/>
      <c r="P167" s="176"/>
      <c r="Q167" s="176"/>
      <c r="R167" s="176"/>
      <c r="S167" s="176"/>
      <c r="T167" s="176"/>
      <c r="U167" s="176"/>
      <c r="V167" s="176"/>
      <c r="W167" s="176"/>
      <c r="X167" s="176"/>
      <c r="Y167" s="176"/>
      <c r="Z167" s="176"/>
      <c r="AA167" s="176"/>
      <c r="AB167" s="176"/>
      <c r="AC167" s="176"/>
      <c r="AD167" s="176"/>
      <c r="AE167" s="176"/>
      <c r="AF167" s="176"/>
      <c r="AG167" s="177"/>
      <c r="AH167" s="30"/>
      <c r="AI167" s="40"/>
      <c r="AJ167" s="41"/>
      <c r="AL167" s="42"/>
      <c r="AM167" s="42"/>
    </row>
    <row r="168" spans="1:39" s="31" customFormat="1" ht="21" customHeight="1" thickBot="1" x14ac:dyDescent="0.3">
      <c r="A168" s="32" t="s">
        <v>333</v>
      </c>
      <c r="B168" s="33" t="s">
        <v>334</v>
      </c>
      <c r="C168" s="34" t="s">
        <v>29</v>
      </c>
      <c r="D168" s="35">
        <f>SUM(D169,D173,D174,D175,D176,D177,D178,D179,D182,D185)</f>
        <v>93815.625886898037</v>
      </c>
      <c r="E168" s="35">
        <f>SUM(E169,E173,E174,E175,E176,E177,E178,E179,E182,E185)</f>
        <v>95519.786004914989</v>
      </c>
      <c r="F168" s="39">
        <f>E168-D168</f>
        <v>1704.1601180169528</v>
      </c>
      <c r="G168" s="100">
        <f>F168/D168</f>
        <v>1.816499225908751E-2</v>
      </c>
      <c r="H168" s="39" t="s">
        <v>30</v>
      </c>
      <c r="I168" s="39">
        <f>SUM(I169,I173,I174,I175,I176,I177,I178,I179,I182,I185)</f>
        <v>38756.636094157686</v>
      </c>
      <c r="J168" s="39">
        <f>SUM(J169,J173,J174,J175,J176,J177,J178,J179,J182,J185)</f>
        <v>39255.807808597827</v>
      </c>
      <c r="K168" s="39">
        <f>J168-I168</f>
        <v>499.17171444014093</v>
      </c>
      <c r="L168" s="100">
        <f>K168/I168</f>
        <v>1.2879645003952958E-2</v>
      </c>
      <c r="M168" s="39" t="s">
        <v>30</v>
      </c>
      <c r="N168" s="39">
        <f>SUM(N169,N173,N174,N175,N176,N177,N178,N179,N182,N185)</f>
        <v>1465.3507296594137</v>
      </c>
      <c r="O168" s="39">
        <f>SUM(O169,O173,O174,O175,O176,O177,O178,O179,O182,O185)</f>
        <v>1387.394150484434</v>
      </c>
      <c r="P168" s="39">
        <f t="shared" ref="P168:P224" si="85">O168-N168</f>
        <v>-77.956579174979652</v>
      </c>
      <c r="Q168" s="100">
        <f>P168/N168</f>
        <v>-5.3199945649256834E-2</v>
      </c>
      <c r="R168" s="39" t="s">
        <v>30</v>
      </c>
      <c r="S168" s="39">
        <f>SUM(S169,S173,S174,S175,S176,S177,S178,S179,S182,S185)</f>
        <v>37910.015469877661</v>
      </c>
      <c r="T168" s="39">
        <f>SUM(T169,T173,T174,T175,T176,T177,T178,T179,T182,T185)</f>
        <v>39527.079640485783</v>
      </c>
      <c r="U168" s="39">
        <f>T168-S168</f>
        <v>1617.0641706081224</v>
      </c>
      <c r="V168" s="100">
        <f>U168/S168</f>
        <v>4.2655328692572034E-2</v>
      </c>
      <c r="W168" s="39" t="s">
        <v>30</v>
      </c>
      <c r="X168" s="39">
        <f>SUM(X169,X173,X174,X175,X176,X177,X178,X179,X182,X185)</f>
        <v>7464.8633754587445</v>
      </c>
      <c r="Y168" s="39">
        <f>SUM(Y169,Y173,Y174,Y175,Y176,Y177,Y178,Y179,Y182,Y185)</f>
        <v>7653.8103894633095</v>
      </c>
      <c r="Z168" s="39">
        <f>Y168-X168</f>
        <v>188.94701400456506</v>
      </c>
      <c r="AA168" s="100">
        <f>Z168/X168</f>
        <v>2.5311516701798115E-2</v>
      </c>
      <c r="AB168" s="39" t="s">
        <v>30</v>
      </c>
      <c r="AC168" s="39">
        <f>SUM(AC169,AC173,AC174,AC175,AC176,AC177,AC178,AC179,AC182,AC185)</f>
        <v>8218.7602177445315</v>
      </c>
      <c r="AD168" s="39">
        <f>SUM(AD169,AD173,AD174,AD175,AD176,AD177,AD178,AD179,AD182,AD185)</f>
        <v>7695.6940158836405</v>
      </c>
      <c r="AE168" s="39">
        <f t="shared" ref="AE168:AE231" si="86">AD168-AC168</f>
        <v>-523.06620186089094</v>
      </c>
      <c r="AF168" s="100">
        <f>AE168/AC168</f>
        <v>-6.3642956845434723E-2</v>
      </c>
      <c r="AG168" s="39" t="s">
        <v>30</v>
      </c>
      <c r="AH168" s="30"/>
      <c r="AI168" s="40"/>
      <c r="AJ168" s="41"/>
      <c r="AL168" s="42"/>
      <c r="AM168" s="42"/>
    </row>
    <row r="169" spans="1:39" s="31" customFormat="1" ht="14.25" customHeight="1" x14ac:dyDescent="0.25">
      <c r="A169" s="49" t="s">
        <v>335</v>
      </c>
      <c r="B169" s="67" t="s">
        <v>32</v>
      </c>
      <c r="C169" s="101" t="s">
        <v>29</v>
      </c>
      <c r="D169" s="102">
        <f>D170+D171+D172</f>
        <v>60016.538550000005</v>
      </c>
      <c r="E169" s="102">
        <f>E170+E171+E172</f>
        <v>59894.365183129994</v>
      </c>
      <c r="F169" s="48">
        <f>E169-D169</f>
        <v>-122.1733668700108</v>
      </c>
      <c r="G169" s="103">
        <f>F169/D169</f>
        <v>-2.0356616662959943E-3</v>
      </c>
      <c r="H169" s="102" t="s">
        <v>30</v>
      </c>
      <c r="I169" s="102">
        <f>I170+I171+I172</f>
        <v>22881.534448974679</v>
      </c>
      <c r="J169" s="102">
        <f>J170+J171+J172</f>
        <v>22314.491091375683</v>
      </c>
      <c r="K169" s="102">
        <f>J169-I169</f>
        <v>-567.0433575989955</v>
      </c>
      <c r="L169" s="104">
        <f>K169/I169</f>
        <v>-2.478170154468835E-2</v>
      </c>
      <c r="M169" s="102" t="s">
        <v>30</v>
      </c>
      <c r="N169" s="102">
        <f>N170+N171+N172</f>
        <v>0</v>
      </c>
      <c r="O169" s="102">
        <f>O170+O171+O172</f>
        <v>0</v>
      </c>
      <c r="P169" s="102">
        <f t="shared" si="85"/>
        <v>0</v>
      </c>
      <c r="Q169" s="104">
        <v>0</v>
      </c>
      <c r="R169" s="102" t="s">
        <v>30</v>
      </c>
      <c r="S169" s="102">
        <f>S170+S171+S172</f>
        <v>27223.351264643468</v>
      </c>
      <c r="T169" s="102">
        <f>T170+T171+T172</f>
        <v>28628.695373985996</v>
      </c>
      <c r="U169" s="102">
        <f t="shared" ref="U169:U232" si="87">T169-S169</f>
        <v>1405.3441093425281</v>
      </c>
      <c r="V169" s="104">
        <f>U169/S169</f>
        <v>5.1622744594554355E-2</v>
      </c>
      <c r="W169" s="102" t="s">
        <v>30</v>
      </c>
      <c r="X169" s="102">
        <f>X170+X171+X172</f>
        <v>4991.3552392678803</v>
      </c>
      <c r="Y169" s="102">
        <f>Y170+Y171+Y172</f>
        <v>4510.4986541213866</v>
      </c>
      <c r="Z169" s="102">
        <f>Y169-X169</f>
        <v>-480.85658514649367</v>
      </c>
      <c r="AA169" s="104">
        <f>Z169/X169</f>
        <v>-9.6337880614769569E-2</v>
      </c>
      <c r="AB169" s="102" t="s">
        <v>30</v>
      </c>
      <c r="AC169" s="102">
        <f>AC170+AC171+AC172</f>
        <v>4920.2975971139776</v>
      </c>
      <c r="AD169" s="102">
        <f>AD170+AD171+AD172</f>
        <v>4440.6800636469252</v>
      </c>
      <c r="AE169" s="102">
        <f t="shared" si="86"/>
        <v>-479.61753346705245</v>
      </c>
      <c r="AF169" s="104">
        <f t="shared" ref="AF169:AF223" si="88">AE169/AC169</f>
        <v>-9.7477342376277046E-2</v>
      </c>
      <c r="AG169" s="102" t="s">
        <v>30</v>
      </c>
      <c r="AH169" s="30"/>
      <c r="AI169" s="40"/>
      <c r="AJ169" s="41"/>
      <c r="AL169" s="42"/>
      <c r="AM169" s="42"/>
    </row>
    <row r="170" spans="1:39" s="31" customFormat="1" ht="39.75" customHeight="1" x14ac:dyDescent="0.25">
      <c r="A170" s="49" t="s">
        <v>336</v>
      </c>
      <c r="B170" s="66" t="s">
        <v>34</v>
      </c>
      <c r="C170" s="51" t="s">
        <v>29</v>
      </c>
      <c r="D170" s="54">
        <f t="shared" ref="D170:E173" si="89">SUM(I170,N170,S170,X170,AC170)</f>
        <v>35576.08956</v>
      </c>
      <c r="E170" s="54">
        <f t="shared" si="89"/>
        <v>36445.806949449994</v>
      </c>
      <c r="F170" s="48">
        <f t="shared" ref="F170:F185" si="90">E170-D170</f>
        <v>869.71738944999379</v>
      </c>
      <c r="G170" s="103">
        <f t="shared" ref="G170:G185" si="91">F170/D170</f>
        <v>2.4446683157326576E-2</v>
      </c>
      <c r="H170" s="55" t="s">
        <v>30</v>
      </c>
      <c r="I170" s="54">
        <v>12534.599258470142</v>
      </c>
      <c r="J170" s="54">
        <v>12291.13994201214</v>
      </c>
      <c r="K170" s="54">
        <f>J170-I170</f>
        <v>-243.45931645800192</v>
      </c>
      <c r="L170" s="94">
        <f>K170/I170</f>
        <v>-1.9422983650114422E-2</v>
      </c>
      <c r="M170" s="105" t="s">
        <v>30</v>
      </c>
      <c r="N170" s="54">
        <v>0</v>
      </c>
      <c r="O170" s="54">
        <v>0</v>
      </c>
      <c r="P170" s="54">
        <f t="shared" si="85"/>
        <v>0</v>
      </c>
      <c r="Q170" s="94">
        <v>0</v>
      </c>
      <c r="R170" s="55" t="s">
        <v>30</v>
      </c>
      <c r="S170" s="54">
        <v>16703.848045086299</v>
      </c>
      <c r="T170" s="54">
        <v>18640.082430872659</v>
      </c>
      <c r="U170" s="54">
        <f t="shared" si="87"/>
        <v>1936.2343857863598</v>
      </c>
      <c r="V170" s="94">
        <f>U170/S170</f>
        <v>0.11591546933138761</v>
      </c>
      <c r="W170" s="55" t="s">
        <v>337</v>
      </c>
      <c r="X170" s="54">
        <v>3163.5385382488325</v>
      </c>
      <c r="Y170" s="54">
        <v>2647.3867862368052</v>
      </c>
      <c r="Z170" s="54">
        <f>Y170-X170</f>
        <v>-516.15175201202737</v>
      </c>
      <c r="AA170" s="94">
        <f>Z170/X170</f>
        <v>-0.16315646096024539</v>
      </c>
      <c r="AB170" s="55" t="s">
        <v>338</v>
      </c>
      <c r="AC170" s="54">
        <v>3174.1037181947308</v>
      </c>
      <c r="AD170" s="54">
        <v>2867.1977903283891</v>
      </c>
      <c r="AE170" s="54">
        <f t="shared" si="86"/>
        <v>-306.9059278663417</v>
      </c>
      <c r="AF170" s="94">
        <f t="shared" si="88"/>
        <v>-9.6690579487709441E-2</v>
      </c>
      <c r="AG170" s="54" t="s">
        <v>30</v>
      </c>
      <c r="AH170" s="30"/>
      <c r="AI170" s="40"/>
      <c r="AJ170" s="41"/>
      <c r="AL170" s="42"/>
      <c r="AM170" s="42"/>
    </row>
    <row r="171" spans="1:39" s="31" customFormat="1" ht="32.25" customHeight="1" x14ac:dyDescent="0.25">
      <c r="A171" s="49" t="s">
        <v>339</v>
      </c>
      <c r="B171" s="66" t="s">
        <v>37</v>
      </c>
      <c r="C171" s="51" t="s">
        <v>29</v>
      </c>
      <c r="D171" s="54">
        <f t="shared" si="89"/>
        <v>22960.677190000002</v>
      </c>
      <c r="E171" s="54">
        <f t="shared" si="89"/>
        <v>22196.743920000001</v>
      </c>
      <c r="F171" s="48">
        <f t="shared" si="90"/>
        <v>-763.93327000000136</v>
      </c>
      <c r="G171" s="103">
        <f t="shared" si="91"/>
        <v>-3.3271373648017445E-2</v>
      </c>
      <c r="H171" s="55" t="s">
        <v>30</v>
      </c>
      <c r="I171" s="54">
        <v>8867.1633905045383</v>
      </c>
      <c r="J171" s="54">
        <v>8771.5368356835443</v>
      </c>
      <c r="K171" s="54">
        <f t="shared" ref="K171:K185" si="92">J171-I171</f>
        <v>-95.626554820993988</v>
      </c>
      <c r="L171" s="94">
        <f>K171/I171</f>
        <v>-1.0784345636778988E-2</v>
      </c>
      <c r="M171" s="105" t="s">
        <v>30</v>
      </c>
      <c r="N171" s="54">
        <v>0</v>
      </c>
      <c r="O171" s="54">
        <v>0</v>
      </c>
      <c r="P171" s="54">
        <f t="shared" si="85"/>
        <v>0</v>
      </c>
      <c r="Q171" s="94">
        <v>0</v>
      </c>
      <c r="R171" s="55" t="s">
        <v>30</v>
      </c>
      <c r="S171" s="54">
        <v>10519.503219557168</v>
      </c>
      <c r="T171" s="54">
        <v>9988.6129431133395</v>
      </c>
      <c r="U171" s="54">
        <f t="shared" si="87"/>
        <v>-530.89027644382804</v>
      </c>
      <c r="V171" s="94">
        <f t="shared" ref="V171:V203" si="93">U171/S171</f>
        <v>-5.0467238363198733E-2</v>
      </c>
      <c r="W171" s="55" t="s">
        <v>30</v>
      </c>
      <c r="X171" s="54">
        <v>1827.8167010190477</v>
      </c>
      <c r="Y171" s="54">
        <v>1863.1118678845817</v>
      </c>
      <c r="Z171" s="54">
        <f t="shared" ref="Z171:Z234" si="94">Y171-X171</f>
        <v>35.295166865533929</v>
      </c>
      <c r="AA171" s="94">
        <f t="shared" ref="AA171:AA223" si="95">Z171/X171</f>
        <v>1.9310014426422575E-2</v>
      </c>
      <c r="AB171" s="55" t="s">
        <v>30</v>
      </c>
      <c r="AC171" s="54">
        <v>1746.193878919247</v>
      </c>
      <c r="AD171" s="54">
        <v>1573.4822733185363</v>
      </c>
      <c r="AE171" s="54">
        <f t="shared" si="86"/>
        <v>-172.71160560071075</v>
      </c>
      <c r="AF171" s="94">
        <f t="shared" si="88"/>
        <v>-9.8907462502162299E-2</v>
      </c>
      <c r="AG171" s="54" t="s">
        <v>30</v>
      </c>
      <c r="AH171" s="30"/>
      <c r="AI171" s="40"/>
      <c r="AJ171" s="41"/>
      <c r="AL171" s="42"/>
      <c r="AM171" s="42"/>
    </row>
    <row r="172" spans="1:39" s="31" customFormat="1" ht="78.75" customHeight="1" x14ac:dyDescent="0.25">
      <c r="A172" s="49" t="s">
        <v>340</v>
      </c>
      <c r="B172" s="66" t="s">
        <v>39</v>
      </c>
      <c r="C172" s="51" t="s">
        <v>29</v>
      </c>
      <c r="D172" s="54">
        <f t="shared" si="89"/>
        <v>1479.7717999999998</v>
      </c>
      <c r="E172" s="54">
        <f t="shared" si="89"/>
        <v>1251.8143136799999</v>
      </c>
      <c r="F172" s="48">
        <f t="shared" si="90"/>
        <v>-227.95748631999982</v>
      </c>
      <c r="G172" s="103">
        <f t="shared" si="91"/>
        <v>-0.15404908129753511</v>
      </c>
      <c r="H172" s="55" t="s">
        <v>341</v>
      </c>
      <c r="I172" s="54">
        <v>1479.7717999999998</v>
      </c>
      <c r="J172" s="54">
        <v>1251.8143136799999</v>
      </c>
      <c r="K172" s="54">
        <f t="shared" si="92"/>
        <v>-227.95748631999982</v>
      </c>
      <c r="L172" s="94">
        <f>K172/I172</f>
        <v>-0.15404908129753511</v>
      </c>
      <c r="M172" s="52" t="s">
        <v>341</v>
      </c>
      <c r="N172" s="54">
        <v>0</v>
      </c>
      <c r="O172" s="54">
        <v>0</v>
      </c>
      <c r="P172" s="54">
        <f t="shared" si="85"/>
        <v>0</v>
      </c>
      <c r="Q172" s="94">
        <v>0</v>
      </c>
      <c r="R172" s="55" t="s">
        <v>30</v>
      </c>
      <c r="S172" s="54">
        <v>0</v>
      </c>
      <c r="T172" s="54">
        <v>0</v>
      </c>
      <c r="U172" s="54">
        <f t="shared" si="87"/>
        <v>0</v>
      </c>
      <c r="V172" s="94">
        <v>0</v>
      </c>
      <c r="W172" s="55" t="s">
        <v>30</v>
      </c>
      <c r="X172" s="54">
        <v>0</v>
      </c>
      <c r="Y172" s="54">
        <v>0</v>
      </c>
      <c r="Z172" s="54">
        <f t="shared" si="94"/>
        <v>0</v>
      </c>
      <c r="AA172" s="94">
        <v>0</v>
      </c>
      <c r="AB172" s="55" t="s">
        <v>30</v>
      </c>
      <c r="AC172" s="54">
        <v>0</v>
      </c>
      <c r="AD172" s="54">
        <v>0</v>
      </c>
      <c r="AE172" s="54">
        <f t="shared" si="86"/>
        <v>0</v>
      </c>
      <c r="AF172" s="94">
        <v>0</v>
      </c>
      <c r="AG172" s="54" t="s">
        <v>30</v>
      </c>
      <c r="AH172" s="30"/>
      <c r="AI172" s="40"/>
      <c r="AJ172" s="41"/>
      <c r="AL172" s="42"/>
      <c r="AM172" s="42"/>
    </row>
    <row r="173" spans="1:39" s="31" customFormat="1" ht="14.25" customHeight="1" x14ac:dyDescent="0.25">
      <c r="A173" s="49" t="s">
        <v>342</v>
      </c>
      <c r="B173" s="67" t="s">
        <v>42</v>
      </c>
      <c r="C173" s="51" t="s">
        <v>29</v>
      </c>
      <c r="D173" s="54">
        <f t="shared" si="89"/>
        <v>0</v>
      </c>
      <c r="E173" s="54">
        <f t="shared" si="89"/>
        <v>0</v>
      </c>
      <c r="F173" s="48">
        <f t="shared" si="90"/>
        <v>0</v>
      </c>
      <c r="G173" s="103">
        <v>0</v>
      </c>
      <c r="H173" s="55" t="s">
        <v>30</v>
      </c>
      <c r="I173" s="54">
        <v>0</v>
      </c>
      <c r="J173" s="54">
        <v>0</v>
      </c>
      <c r="K173" s="54">
        <f t="shared" si="92"/>
        <v>0</v>
      </c>
      <c r="L173" s="94">
        <v>0</v>
      </c>
      <c r="M173" s="105" t="s">
        <v>30</v>
      </c>
      <c r="N173" s="54">
        <v>0</v>
      </c>
      <c r="O173" s="54">
        <v>0</v>
      </c>
      <c r="P173" s="54">
        <f t="shared" si="85"/>
        <v>0</v>
      </c>
      <c r="Q173" s="94">
        <v>0</v>
      </c>
      <c r="R173" s="55" t="s">
        <v>30</v>
      </c>
      <c r="S173" s="54">
        <v>0</v>
      </c>
      <c r="T173" s="54">
        <v>0</v>
      </c>
      <c r="U173" s="54">
        <f t="shared" si="87"/>
        <v>0</v>
      </c>
      <c r="V173" s="94">
        <v>0</v>
      </c>
      <c r="W173" s="55" t="s">
        <v>30</v>
      </c>
      <c r="X173" s="54">
        <v>0</v>
      </c>
      <c r="Y173" s="54">
        <v>0</v>
      </c>
      <c r="Z173" s="54">
        <f t="shared" si="94"/>
        <v>0</v>
      </c>
      <c r="AA173" s="94">
        <v>0</v>
      </c>
      <c r="AB173" s="55" t="s">
        <v>30</v>
      </c>
      <c r="AC173" s="54">
        <v>0</v>
      </c>
      <c r="AD173" s="54">
        <v>0</v>
      </c>
      <c r="AE173" s="54">
        <f t="shared" si="86"/>
        <v>0</v>
      </c>
      <c r="AF173" s="94">
        <v>0</v>
      </c>
      <c r="AG173" s="54" t="s">
        <v>30</v>
      </c>
      <c r="AH173" s="30"/>
      <c r="AI173" s="40"/>
      <c r="AJ173" s="41"/>
      <c r="AL173" s="42"/>
      <c r="AM173" s="42"/>
    </row>
    <row r="174" spans="1:39" s="31" customFormat="1" ht="14.25" customHeight="1" x14ac:dyDescent="0.25">
      <c r="A174" s="49" t="s">
        <v>343</v>
      </c>
      <c r="B174" s="67" t="s">
        <v>44</v>
      </c>
      <c r="C174" s="51" t="s">
        <v>29</v>
      </c>
      <c r="D174" s="54" t="s">
        <v>30</v>
      </c>
      <c r="E174" s="54" t="s">
        <v>30</v>
      </c>
      <c r="F174" s="54" t="s">
        <v>30</v>
      </c>
      <c r="G174" s="54" t="s">
        <v>30</v>
      </c>
      <c r="H174" s="55" t="s">
        <v>30</v>
      </c>
      <c r="I174" s="54" t="s">
        <v>30</v>
      </c>
      <c r="J174" s="54" t="s">
        <v>30</v>
      </c>
      <c r="K174" s="54" t="s">
        <v>30</v>
      </c>
      <c r="L174" s="54" t="s">
        <v>30</v>
      </c>
      <c r="M174" s="105" t="s">
        <v>30</v>
      </c>
      <c r="N174" s="54" t="s">
        <v>30</v>
      </c>
      <c r="O174" s="54" t="s">
        <v>30</v>
      </c>
      <c r="P174" s="54" t="s">
        <v>30</v>
      </c>
      <c r="Q174" s="94" t="s">
        <v>30</v>
      </c>
      <c r="R174" s="55" t="s">
        <v>30</v>
      </c>
      <c r="S174" s="54" t="s">
        <v>30</v>
      </c>
      <c r="T174" s="54" t="s">
        <v>30</v>
      </c>
      <c r="U174" s="54" t="s">
        <v>30</v>
      </c>
      <c r="V174" s="54" t="s">
        <v>30</v>
      </c>
      <c r="W174" s="54" t="s">
        <v>30</v>
      </c>
      <c r="X174" s="54" t="s">
        <v>30</v>
      </c>
      <c r="Y174" s="54" t="s">
        <v>30</v>
      </c>
      <c r="Z174" s="54" t="s">
        <v>30</v>
      </c>
      <c r="AA174" s="54" t="s">
        <v>30</v>
      </c>
      <c r="AB174" s="54" t="s">
        <v>30</v>
      </c>
      <c r="AC174" s="54" t="s">
        <v>30</v>
      </c>
      <c r="AD174" s="54" t="s">
        <v>30</v>
      </c>
      <c r="AE174" s="54" t="s">
        <v>30</v>
      </c>
      <c r="AF174" s="54" t="s">
        <v>30</v>
      </c>
      <c r="AG174" s="54" t="s">
        <v>30</v>
      </c>
      <c r="AH174" s="30"/>
      <c r="AI174" s="40"/>
      <c r="AJ174" s="41"/>
      <c r="AL174" s="42"/>
      <c r="AM174" s="42"/>
    </row>
    <row r="175" spans="1:39" s="31" customFormat="1" ht="22.5" customHeight="1" x14ac:dyDescent="0.25">
      <c r="A175" s="49" t="s">
        <v>344</v>
      </c>
      <c r="B175" s="67" t="s">
        <v>46</v>
      </c>
      <c r="C175" s="51" t="s">
        <v>29</v>
      </c>
      <c r="D175" s="54">
        <f>SUM(I175,N175,S175,X175,AC175)</f>
        <v>0</v>
      </c>
      <c r="E175" s="54">
        <f>SUM(J175,O175,T175,Y175,AD175)</f>
        <v>0</v>
      </c>
      <c r="F175" s="48">
        <f t="shared" si="90"/>
        <v>0</v>
      </c>
      <c r="G175" s="103">
        <v>0</v>
      </c>
      <c r="H175" s="55" t="s">
        <v>30</v>
      </c>
      <c r="I175" s="54">
        <v>0</v>
      </c>
      <c r="J175" s="54">
        <v>0</v>
      </c>
      <c r="K175" s="54">
        <f t="shared" si="92"/>
        <v>0</v>
      </c>
      <c r="L175" s="94">
        <v>0</v>
      </c>
      <c r="M175" s="105" t="s">
        <v>30</v>
      </c>
      <c r="N175" s="54">
        <v>0</v>
      </c>
      <c r="O175" s="54">
        <v>0</v>
      </c>
      <c r="P175" s="54">
        <f t="shared" si="85"/>
        <v>0</v>
      </c>
      <c r="Q175" s="94">
        <v>0</v>
      </c>
      <c r="R175" s="55" t="s">
        <v>30</v>
      </c>
      <c r="S175" s="54">
        <v>0</v>
      </c>
      <c r="T175" s="54">
        <v>0</v>
      </c>
      <c r="U175" s="54">
        <f t="shared" si="87"/>
        <v>0</v>
      </c>
      <c r="V175" s="94">
        <v>0</v>
      </c>
      <c r="W175" s="55" t="s">
        <v>30</v>
      </c>
      <c r="X175" s="54">
        <v>0</v>
      </c>
      <c r="Y175" s="54">
        <v>0</v>
      </c>
      <c r="Z175" s="54">
        <f t="shared" si="94"/>
        <v>0</v>
      </c>
      <c r="AA175" s="94">
        <v>0</v>
      </c>
      <c r="AB175" s="55" t="s">
        <v>30</v>
      </c>
      <c r="AC175" s="54">
        <v>0</v>
      </c>
      <c r="AD175" s="54">
        <v>0</v>
      </c>
      <c r="AE175" s="54">
        <f t="shared" si="86"/>
        <v>0</v>
      </c>
      <c r="AF175" s="94">
        <v>0</v>
      </c>
      <c r="AG175" s="54" t="s">
        <v>30</v>
      </c>
      <c r="AH175" s="30"/>
      <c r="AI175" s="40"/>
      <c r="AJ175" s="41"/>
      <c r="AL175" s="42"/>
      <c r="AM175" s="42"/>
    </row>
    <row r="176" spans="1:39" s="31" customFormat="1" ht="61.5" customHeight="1" x14ac:dyDescent="0.25">
      <c r="A176" s="49" t="s">
        <v>345</v>
      </c>
      <c r="B176" s="67" t="s">
        <v>48</v>
      </c>
      <c r="C176" s="51" t="s">
        <v>29</v>
      </c>
      <c r="D176" s="54">
        <f>SUM(I176,N176,S176,X176,AC176)</f>
        <v>494.81633671000009</v>
      </c>
      <c r="E176" s="54">
        <f>SUM(J176,O176,T176,Y176,AD176)</f>
        <v>437.18764707000003</v>
      </c>
      <c r="F176" s="48">
        <f t="shared" si="90"/>
        <v>-57.628689640000061</v>
      </c>
      <c r="G176" s="103">
        <f t="shared" si="91"/>
        <v>-0.11646480797939952</v>
      </c>
      <c r="H176" s="55" t="s">
        <v>346</v>
      </c>
      <c r="I176" s="54">
        <v>297.00000000000011</v>
      </c>
      <c r="J176" s="54">
        <v>192.3454696</v>
      </c>
      <c r="K176" s="54">
        <f t="shared" si="92"/>
        <v>-104.65453040000011</v>
      </c>
      <c r="L176" s="94">
        <f>K176/I176</f>
        <v>-0.35237215622895646</v>
      </c>
      <c r="M176" s="106" t="s">
        <v>347</v>
      </c>
      <c r="N176" s="54">
        <v>3</v>
      </c>
      <c r="O176" s="54">
        <v>7.5984161700000001</v>
      </c>
      <c r="P176" s="54">
        <f>O176-N176</f>
        <v>4.5984161700000001</v>
      </c>
      <c r="Q176" s="94">
        <f>P176/N176</f>
        <v>1.53280539</v>
      </c>
      <c r="R176" s="55" t="s">
        <v>348</v>
      </c>
      <c r="S176" s="54">
        <v>69.06165335</v>
      </c>
      <c r="T176" s="54">
        <v>158.38750885000002</v>
      </c>
      <c r="U176" s="54">
        <f t="shared" si="87"/>
        <v>89.325855500000017</v>
      </c>
      <c r="V176" s="94">
        <f t="shared" si="93"/>
        <v>1.293421908787824</v>
      </c>
      <c r="W176" s="55" t="s">
        <v>349</v>
      </c>
      <c r="X176" s="54">
        <v>35.4</v>
      </c>
      <c r="Y176" s="54">
        <v>78.855152449999991</v>
      </c>
      <c r="Z176" s="54">
        <f t="shared" si="94"/>
        <v>43.455152449999993</v>
      </c>
      <c r="AA176" s="94">
        <f t="shared" si="95"/>
        <v>1.227546679378531</v>
      </c>
      <c r="AB176" s="55" t="s">
        <v>350</v>
      </c>
      <c r="AC176" s="54">
        <v>90.354683359999996</v>
      </c>
      <c r="AD176" s="54">
        <v>1.1000000000000001E-3</v>
      </c>
      <c r="AE176" s="54">
        <f t="shared" si="86"/>
        <v>-90.353583360000002</v>
      </c>
      <c r="AF176" s="94">
        <f t="shared" si="88"/>
        <v>-0.99998782575557688</v>
      </c>
      <c r="AG176" s="55" t="s">
        <v>351</v>
      </c>
      <c r="AH176" s="30"/>
      <c r="AI176" s="40"/>
      <c r="AJ176" s="41"/>
      <c r="AL176" s="42"/>
      <c r="AM176" s="42"/>
    </row>
    <row r="177" spans="1:39" s="31" customFormat="1" ht="14.25" customHeight="1" x14ac:dyDescent="0.25">
      <c r="A177" s="49" t="s">
        <v>352</v>
      </c>
      <c r="B177" s="67" t="s">
        <v>54</v>
      </c>
      <c r="C177" s="51" t="s">
        <v>29</v>
      </c>
      <c r="D177" s="54" t="s">
        <v>30</v>
      </c>
      <c r="E177" s="54" t="s">
        <v>30</v>
      </c>
      <c r="F177" s="54" t="s">
        <v>30</v>
      </c>
      <c r="G177" s="54" t="s">
        <v>30</v>
      </c>
      <c r="H177" s="55" t="s">
        <v>30</v>
      </c>
      <c r="I177" s="54" t="s">
        <v>30</v>
      </c>
      <c r="J177" s="54" t="s">
        <v>30</v>
      </c>
      <c r="K177" s="54" t="s">
        <v>30</v>
      </c>
      <c r="L177" s="54" t="s">
        <v>30</v>
      </c>
      <c r="M177" s="105" t="s">
        <v>30</v>
      </c>
      <c r="N177" s="54" t="s">
        <v>30</v>
      </c>
      <c r="O177" s="54" t="s">
        <v>30</v>
      </c>
      <c r="P177" s="54" t="s">
        <v>30</v>
      </c>
      <c r="Q177" s="94" t="s">
        <v>30</v>
      </c>
      <c r="R177" s="55" t="s">
        <v>30</v>
      </c>
      <c r="S177" s="54" t="s">
        <v>30</v>
      </c>
      <c r="T177" s="54" t="s">
        <v>30</v>
      </c>
      <c r="U177" s="54" t="s">
        <v>30</v>
      </c>
      <c r="V177" s="54" t="s">
        <v>30</v>
      </c>
      <c r="W177" s="55" t="s">
        <v>30</v>
      </c>
      <c r="X177" s="54" t="s">
        <v>30</v>
      </c>
      <c r="Y177" s="54" t="s">
        <v>30</v>
      </c>
      <c r="Z177" s="54" t="s">
        <v>30</v>
      </c>
      <c r="AA177" s="54" t="s">
        <v>30</v>
      </c>
      <c r="AB177" s="55" t="s">
        <v>30</v>
      </c>
      <c r="AC177" s="54" t="s">
        <v>30</v>
      </c>
      <c r="AD177" s="54" t="s">
        <v>30</v>
      </c>
      <c r="AE177" s="54" t="s">
        <v>30</v>
      </c>
      <c r="AF177" s="54" t="s">
        <v>30</v>
      </c>
      <c r="AG177" s="54" t="s">
        <v>30</v>
      </c>
      <c r="AH177" s="30"/>
      <c r="AI177" s="40"/>
      <c r="AJ177" s="41"/>
      <c r="AL177" s="42"/>
      <c r="AM177" s="42"/>
    </row>
    <row r="178" spans="1:39" s="31" customFormat="1" ht="14.25" customHeight="1" x14ac:dyDescent="0.25">
      <c r="A178" s="49" t="s">
        <v>353</v>
      </c>
      <c r="B178" s="67" t="s">
        <v>56</v>
      </c>
      <c r="C178" s="51" t="s">
        <v>29</v>
      </c>
      <c r="D178" s="54">
        <f>SUM(I178,N178,S178,X178,AC178)</f>
        <v>25386.078816520861</v>
      </c>
      <c r="E178" s="54">
        <f>SUM(J178,O178,T178,Y178,AD178)</f>
        <v>24092.081080120199</v>
      </c>
      <c r="F178" s="48">
        <f t="shared" si="90"/>
        <v>-1293.9977364006627</v>
      </c>
      <c r="G178" s="103">
        <f t="shared" si="91"/>
        <v>-5.0972729808061154E-2</v>
      </c>
      <c r="H178" s="55" t="s">
        <v>30</v>
      </c>
      <c r="I178" s="54">
        <v>12006.553485933986</v>
      </c>
      <c r="J178" s="54">
        <v>11384.047844269026</v>
      </c>
      <c r="K178" s="54">
        <f t="shared" si="92"/>
        <v>-622.50564166496042</v>
      </c>
      <c r="L178" s="94">
        <f>K178/I178</f>
        <v>-5.1847155171902012E-2</v>
      </c>
      <c r="M178" s="52" t="s">
        <v>30</v>
      </c>
      <c r="N178" s="54">
        <v>1182.6569650746242</v>
      </c>
      <c r="O178" s="54">
        <v>1102.0230676646056</v>
      </c>
      <c r="P178" s="54">
        <f>O178-N178</f>
        <v>-80.633897410018562</v>
      </c>
      <c r="Q178" s="94">
        <f>P178/N178</f>
        <v>-6.8180292165218565E-2</v>
      </c>
      <c r="R178" s="55" t="s">
        <v>30</v>
      </c>
      <c r="S178" s="54">
        <v>7305.9049508896469</v>
      </c>
      <c r="T178" s="54">
        <v>6869.1515413435318</v>
      </c>
      <c r="U178" s="54">
        <f t="shared" si="87"/>
        <v>-436.75340954611511</v>
      </c>
      <c r="V178" s="94">
        <f t="shared" si="93"/>
        <v>-5.978087758901534E-2</v>
      </c>
      <c r="W178" s="55" t="s">
        <v>30</v>
      </c>
      <c r="X178" s="54">
        <v>2373.923907165286</v>
      </c>
      <c r="Y178" s="54">
        <v>2420.3943086182776</v>
      </c>
      <c r="Z178" s="54">
        <f t="shared" si="94"/>
        <v>46.470401452991609</v>
      </c>
      <c r="AA178" s="94">
        <f t="shared" si="95"/>
        <v>1.9575354253238107E-2</v>
      </c>
      <c r="AB178" s="107" t="s">
        <v>30</v>
      </c>
      <c r="AC178" s="54">
        <v>2517.0395074573221</v>
      </c>
      <c r="AD178" s="54">
        <v>2316.4643182247564</v>
      </c>
      <c r="AE178" s="54">
        <f t="shared" si="86"/>
        <v>-200.57518923256566</v>
      </c>
      <c r="AF178" s="94">
        <f t="shared" si="88"/>
        <v>-7.9686945174406068E-2</v>
      </c>
      <c r="AG178" s="54" t="s">
        <v>30</v>
      </c>
      <c r="AH178" s="30"/>
      <c r="AI178" s="40"/>
      <c r="AJ178" s="41"/>
      <c r="AL178" s="42"/>
      <c r="AM178" s="42"/>
    </row>
    <row r="179" spans="1:39" s="31" customFormat="1" ht="35.25" customHeight="1" x14ac:dyDescent="0.25">
      <c r="A179" s="49" t="s">
        <v>354</v>
      </c>
      <c r="B179" s="68" t="s">
        <v>58</v>
      </c>
      <c r="C179" s="51" t="s">
        <v>29</v>
      </c>
      <c r="D179" s="54" t="s">
        <v>30</v>
      </c>
      <c r="E179" s="54" t="s">
        <v>30</v>
      </c>
      <c r="F179" s="54" t="s">
        <v>30</v>
      </c>
      <c r="G179" s="54" t="s">
        <v>30</v>
      </c>
      <c r="H179" s="55" t="s">
        <v>30</v>
      </c>
      <c r="I179" s="54" t="s">
        <v>30</v>
      </c>
      <c r="J179" s="54" t="s">
        <v>30</v>
      </c>
      <c r="K179" s="54" t="s">
        <v>30</v>
      </c>
      <c r="L179" s="54" t="s">
        <v>30</v>
      </c>
      <c r="M179" s="105" t="s">
        <v>30</v>
      </c>
      <c r="N179" s="54" t="s">
        <v>30</v>
      </c>
      <c r="O179" s="54" t="s">
        <v>30</v>
      </c>
      <c r="P179" s="54" t="s">
        <v>30</v>
      </c>
      <c r="Q179" s="94" t="s">
        <v>30</v>
      </c>
      <c r="R179" s="55" t="s">
        <v>30</v>
      </c>
      <c r="S179" s="54" t="s">
        <v>30</v>
      </c>
      <c r="T179" s="54" t="s">
        <v>30</v>
      </c>
      <c r="U179" s="54" t="s">
        <v>30</v>
      </c>
      <c r="V179" s="54" t="s">
        <v>30</v>
      </c>
      <c r="W179" s="55" t="s">
        <v>30</v>
      </c>
      <c r="X179" s="54" t="s">
        <v>30</v>
      </c>
      <c r="Y179" s="54" t="s">
        <v>30</v>
      </c>
      <c r="Z179" s="54" t="s">
        <v>30</v>
      </c>
      <c r="AA179" s="54" t="s">
        <v>30</v>
      </c>
      <c r="AB179" s="55" t="s">
        <v>30</v>
      </c>
      <c r="AC179" s="54" t="s">
        <v>30</v>
      </c>
      <c r="AD179" s="54" t="s">
        <v>30</v>
      </c>
      <c r="AE179" s="54" t="s">
        <v>30</v>
      </c>
      <c r="AF179" s="54" t="s">
        <v>30</v>
      </c>
      <c r="AG179" s="54" t="s">
        <v>30</v>
      </c>
      <c r="AH179" s="30"/>
      <c r="AI179" s="40"/>
      <c r="AJ179" s="41"/>
      <c r="AL179" s="42"/>
      <c r="AM179" s="42"/>
    </row>
    <row r="180" spans="1:39" s="31" customFormat="1" ht="14.25" customHeight="1" x14ac:dyDescent="0.25">
      <c r="A180" s="49" t="s">
        <v>355</v>
      </c>
      <c r="B180" s="69" t="s">
        <v>60</v>
      </c>
      <c r="C180" s="51" t="s">
        <v>29</v>
      </c>
      <c r="D180" s="54" t="s">
        <v>30</v>
      </c>
      <c r="E180" s="54" t="s">
        <v>30</v>
      </c>
      <c r="F180" s="54" t="s">
        <v>30</v>
      </c>
      <c r="G180" s="54" t="s">
        <v>30</v>
      </c>
      <c r="H180" s="55" t="s">
        <v>30</v>
      </c>
      <c r="I180" s="54" t="s">
        <v>30</v>
      </c>
      <c r="J180" s="54" t="s">
        <v>30</v>
      </c>
      <c r="K180" s="54" t="s">
        <v>30</v>
      </c>
      <c r="L180" s="54" t="s">
        <v>30</v>
      </c>
      <c r="M180" s="105" t="s">
        <v>30</v>
      </c>
      <c r="N180" s="54" t="s">
        <v>30</v>
      </c>
      <c r="O180" s="54" t="s">
        <v>30</v>
      </c>
      <c r="P180" s="54" t="s">
        <v>30</v>
      </c>
      <c r="Q180" s="94" t="s">
        <v>30</v>
      </c>
      <c r="R180" s="55" t="s">
        <v>30</v>
      </c>
      <c r="S180" s="54" t="s">
        <v>30</v>
      </c>
      <c r="T180" s="54" t="s">
        <v>30</v>
      </c>
      <c r="U180" s="54" t="s">
        <v>30</v>
      </c>
      <c r="V180" s="54" t="s">
        <v>30</v>
      </c>
      <c r="W180" s="55" t="s">
        <v>30</v>
      </c>
      <c r="X180" s="54" t="s">
        <v>30</v>
      </c>
      <c r="Y180" s="54" t="s">
        <v>30</v>
      </c>
      <c r="Z180" s="54" t="s">
        <v>30</v>
      </c>
      <c r="AA180" s="54" t="s">
        <v>30</v>
      </c>
      <c r="AB180" s="55" t="s">
        <v>30</v>
      </c>
      <c r="AC180" s="54" t="s">
        <v>30</v>
      </c>
      <c r="AD180" s="54" t="s">
        <v>30</v>
      </c>
      <c r="AE180" s="54" t="s">
        <v>30</v>
      </c>
      <c r="AF180" s="54" t="s">
        <v>30</v>
      </c>
      <c r="AG180" s="54" t="s">
        <v>30</v>
      </c>
      <c r="AH180" s="30"/>
      <c r="AI180" s="40"/>
      <c r="AJ180" s="41"/>
      <c r="AL180" s="42"/>
      <c r="AM180" s="42"/>
    </row>
    <row r="181" spans="1:39" s="31" customFormat="1" ht="14.25" customHeight="1" x14ac:dyDescent="0.25">
      <c r="A181" s="49" t="s">
        <v>356</v>
      </c>
      <c r="B181" s="69" t="s">
        <v>62</v>
      </c>
      <c r="C181" s="51" t="s">
        <v>29</v>
      </c>
      <c r="D181" s="54" t="s">
        <v>30</v>
      </c>
      <c r="E181" s="54" t="s">
        <v>30</v>
      </c>
      <c r="F181" s="54" t="s">
        <v>30</v>
      </c>
      <c r="G181" s="54" t="s">
        <v>30</v>
      </c>
      <c r="H181" s="55" t="s">
        <v>30</v>
      </c>
      <c r="I181" s="54" t="s">
        <v>30</v>
      </c>
      <c r="J181" s="54" t="s">
        <v>30</v>
      </c>
      <c r="K181" s="54" t="s">
        <v>30</v>
      </c>
      <c r="L181" s="54" t="s">
        <v>30</v>
      </c>
      <c r="M181" s="105" t="s">
        <v>30</v>
      </c>
      <c r="N181" s="54" t="s">
        <v>30</v>
      </c>
      <c r="O181" s="54" t="s">
        <v>30</v>
      </c>
      <c r="P181" s="54" t="s">
        <v>30</v>
      </c>
      <c r="Q181" s="94" t="s">
        <v>30</v>
      </c>
      <c r="R181" s="55" t="s">
        <v>30</v>
      </c>
      <c r="S181" s="54" t="s">
        <v>30</v>
      </c>
      <c r="T181" s="54" t="s">
        <v>30</v>
      </c>
      <c r="U181" s="54" t="s">
        <v>30</v>
      </c>
      <c r="V181" s="54" t="s">
        <v>30</v>
      </c>
      <c r="W181" s="55" t="s">
        <v>30</v>
      </c>
      <c r="X181" s="54" t="s">
        <v>30</v>
      </c>
      <c r="Y181" s="54" t="s">
        <v>30</v>
      </c>
      <c r="Z181" s="54" t="s">
        <v>30</v>
      </c>
      <c r="AA181" s="54" t="s">
        <v>30</v>
      </c>
      <c r="AB181" s="55" t="s">
        <v>30</v>
      </c>
      <c r="AC181" s="54" t="s">
        <v>30</v>
      </c>
      <c r="AD181" s="54" t="s">
        <v>30</v>
      </c>
      <c r="AE181" s="54" t="s">
        <v>30</v>
      </c>
      <c r="AF181" s="54" t="s">
        <v>30</v>
      </c>
      <c r="AG181" s="54" t="s">
        <v>30</v>
      </c>
      <c r="AH181" s="30"/>
      <c r="AI181" s="40"/>
      <c r="AJ181" s="41"/>
      <c r="AL181" s="42"/>
      <c r="AM181" s="42"/>
    </row>
    <row r="182" spans="1:39" s="31" customFormat="1" ht="45" customHeight="1" x14ac:dyDescent="0.25">
      <c r="A182" s="49" t="s">
        <v>357</v>
      </c>
      <c r="B182" s="68" t="s">
        <v>358</v>
      </c>
      <c r="C182" s="51" t="s">
        <v>29</v>
      </c>
      <c r="D182" s="54">
        <f t="shared" ref="D182:E185" si="96">SUM(I182,N182,S182,X182,AC182)</f>
        <v>514.20384313666693</v>
      </c>
      <c r="E182" s="54">
        <f t="shared" si="96"/>
        <v>507.54017889000005</v>
      </c>
      <c r="F182" s="48">
        <f t="shared" si="90"/>
        <v>-6.6636642466668832</v>
      </c>
      <c r="G182" s="103">
        <f t="shared" si="91"/>
        <v>-1.2959187947756724E-2</v>
      </c>
      <c r="H182" s="55" t="s">
        <v>30</v>
      </c>
      <c r="I182" s="54">
        <v>0</v>
      </c>
      <c r="J182" s="54">
        <v>25.086829340000001</v>
      </c>
      <c r="K182" s="54">
        <f t="shared" si="92"/>
        <v>25.086829340000001</v>
      </c>
      <c r="L182" s="94">
        <v>1</v>
      </c>
      <c r="M182" s="52" t="s">
        <v>30</v>
      </c>
      <c r="N182" s="54">
        <v>0</v>
      </c>
      <c r="O182" s="54">
        <v>0</v>
      </c>
      <c r="P182" s="54">
        <f t="shared" si="85"/>
        <v>0</v>
      </c>
      <c r="Q182" s="94">
        <v>0</v>
      </c>
      <c r="R182" s="55" t="s">
        <v>30</v>
      </c>
      <c r="S182" s="54">
        <v>0</v>
      </c>
      <c r="T182" s="54">
        <v>0</v>
      </c>
      <c r="U182" s="54">
        <f t="shared" si="87"/>
        <v>0</v>
      </c>
      <c r="V182" s="94">
        <v>0</v>
      </c>
      <c r="W182" s="55" t="s">
        <v>30</v>
      </c>
      <c r="X182" s="54">
        <v>4.0487117466666671</v>
      </c>
      <c r="Y182" s="54">
        <v>6.0629585500000003</v>
      </c>
      <c r="Z182" s="54">
        <f t="shared" si="94"/>
        <v>2.0142468033333332</v>
      </c>
      <c r="AA182" s="94">
        <f t="shared" si="95"/>
        <v>0.49750313911373828</v>
      </c>
      <c r="AB182" s="55" t="s">
        <v>359</v>
      </c>
      <c r="AC182" s="54">
        <v>510.15513139000029</v>
      </c>
      <c r="AD182" s="54">
        <v>476.39039100000002</v>
      </c>
      <c r="AE182" s="54">
        <f t="shared" si="86"/>
        <v>-33.76474039000027</v>
      </c>
      <c r="AF182" s="94">
        <f t="shared" si="88"/>
        <v>-6.6185241140283679E-2</v>
      </c>
      <c r="AG182" s="55" t="s">
        <v>30</v>
      </c>
      <c r="AH182" s="30"/>
      <c r="AI182" s="40"/>
      <c r="AJ182" s="41"/>
      <c r="AL182" s="42"/>
      <c r="AM182" s="42"/>
    </row>
    <row r="183" spans="1:39" s="31" customFormat="1" ht="24" customHeight="1" x14ac:dyDescent="0.25">
      <c r="A183" s="49" t="s">
        <v>360</v>
      </c>
      <c r="B183" s="66" t="s">
        <v>361</v>
      </c>
      <c r="C183" s="51" t="s">
        <v>29</v>
      </c>
      <c r="D183" s="54">
        <f t="shared" si="96"/>
        <v>0</v>
      </c>
      <c r="E183" s="54">
        <f t="shared" si="96"/>
        <v>0</v>
      </c>
      <c r="F183" s="48">
        <f t="shared" si="90"/>
        <v>0</v>
      </c>
      <c r="G183" s="103">
        <v>0</v>
      </c>
      <c r="H183" s="55" t="s">
        <v>30</v>
      </c>
      <c r="I183" s="54">
        <v>0</v>
      </c>
      <c r="J183" s="54">
        <v>0</v>
      </c>
      <c r="K183" s="54">
        <f t="shared" si="92"/>
        <v>0</v>
      </c>
      <c r="L183" s="94">
        <v>0</v>
      </c>
      <c r="M183" s="52" t="s">
        <v>30</v>
      </c>
      <c r="N183" s="54">
        <v>0</v>
      </c>
      <c r="O183" s="54">
        <v>0</v>
      </c>
      <c r="P183" s="54">
        <f t="shared" si="85"/>
        <v>0</v>
      </c>
      <c r="Q183" s="94">
        <v>0</v>
      </c>
      <c r="R183" s="55" t="s">
        <v>30</v>
      </c>
      <c r="S183" s="54">
        <v>0</v>
      </c>
      <c r="T183" s="54">
        <v>0</v>
      </c>
      <c r="U183" s="54">
        <f t="shared" si="87"/>
        <v>0</v>
      </c>
      <c r="V183" s="94">
        <v>0</v>
      </c>
      <c r="W183" s="55" t="s">
        <v>30</v>
      </c>
      <c r="X183" s="54">
        <v>0</v>
      </c>
      <c r="Y183" s="54">
        <v>0</v>
      </c>
      <c r="Z183" s="54">
        <f t="shared" si="94"/>
        <v>0</v>
      </c>
      <c r="AA183" s="94">
        <v>0</v>
      </c>
      <c r="AB183" s="55" t="s">
        <v>30</v>
      </c>
      <c r="AC183" s="54">
        <v>0</v>
      </c>
      <c r="AD183" s="54">
        <v>0</v>
      </c>
      <c r="AE183" s="54">
        <f t="shared" si="86"/>
        <v>0</v>
      </c>
      <c r="AF183" s="94">
        <v>0</v>
      </c>
      <c r="AG183" s="54" t="s">
        <v>30</v>
      </c>
      <c r="AH183" s="30"/>
      <c r="AI183" s="40"/>
      <c r="AJ183" s="41"/>
      <c r="AL183" s="42"/>
      <c r="AM183" s="42"/>
    </row>
    <row r="184" spans="1:39" s="31" customFormat="1" ht="36.75" customHeight="1" x14ac:dyDescent="0.25">
      <c r="A184" s="49" t="s">
        <v>362</v>
      </c>
      <c r="B184" s="66" t="s">
        <v>363</v>
      </c>
      <c r="C184" s="51" t="s">
        <v>29</v>
      </c>
      <c r="D184" s="54">
        <f t="shared" si="96"/>
        <v>514.20384313666693</v>
      </c>
      <c r="E184" s="54">
        <f t="shared" si="96"/>
        <v>507.54017889000005</v>
      </c>
      <c r="F184" s="48">
        <f t="shared" si="90"/>
        <v>-6.6636642466668832</v>
      </c>
      <c r="G184" s="103">
        <f t="shared" si="91"/>
        <v>-1.2959187947756724E-2</v>
      </c>
      <c r="H184" s="55" t="s">
        <v>30</v>
      </c>
      <c r="I184" s="54">
        <v>0</v>
      </c>
      <c r="J184" s="54">
        <v>25.086829340000001</v>
      </c>
      <c r="K184" s="54">
        <f t="shared" si="92"/>
        <v>25.086829340000001</v>
      </c>
      <c r="L184" s="94">
        <v>1</v>
      </c>
      <c r="M184" s="106"/>
      <c r="N184" s="54">
        <v>0</v>
      </c>
      <c r="O184" s="54">
        <v>0</v>
      </c>
      <c r="P184" s="54">
        <f t="shared" si="85"/>
        <v>0</v>
      </c>
      <c r="Q184" s="94">
        <v>0</v>
      </c>
      <c r="R184" s="55" t="s">
        <v>30</v>
      </c>
      <c r="S184" s="54">
        <v>0</v>
      </c>
      <c r="T184" s="54">
        <v>0</v>
      </c>
      <c r="U184" s="54">
        <f t="shared" si="87"/>
        <v>0</v>
      </c>
      <c r="V184" s="94">
        <v>0</v>
      </c>
      <c r="W184" s="55" t="s">
        <v>30</v>
      </c>
      <c r="X184" s="54">
        <v>4.0487117466666671</v>
      </c>
      <c r="Y184" s="54">
        <v>6.0629585500000003</v>
      </c>
      <c r="Z184" s="54">
        <f t="shared" si="94"/>
        <v>2.0142468033333332</v>
      </c>
      <c r="AA184" s="94">
        <f t="shared" si="95"/>
        <v>0.49750313911373828</v>
      </c>
      <c r="AB184" s="55" t="s">
        <v>359</v>
      </c>
      <c r="AC184" s="54">
        <v>510.15513139000029</v>
      </c>
      <c r="AD184" s="54">
        <v>476.39039100000002</v>
      </c>
      <c r="AE184" s="54">
        <f t="shared" si="86"/>
        <v>-33.76474039000027</v>
      </c>
      <c r="AF184" s="94">
        <f t="shared" si="88"/>
        <v>-6.6185241140283679E-2</v>
      </c>
      <c r="AG184" s="54" t="s">
        <v>30</v>
      </c>
      <c r="AH184" s="30"/>
      <c r="AI184" s="40"/>
      <c r="AJ184" s="41"/>
      <c r="AL184" s="42"/>
      <c r="AM184" s="42"/>
    </row>
    <row r="185" spans="1:39" s="31" customFormat="1" ht="256.5" customHeight="1" thickBot="1" x14ac:dyDescent="0.3">
      <c r="A185" s="49" t="s">
        <v>364</v>
      </c>
      <c r="B185" s="67" t="s">
        <v>64</v>
      </c>
      <c r="C185" s="51" t="s">
        <v>29</v>
      </c>
      <c r="D185" s="54">
        <f t="shared" si="96"/>
        <v>7403.9883405305036</v>
      </c>
      <c r="E185" s="54">
        <f t="shared" si="96"/>
        <v>10588.611915704802</v>
      </c>
      <c r="F185" s="48">
        <f t="shared" si="90"/>
        <v>3184.6235751742979</v>
      </c>
      <c r="G185" s="103">
        <f t="shared" si="91"/>
        <v>0.43012271612330988</v>
      </c>
      <c r="H185" s="55" t="s">
        <v>365</v>
      </c>
      <c r="I185" s="54">
        <v>3571.5481592490282</v>
      </c>
      <c r="J185" s="54">
        <v>5339.8365740131185</v>
      </c>
      <c r="K185" s="54">
        <f t="shared" si="92"/>
        <v>1768.2884147640902</v>
      </c>
      <c r="L185" s="94">
        <f>K185/I185</f>
        <v>0.49510417777367993</v>
      </c>
      <c r="M185" s="52" t="s">
        <v>366</v>
      </c>
      <c r="N185" s="54">
        <v>279.69376458478945</v>
      </c>
      <c r="O185" s="54">
        <v>277.7726666498283</v>
      </c>
      <c r="P185" s="54">
        <f t="shared" si="85"/>
        <v>-1.9210979349611534</v>
      </c>
      <c r="Q185" s="94">
        <f>P185/N185</f>
        <v>-6.8685762008783386E-3</v>
      </c>
      <c r="R185" s="55" t="s">
        <v>30</v>
      </c>
      <c r="S185" s="54">
        <v>3311.697600994542</v>
      </c>
      <c r="T185" s="54">
        <v>3870.8452163062516</v>
      </c>
      <c r="U185" s="54">
        <f t="shared" si="87"/>
        <v>559.14761531170961</v>
      </c>
      <c r="V185" s="94">
        <f t="shared" si="93"/>
        <v>0.16884017886892541</v>
      </c>
      <c r="W185" s="55" t="s">
        <v>367</v>
      </c>
      <c r="X185" s="54">
        <v>60.135517278912573</v>
      </c>
      <c r="Y185" s="54">
        <v>637.99931572364471</v>
      </c>
      <c r="Z185" s="54">
        <f t="shared" si="94"/>
        <v>577.86379844473208</v>
      </c>
      <c r="AA185" s="94">
        <f t="shared" si="95"/>
        <v>9.609359403438086</v>
      </c>
      <c r="AB185" s="55" t="s">
        <v>368</v>
      </c>
      <c r="AC185" s="54">
        <v>180.91329842323103</v>
      </c>
      <c r="AD185" s="54">
        <v>462.15814301195906</v>
      </c>
      <c r="AE185" s="54">
        <f t="shared" si="86"/>
        <v>281.24484458872803</v>
      </c>
      <c r="AF185" s="94">
        <f t="shared" si="88"/>
        <v>1.5545835880498957</v>
      </c>
      <c r="AG185" s="55" t="s">
        <v>369</v>
      </c>
      <c r="AH185" s="30"/>
      <c r="AI185" s="40"/>
      <c r="AJ185" s="41"/>
      <c r="AL185" s="42"/>
      <c r="AM185" s="42"/>
    </row>
    <row r="186" spans="1:39" s="31" customFormat="1" ht="21" customHeight="1" thickBot="1" x14ac:dyDescent="0.3">
      <c r="A186" s="62" t="s">
        <v>370</v>
      </c>
      <c r="B186" s="63" t="s">
        <v>371</v>
      </c>
      <c r="C186" s="64" t="s">
        <v>29</v>
      </c>
      <c r="D186" s="39">
        <f>SUM(D203,D187,D188,D192,D193,D194,D195,D196,D197,D199,D200,D201,D202)</f>
        <v>106349.13447892803</v>
      </c>
      <c r="E186" s="39">
        <f>SUM(E203,E187,E188,E192,E193,E194,E195,E196,E197,E199,E200,E201,E202)</f>
        <v>106464.46125038485</v>
      </c>
      <c r="F186" s="39">
        <f>E186-D186</f>
        <v>115.32677145682101</v>
      </c>
      <c r="G186" s="100">
        <f>F186/D186</f>
        <v>1.0844166435569045E-3</v>
      </c>
      <c r="H186" s="39" t="s">
        <v>30</v>
      </c>
      <c r="I186" s="39">
        <f>SUM(I203,I187,I188,I192,I193,I194,I195,I196,I197,I199,I200,I201,I202)</f>
        <v>43226.296147848829</v>
      </c>
      <c r="J186" s="39">
        <f>SUM(J203,J187,J188,J192,J193,J194,J195,J196,J197,J199,J200,J201,J202)</f>
        <v>42855.916507108399</v>
      </c>
      <c r="K186" s="39">
        <f>J186-I186</f>
        <v>-370.37964074042975</v>
      </c>
      <c r="L186" s="100">
        <f>K186/I186</f>
        <v>-8.5683871565956915E-3</v>
      </c>
      <c r="M186" s="35" t="s">
        <v>30</v>
      </c>
      <c r="N186" s="39">
        <f>SUM(N203,N187,N188,N192,N193,N194,N195,N196,N197,N199,N200,N201,N202)</f>
        <v>1903.1914251262174</v>
      </c>
      <c r="O186" s="39">
        <f>SUM(O203,O187,O188,O192,O193,O194,O195,O196,O197,O199,O200,O201,O202)</f>
        <v>1806.7419859897796</v>
      </c>
      <c r="P186" s="39">
        <f t="shared" si="85"/>
        <v>-96.449439136437832</v>
      </c>
      <c r="Q186" s="100">
        <f>P186/N186</f>
        <v>-5.0677739434456213E-2</v>
      </c>
      <c r="R186" s="39" t="s">
        <v>30</v>
      </c>
      <c r="S186" s="39">
        <f>SUM(S203,S187,S188,S192,S193,S194,S195,S196,S197,S199,S200,S201,S202)</f>
        <v>41936.67446901415</v>
      </c>
      <c r="T186" s="39">
        <f>SUM(T203,T187,T188,T192,T193,T194,T195,T196,T197,T199,T200,T201,T202)</f>
        <v>43208.185044754187</v>
      </c>
      <c r="U186" s="108">
        <f t="shared" si="87"/>
        <v>1271.5105757400379</v>
      </c>
      <c r="V186" s="109">
        <f>U186/S186</f>
        <v>3.0319775991764008E-2</v>
      </c>
      <c r="W186" s="39" t="s">
        <v>30</v>
      </c>
      <c r="X186" s="39">
        <f>SUM(X203,X187,X188,X192,X193,X194,X195,X196,X197,X199,X200,X201,X202)</f>
        <v>9072.6130354404158</v>
      </c>
      <c r="Y186" s="39">
        <f>SUM(Y203,Y187,Y188,Y192,Y193,Y194,Y195,Y196,Y197,Y199,Y200,Y201,Y202)</f>
        <v>8308.8433512292831</v>
      </c>
      <c r="Z186" s="39">
        <f t="shared" si="94"/>
        <v>-763.7696842111327</v>
      </c>
      <c r="AA186" s="100">
        <f t="shared" si="95"/>
        <v>-8.418409131168865E-2</v>
      </c>
      <c r="AB186" s="110" t="s">
        <v>30</v>
      </c>
      <c r="AC186" s="39">
        <f>SUM(AC203,AC187,AC188,AC192,AC193,AC194,AC195,AC196,AC197,AC199,AC200,AC201,AC202)</f>
        <v>10210.359401498423</v>
      </c>
      <c r="AD186" s="39">
        <f>SUM(AD203,AD187,AD188,AD192,AD193,AD194,AD195,AD196,AD197,AD199,AD200,AD201,AD202)</f>
        <v>10284.774361303187</v>
      </c>
      <c r="AE186" s="39">
        <f t="shared" si="86"/>
        <v>74.414959804764294</v>
      </c>
      <c r="AF186" s="100">
        <f>AE186/AC186</f>
        <v>7.2881822155881713E-3</v>
      </c>
      <c r="AG186" s="39" t="s">
        <v>30</v>
      </c>
      <c r="AH186" s="30"/>
      <c r="AI186" s="40"/>
      <c r="AJ186" s="41"/>
      <c r="AL186" s="42"/>
      <c r="AM186" s="42"/>
    </row>
    <row r="187" spans="1:39" s="31" customFormat="1" ht="70.5" customHeight="1" x14ac:dyDescent="0.25">
      <c r="A187" s="49" t="s">
        <v>372</v>
      </c>
      <c r="B187" s="68" t="s">
        <v>373</v>
      </c>
      <c r="C187" s="51" t="s">
        <v>29</v>
      </c>
      <c r="D187" s="54">
        <f>SUM(I187,N187,S187,X187,AC187)</f>
        <v>62144.596399999995</v>
      </c>
      <c r="E187" s="54">
        <f>SUM(J187,O187,T187,Y187,AD187)</f>
        <v>66031.590971500002</v>
      </c>
      <c r="F187" s="54">
        <f>E187-D187</f>
        <v>3886.9945715000067</v>
      </c>
      <c r="G187" s="94">
        <f>F187/D187</f>
        <v>6.2547587347433584E-2</v>
      </c>
      <c r="H187" s="55" t="s">
        <v>30</v>
      </c>
      <c r="I187" s="54">
        <v>25408.981339152571</v>
      </c>
      <c r="J187" s="54">
        <v>26104.331483209997</v>
      </c>
      <c r="K187" s="54">
        <f>J187-I187</f>
        <v>695.3501440574255</v>
      </c>
      <c r="L187" s="94">
        <f>K187/I187</f>
        <v>2.7366313303790891E-2</v>
      </c>
      <c r="M187" s="55" t="s">
        <v>30</v>
      </c>
      <c r="N187" s="54">
        <v>598.92958318611738</v>
      </c>
      <c r="O187" s="54">
        <v>647.31835201000001</v>
      </c>
      <c r="P187" s="54">
        <f>O187-N187</f>
        <v>48.388768823882629</v>
      </c>
      <c r="Q187" s="94">
        <f>P187/N187</f>
        <v>8.079208338060305E-2</v>
      </c>
      <c r="R187" s="55" t="s">
        <v>30</v>
      </c>
      <c r="S187" s="54">
        <v>24213.147830363196</v>
      </c>
      <c r="T187" s="54">
        <v>28047.757361370001</v>
      </c>
      <c r="U187" s="54">
        <f t="shared" si="87"/>
        <v>3834.6095310068049</v>
      </c>
      <c r="V187" s="94">
        <f>U187/S187</f>
        <v>0.15836889766964621</v>
      </c>
      <c r="W187" s="55" t="s">
        <v>374</v>
      </c>
      <c r="X187" s="54">
        <v>5793.1692770780146</v>
      </c>
      <c r="Y187" s="54">
        <v>5091.5144229199996</v>
      </c>
      <c r="Z187" s="54">
        <f>Y187-X187</f>
        <v>-701.65485415801504</v>
      </c>
      <c r="AA187" s="94">
        <f t="shared" si="95"/>
        <v>-0.12111761638560628</v>
      </c>
      <c r="AB187" s="55" t="s">
        <v>375</v>
      </c>
      <c r="AC187" s="54">
        <v>6130.3683702201006</v>
      </c>
      <c r="AD187" s="54">
        <v>6140.66935199</v>
      </c>
      <c r="AE187" s="54">
        <f t="shared" si="86"/>
        <v>10.300981769899408</v>
      </c>
      <c r="AF187" s="94">
        <f t="shared" si="88"/>
        <v>1.680320194123925E-3</v>
      </c>
      <c r="AG187" s="55" t="s">
        <v>30</v>
      </c>
      <c r="AH187" s="30"/>
      <c r="AI187" s="40"/>
      <c r="AJ187" s="41"/>
      <c r="AL187" s="42"/>
      <c r="AM187" s="42"/>
    </row>
    <row r="188" spans="1:39" s="31" customFormat="1" ht="14.25" customHeight="1" x14ac:dyDescent="0.25">
      <c r="A188" s="49" t="s">
        <v>376</v>
      </c>
      <c r="B188" s="68" t="s">
        <v>377</v>
      </c>
      <c r="C188" s="51" t="s">
        <v>29</v>
      </c>
      <c r="D188" s="54">
        <f>SUM(D189:D191)</f>
        <v>1405.4285542300001</v>
      </c>
      <c r="E188" s="54">
        <f>SUM(E189:E191)</f>
        <v>1497.9746777600005</v>
      </c>
      <c r="F188" s="54">
        <f>E188-D188</f>
        <v>92.546123530000386</v>
      </c>
      <c r="G188" s="94">
        <f>F188/D188</f>
        <v>6.5849041739943964E-2</v>
      </c>
      <c r="H188" s="55" t="s">
        <v>30</v>
      </c>
      <c r="I188" s="54">
        <f>SUM(I189:I191)</f>
        <v>553.75032064555205</v>
      </c>
      <c r="J188" s="54">
        <f>SUM(J189:J191)</f>
        <v>487.83261869313066</v>
      </c>
      <c r="K188" s="54">
        <f t="shared" ref="K188:K203" si="97">J188-I188</f>
        <v>-65.917701952421396</v>
      </c>
      <c r="L188" s="94">
        <f>K188/I188</f>
        <v>-0.11903867048885089</v>
      </c>
      <c r="M188" s="55" t="s">
        <v>30</v>
      </c>
      <c r="N188" s="54">
        <f>SUM(N189:N191)</f>
        <v>155.3259615602031</v>
      </c>
      <c r="O188" s="54">
        <f>SUM(O189:O191)</f>
        <v>133.15601174504886</v>
      </c>
      <c r="P188" s="54">
        <f t="shared" ref="P188:P203" si="98">O188-N188</f>
        <v>-22.16994981515424</v>
      </c>
      <c r="Q188" s="94">
        <f>P188/N188</f>
        <v>-0.14273177254120101</v>
      </c>
      <c r="R188" s="55" t="s">
        <v>30</v>
      </c>
      <c r="S188" s="54">
        <f>SUM(S189:S191)</f>
        <v>532.21152711854961</v>
      </c>
      <c r="T188" s="54">
        <f>SUM(T189:T191)</f>
        <v>740.51176913919403</v>
      </c>
      <c r="U188" s="54">
        <f t="shared" si="87"/>
        <v>208.30024202064442</v>
      </c>
      <c r="V188" s="94">
        <f>U188/S188</f>
        <v>0.39138619027739646</v>
      </c>
      <c r="W188" s="54" t="s">
        <v>30</v>
      </c>
      <c r="X188" s="54">
        <f>SUM(X189:X191)</f>
        <v>32.941821542729166</v>
      </c>
      <c r="Y188" s="54">
        <f>SUM(Y189:Y191)</f>
        <v>19.706230521201331</v>
      </c>
      <c r="Z188" s="54">
        <f t="shared" ref="Z188:Z205" si="99">Y188-X188</f>
        <v>-13.235591021527835</v>
      </c>
      <c r="AA188" s="94">
        <f>Z188/X188</f>
        <v>-0.40178685942912468</v>
      </c>
      <c r="AB188" s="55" t="s">
        <v>30</v>
      </c>
      <c r="AC188" s="54">
        <f>SUM(AC189:AC191)</f>
        <v>131.19892336296616</v>
      </c>
      <c r="AD188" s="54">
        <f>SUM(AD189:AD191)</f>
        <v>116.7680476614256</v>
      </c>
      <c r="AE188" s="54">
        <f t="shared" si="86"/>
        <v>-14.430875701540558</v>
      </c>
      <c r="AF188" s="94">
        <f t="shared" si="88"/>
        <v>-0.10999233325731693</v>
      </c>
      <c r="AG188" s="55" t="s">
        <v>30</v>
      </c>
      <c r="AH188" s="30"/>
      <c r="AI188" s="40"/>
      <c r="AJ188" s="41"/>
      <c r="AL188" s="42"/>
      <c r="AM188" s="42"/>
    </row>
    <row r="189" spans="1:39" s="31" customFormat="1" ht="138.75" customHeight="1" x14ac:dyDescent="0.25">
      <c r="A189" s="49" t="s">
        <v>378</v>
      </c>
      <c r="B189" s="66" t="s">
        <v>379</v>
      </c>
      <c r="C189" s="51" t="s">
        <v>29</v>
      </c>
      <c r="D189" s="54">
        <f>SUM(I189,N189,S189,X189,AC189)</f>
        <v>27.637</v>
      </c>
      <c r="E189" s="54">
        <f>SUM(J189,O189,T189,Y189,AD189)</f>
        <v>254.31278577999998</v>
      </c>
      <c r="F189" s="54">
        <f t="shared" ref="F189:F203" si="100">E189-D189</f>
        <v>226.67578577999998</v>
      </c>
      <c r="G189" s="94">
        <f t="shared" ref="G189:G201" si="101">F189/D189</f>
        <v>8.20189549444585</v>
      </c>
      <c r="H189" s="55" t="s">
        <v>380</v>
      </c>
      <c r="I189" s="54">
        <v>0</v>
      </c>
      <c r="J189" s="54">
        <v>20.595136119999999</v>
      </c>
      <c r="K189" s="54">
        <f t="shared" si="97"/>
        <v>20.595136119999999</v>
      </c>
      <c r="L189" s="94">
        <v>1</v>
      </c>
      <c r="M189" s="55" t="s">
        <v>381</v>
      </c>
      <c r="N189" s="54">
        <v>0</v>
      </c>
      <c r="O189" s="54">
        <v>0</v>
      </c>
      <c r="P189" s="54">
        <f t="shared" si="98"/>
        <v>0</v>
      </c>
      <c r="Q189" s="94">
        <v>0</v>
      </c>
      <c r="R189" s="55" t="s">
        <v>30</v>
      </c>
      <c r="S189" s="54">
        <v>27.637</v>
      </c>
      <c r="T189" s="54">
        <v>227.42356233999996</v>
      </c>
      <c r="U189" s="54">
        <f t="shared" si="87"/>
        <v>199.78656233999996</v>
      </c>
      <c r="V189" s="94">
        <f>U189/S189</f>
        <v>7.228952575894632</v>
      </c>
      <c r="W189" s="55" t="s">
        <v>380</v>
      </c>
      <c r="X189" s="54">
        <v>0</v>
      </c>
      <c r="Y189" s="54">
        <v>1.8699068200000002</v>
      </c>
      <c r="Z189" s="54">
        <f t="shared" si="99"/>
        <v>1.8699068200000002</v>
      </c>
      <c r="AA189" s="94">
        <v>1</v>
      </c>
      <c r="AB189" s="55" t="s">
        <v>381</v>
      </c>
      <c r="AC189" s="54">
        <v>0</v>
      </c>
      <c r="AD189" s="54">
        <v>4.4241805000000003</v>
      </c>
      <c r="AE189" s="54">
        <f t="shared" si="86"/>
        <v>4.4241805000000003</v>
      </c>
      <c r="AF189" s="94">
        <v>1</v>
      </c>
      <c r="AG189" s="55" t="s">
        <v>381</v>
      </c>
      <c r="AH189" s="30"/>
      <c r="AI189" s="40"/>
      <c r="AJ189" s="41"/>
      <c r="AL189" s="42"/>
      <c r="AM189" s="42"/>
    </row>
    <row r="190" spans="1:39" s="31" customFormat="1" ht="72.75" customHeight="1" x14ac:dyDescent="0.25">
      <c r="A190" s="49" t="s">
        <v>382</v>
      </c>
      <c r="B190" s="66" t="s">
        <v>383</v>
      </c>
      <c r="C190" s="51" t="s">
        <v>29</v>
      </c>
      <c r="D190" s="54">
        <f t="shared" ref="D190:E203" si="102">SUM(I190,N190,S190,X190,AC190)</f>
        <v>1377.7915542300002</v>
      </c>
      <c r="E190" s="54">
        <f t="shared" si="102"/>
        <v>1243.6618919800005</v>
      </c>
      <c r="F190" s="54">
        <f t="shared" si="100"/>
        <v>-134.12966224999968</v>
      </c>
      <c r="G190" s="94">
        <f t="shared" si="101"/>
        <v>-9.7351200795362761E-2</v>
      </c>
      <c r="H190" s="55" t="s">
        <v>384</v>
      </c>
      <c r="I190" s="54">
        <v>553.75032064555205</v>
      </c>
      <c r="J190" s="54">
        <v>467.23748257313065</v>
      </c>
      <c r="K190" s="54">
        <f t="shared" si="97"/>
        <v>-86.512838072421403</v>
      </c>
      <c r="L190" s="94">
        <f>K190/I190</f>
        <v>-0.15623076835705721</v>
      </c>
      <c r="M190" s="55" t="s">
        <v>385</v>
      </c>
      <c r="N190" s="54">
        <v>155.3259615602031</v>
      </c>
      <c r="O190" s="54">
        <v>133.15601174504886</v>
      </c>
      <c r="P190" s="54">
        <f t="shared" si="98"/>
        <v>-22.16994981515424</v>
      </c>
      <c r="Q190" s="94">
        <f t="shared" ref="Q190:Q203" si="103">P190/N190</f>
        <v>-0.14273177254120101</v>
      </c>
      <c r="R190" s="55" t="s">
        <v>385</v>
      </c>
      <c r="S190" s="54">
        <v>504.57452711854961</v>
      </c>
      <c r="T190" s="54">
        <v>513.08820679919404</v>
      </c>
      <c r="U190" s="54">
        <f t="shared" si="87"/>
        <v>8.5136796806444295</v>
      </c>
      <c r="V190" s="94">
        <f t="shared" si="93"/>
        <v>1.6872987483658966E-2</v>
      </c>
      <c r="W190" s="54" t="s">
        <v>386</v>
      </c>
      <c r="X190" s="54">
        <v>32.941821542729166</v>
      </c>
      <c r="Y190" s="54">
        <v>17.83632370120133</v>
      </c>
      <c r="Z190" s="54">
        <f t="shared" si="99"/>
        <v>-15.105497841527836</v>
      </c>
      <c r="AA190" s="94">
        <f t="shared" ref="AA190:AA203" si="104">Z190/X190</f>
        <v>-0.45855077631133251</v>
      </c>
      <c r="AB190" s="55" t="s">
        <v>387</v>
      </c>
      <c r="AC190" s="54">
        <v>131.19892336296616</v>
      </c>
      <c r="AD190" s="54">
        <v>112.34386716142559</v>
      </c>
      <c r="AE190" s="54">
        <f t="shared" si="86"/>
        <v>-18.855056201540563</v>
      </c>
      <c r="AF190" s="94">
        <f t="shared" si="88"/>
        <v>-0.14371349793303889</v>
      </c>
      <c r="AG190" s="55" t="s">
        <v>388</v>
      </c>
      <c r="AH190" s="30"/>
      <c r="AI190" s="40"/>
      <c r="AJ190" s="41"/>
      <c r="AL190" s="42"/>
      <c r="AM190" s="42"/>
    </row>
    <row r="191" spans="1:39" s="31" customFormat="1" ht="18.75" customHeight="1" x14ac:dyDescent="0.25">
      <c r="A191" s="49" t="s">
        <v>389</v>
      </c>
      <c r="B191" s="66" t="s">
        <v>390</v>
      </c>
      <c r="C191" s="51" t="s">
        <v>29</v>
      </c>
      <c r="D191" s="54">
        <f t="shared" si="102"/>
        <v>0</v>
      </c>
      <c r="E191" s="54">
        <f t="shared" si="102"/>
        <v>0</v>
      </c>
      <c r="F191" s="54">
        <f t="shared" si="100"/>
        <v>0</v>
      </c>
      <c r="G191" s="94">
        <v>0</v>
      </c>
      <c r="H191" s="55" t="s">
        <v>30</v>
      </c>
      <c r="I191" s="54">
        <v>0</v>
      </c>
      <c r="J191" s="54">
        <v>0</v>
      </c>
      <c r="K191" s="54">
        <f t="shared" si="97"/>
        <v>0</v>
      </c>
      <c r="L191" s="94">
        <v>0</v>
      </c>
      <c r="M191" s="55" t="s">
        <v>30</v>
      </c>
      <c r="N191" s="54">
        <v>0</v>
      </c>
      <c r="O191" s="54">
        <v>0</v>
      </c>
      <c r="P191" s="54">
        <f t="shared" si="98"/>
        <v>0</v>
      </c>
      <c r="Q191" s="94">
        <v>0</v>
      </c>
      <c r="R191" s="55" t="s">
        <v>30</v>
      </c>
      <c r="S191" s="54">
        <v>0</v>
      </c>
      <c r="T191" s="54">
        <v>0</v>
      </c>
      <c r="U191" s="54">
        <f t="shared" si="87"/>
        <v>0</v>
      </c>
      <c r="V191" s="94">
        <v>0</v>
      </c>
      <c r="W191" s="54" t="s">
        <v>30</v>
      </c>
      <c r="X191" s="54">
        <v>0</v>
      </c>
      <c r="Y191" s="54">
        <v>0</v>
      </c>
      <c r="Z191" s="54">
        <f t="shared" si="99"/>
        <v>0</v>
      </c>
      <c r="AA191" s="94">
        <v>0</v>
      </c>
      <c r="AB191" s="55" t="s">
        <v>30</v>
      </c>
      <c r="AC191" s="54">
        <v>0</v>
      </c>
      <c r="AD191" s="54">
        <v>0</v>
      </c>
      <c r="AE191" s="54">
        <f t="shared" si="86"/>
        <v>0</v>
      </c>
      <c r="AF191" s="94">
        <v>0</v>
      </c>
      <c r="AG191" s="55" t="s">
        <v>30</v>
      </c>
      <c r="AH191" s="30"/>
      <c r="AI191" s="40"/>
      <c r="AJ191" s="41"/>
      <c r="AL191" s="42"/>
      <c r="AM191" s="42"/>
    </row>
    <row r="192" spans="1:39" s="31" customFormat="1" ht="30" customHeight="1" x14ac:dyDescent="0.25">
      <c r="A192" s="49" t="s">
        <v>391</v>
      </c>
      <c r="B192" s="68" t="s">
        <v>392</v>
      </c>
      <c r="C192" s="51" t="s">
        <v>29</v>
      </c>
      <c r="D192" s="54">
        <f t="shared" si="102"/>
        <v>0</v>
      </c>
      <c r="E192" s="54">
        <f t="shared" si="102"/>
        <v>0</v>
      </c>
      <c r="F192" s="54">
        <f t="shared" si="100"/>
        <v>0</v>
      </c>
      <c r="G192" s="94">
        <v>0</v>
      </c>
      <c r="H192" s="55" t="s">
        <v>30</v>
      </c>
      <c r="I192" s="54">
        <v>0</v>
      </c>
      <c r="J192" s="54">
        <v>0</v>
      </c>
      <c r="K192" s="54">
        <f t="shared" si="97"/>
        <v>0</v>
      </c>
      <c r="L192" s="94">
        <v>0</v>
      </c>
      <c r="M192" s="55" t="s">
        <v>30</v>
      </c>
      <c r="N192" s="54">
        <v>0</v>
      </c>
      <c r="O192" s="54">
        <v>0</v>
      </c>
      <c r="P192" s="54">
        <f t="shared" si="98"/>
        <v>0</v>
      </c>
      <c r="Q192" s="94">
        <v>0</v>
      </c>
      <c r="R192" s="55" t="s">
        <v>30</v>
      </c>
      <c r="S192" s="54">
        <v>0</v>
      </c>
      <c r="T192" s="54">
        <v>0</v>
      </c>
      <c r="U192" s="54">
        <f t="shared" si="87"/>
        <v>0</v>
      </c>
      <c r="V192" s="94">
        <v>0</v>
      </c>
      <c r="W192" s="54" t="s">
        <v>30</v>
      </c>
      <c r="X192" s="54">
        <v>0</v>
      </c>
      <c r="Y192" s="54">
        <v>0</v>
      </c>
      <c r="Z192" s="54">
        <f t="shared" si="99"/>
        <v>0</v>
      </c>
      <c r="AA192" s="94">
        <v>0</v>
      </c>
      <c r="AB192" s="55" t="s">
        <v>30</v>
      </c>
      <c r="AC192" s="54">
        <v>0</v>
      </c>
      <c r="AD192" s="54">
        <v>0</v>
      </c>
      <c r="AE192" s="54">
        <f t="shared" si="86"/>
        <v>0</v>
      </c>
      <c r="AF192" s="94">
        <v>0</v>
      </c>
      <c r="AG192" s="55" t="s">
        <v>30</v>
      </c>
      <c r="AH192" s="30"/>
      <c r="AI192" s="40"/>
      <c r="AJ192" s="41"/>
      <c r="AL192" s="42"/>
      <c r="AM192" s="42"/>
    </row>
    <row r="193" spans="1:39" s="31" customFormat="1" ht="53.25" customHeight="1" x14ac:dyDescent="0.25">
      <c r="A193" s="49" t="s">
        <v>393</v>
      </c>
      <c r="B193" s="68" t="s">
        <v>394</v>
      </c>
      <c r="C193" s="51" t="s">
        <v>29</v>
      </c>
      <c r="D193" s="54">
        <f t="shared" si="102"/>
        <v>21.0336</v>
      </c>
      <c r="E193" s="54">
        <f t="shared" si="102"/>
        <v>11.327315249999998</v>
      </c>
      <c r="F193" s="54">
        <f t="shared" si="100"/>
        <v>-9.7062847500000018</v>
      </c>
      <c r="G193" s="94">
        <f t="shared" si="101"/>
        <v>-0.46146569060931092</v>
      </c>
      <c r="H193" s="55" t="s">
        <v>395</v>
      </c>
      <c r="I193" s="54">
        <v>0</v>
      </c>
      <c r="J193" s="54">
        <v>0</v>
      </c>
      <c r="K193" s="54">
        <f t="shared" si="97"/>
        <v>0</v>
      </c>
      <c r="L193" s="94">
        <v>0</v>
      </c>
      <c r="M193" s="55" t="s">
        <v>30</v>
      </c>
      <c r="N193" s="54">
        <v>0</v>
      </c>
      <c r="O193" s="54">
        <v>0</v>
      </c>
      <c r="P193" s="54">
        <f t="shared" si="98"/>
        <v>0</v>
      </c>
      <c r="Q193" s="94">
        <v>0</v>
      </c>
      <c r="R193" s="55" t="s">
        <v>30</v>
      </c>
      <c r="S193" s="54">
        <v>17.752000000000002</v>
      </c>
      <c r="T193" s="54">
        <v>8.1045182399999991</v>
      </c>
      <c r="U193" s="54">
        <f t="shared" si="87"/>
        <v>-9.6474817600000033</v>
      </c>
      <c r="V193" s="94">
        <f t="shared" si="93"/>
        <v>-0.54345886435331237</v>
      </c>
      <c r="W193" s="55" t="s">
        <v>395</v>
      </c>
      <c r="X193" s="54">
        <v>3.2815999999999987</v>
      </c>
      <c r="Y193" s="54">
        <v>3.2227970099999999</v>
      </c>
      <c r="Z193" s="54">
        <f t="shared" si="99"/>
        <v>-5.8802989999998889E-2</v>
      </c>
      <c r="AA193" s="94">
        <f t="shared" si="104"/>
        <v>-1.7918999878107907E-2</v>
      </c>
      <c r="AB193" s="55" t="s">
        <v>30</v>
      </c>
      <c r="AC193" s="54">
        <v>0</v>
      </c>
      <c r="AD193" s="54">
        <v>0</v>
      </c>
      <c r="AE193" s="54">
        <f t="shared" si="86"/>
        <v>0</v>
      </c>
      <c r="AF193" s="94">
        <v>0</v>
      </c>
      <c r="AG193" s="55" t="s">
        <v>30</v>
      </c>
      <c r="AH193" s="30"/>
      <c r="AI193" s="40"/>
      <c r="AJ193" s="41"/>
      <c r="AL193" s="42"/>
      <c r="AM193" s="42"/>
    </row>
    <row r="194" spans="1:39" s="31" customFormat="1" ht="48" customHeight="1" x14ac:dyDescent="0.25">
      <c r="A194" s="49" t="s">
        <v>396</v>
      </c>
      <c r="B194" s="68" t="s">
        <v>397</v>
      </c>
      <c r="C194" s="51" t="s">
        <v>29</v>
      </c>
      <c r="D194" s="54">
        <f t="shared" si="102"/>
        <v>4133.4088610936569</v>
      </c>
      <c r="E194" s="54">
        <f t="shared" si="102"/>
        <v>4119.8846579299998</v>
      </c>
      <c r="F194" s="54">
        <f t="shared" si="100"/>
        <v>-13.524203163657148</v>
      </c>
      <c r="G194" s="94">
        <f t="shared" si="101"/>
        <v>-3.2719248489922639E-3</v>
      </c>
      <c r="H194" s="55" t="s">
        <v>30</v>
      </c>
      <c r="I194" s="54">
        <v>1806.4340876605254</v>
      </c>
      <c r="J194" s="54">
        <v>1808.98787376</v>
      </c>
      <c r="K194" s="54">
        <f t="shared" si="97"/>
        <v>2.5537860994745643</v>
      </c>
      <c r="L194" s="94">
        <f>K194/I194</f>
        <v>1.4137167344876217E-3</v>
      </c>
      <c r="M194" s="55" t="s">
        <v>30</v>
      </c>
      <c r="N194" s="54">
        <v>295.428</v>
      </c>
      <c r="O194" s="54">
        <v>288.83372207000002</v>
      </c>
      <c r="P194" s="54">
        <f t="shared" si="98"/>
        <v>-6.5942779299999756</v>
      </c>
      <c r="Q194" s="94">
        <f t="shared" si="103"/>
        <v>-2.2321099997291982E-2</v>
      </c>
      <c r="R194" s="55" t="s">
        <v>30</v>
      </c>
      <c r="S194" s="54">
        <v>1601.7670260704599</v>
      </c>
      <c r="T194" s="54">
        <v>1590.84220921</v>
      </c>
      <c r="U194" s="54">
        <f t="shared" si="87"/>
        <v>-10.924816860459941</v>
      </c>
      <c r="V194" s="94">
        <f t="shared" si="93"/>
        <v>-6.8204780611955057E-3</v>
      </c>
      <c r="W194" s="54" t="s">
        <v>30</v>
      </c>
      <c r="X194" s="54">
        <v>4.4947974481400008</v>
      </c>
      <c r="Y194" s="54">
        <v>5.9359094699999995</v>
      </c>
      <c r="Z194" s="54">
        <f t="shared" si="99"/>
        <v>1.4411120218599986</v>
      </c>
      <c r="AA194" s="94">
        <f t="shared" si="104"/>
        <v>0.32061778945263653</v>
      </c>
      <c r="AB194" s="55" t="s">
        <v>398</v>
      </c>
      <c r="AC194" s="54">
        <v>425.28494991453141</v>
      </c>
      <c r="AD194" s="54">
        <v>425.28494341999993</v>
      </c>
      <c r="AE194" s="54">
        <f t="shared" si="86"/>
        <v>-6.4945314761644113E-6</v>
      </c>
      <c r="AF194" s="94">
        <f t="shared" si="88"/>
        <v>-1.527101177097756E-8</v>
      </c>
      <c r="AG194" s="55" t="s">
        <v>30</v>
      </c>
      <c r="AH194" s="30"/>
      <c r="AI194" s="40"/>
      <c r="AJ194" s="41"/>
      <c r="AL194" s="42"/>
      <c r="AM194" s="42"/>
    </row>
    <row r="195" spans="1:39" s="31" customFormat="1" ht="21.75" customHeight="1" x14ac:dyDescent="0.25">
      <c r="A195" s="49" t="s">
        <v>399</v>
      </c>
      <c r="B195" s="68" t="s">
        <v>400</v>
      </c>
      <c r="C195" s="51" t="s">
        <v>29</v>
      </c>
      <c r="D195" s="54">
        <f t="shared" si="102"/>
        <v>9507.0033276699996</v>
      </c>
      <c r="E195" s="54">
        <f t="shared" si="102"/>
        <v>9231.4986396000004</v>
      </c>
      <c r="F195" s="54">
        <f t="shared" si="100"/>
        <v>-275.50468806999925</v>
      </c>
      <c r="G195" s="94">
        <f t="shared" si="101"/>
        <v>-2.8979130286843041E-2</v>
      </c>
      <c r="H195" s="55" t="s">
        <v>30</v>
      </c>
      <c r="I195" s="54">
        <v>3876.1154999301357</v>
      </c>
      <c r="J195" s="54">
        <v>3720.9060306274064</v>
      </c>
      <c r="K195" s="54">
        <f t="shared" si="97"/>
        <v>-155.2094693027293</v>
      </c>
      <c r="L195" s="94">
        <f>K195/I195</f>
        <v>-4.0042529513252857E-2</v>
      </c>
      <c r="M195" s="55" t="s">
        <v>30</v>
      </c>
      <c r="N195" s="54">
        <v>175.79669414143387</v>
      </c>
      <c r="O195" s="54">
        <v>166.80206685070814</v>
      </c>
      <c r="P195" s="54">
        <f t="shared" si="98"/>
        <v>-8.994627290725731</v>
      </c>
      <c r="Q195" s="94">
        <f t="shared" si="103"/>
        <v>-5.1164939902051149E-2</v>
      </c>
      <c r="R195" s="55" t="s">
        <v>30</v>
      </c>
      <c r="S195" s="54">
        <v>3250.3404998690935</v>
      </c>
      <c r="T195" s="54">
        <v>3180.0672439592031</v>
      </c>
      <c r="U195" s="54">
        <f t="shared" si="87"/>
        <v>-70.273255909890395</v>
      </c>
      <c r="V195" s="94">
        <f t="shared" si="93"/>
        <v>-2.1620275141241551E-2</v>
      </c>
      <c r="W195" s="54" t="s">
        <v>30</v>
      </c>
      <c r="X195" s="54">
        <v>932.0809148258121</v>
      </c>
      <c r="Y195" s="54">
        <v>901.56790444568617</v>
      </c>
      <c r="Z195" s="54">
        <f t="shared" si="99"/>
        <v>-30.513010380125934</v>
      </c>
      <c r="AA195" s="94">
        <f t="shared" si="104"/>
        <v>-3.2736439395745193E-2</v>
      </c>
      <c r="AB195" s="55" t="s">
        <v>30</v>
      </c>
      <c r="AC195" s="54">
        <v>1272.6697189035244</v>
      </c>
      <c r="AD195" s="54">
        <v>1262.1553937169961</v>
      </c>
      <c r="AE195" s="54">
        <f t="shared" si="86"/>
        <v>-10.514325186528367</v>
      </c>
      <c r="AF195" s="94">
        <f t="shared" si="88"/>
        <v>-8.2616291016863689E-3</v>
      </c>
      <c r="AG195" s="55" t="s">
        <v>30</v>
      </c>
      <c r="AH195" s="30"/>
      <c r="AI195" s="40"/>
      <c r="AJ195" s="41"/>
      <c r="AL195" s="42"/>
      <c r="AM195" s="42"/>
    </row>
    <row r="196" spans="1:39" s="31" customFormat="1" ht="21.75" customHeight="1" x14ac:dyDescent="0.25">
      <c r="A196" s="49" t="s">
        <v>401</v>
      </c>
      <c r="B196" s="68" t="s">
        <v>402</v>
      </c>
      <c r="C196" s="51" t="s">
        <v>29</v>
      </c>
      <c r="D196" s="54">
        <f t="shared" si="102"/>
        <v>3176.4584306866668</v>
      </c>
      <c r="E196" s="54">
        <f t="shared" si="102"/>
        <v>3021.7208999899995</v>
      </c>
      <c r="F196" s="54">
        <f t="shared" si="100"/>
        <v>-154.73753069666736</v>
      </c>
      <c r="G196" s="94">
        <f t="shared" si="101"/>
        <v>-4.8713853517427325E-2</v>
      </c>
      <c r="H196" s="55" t="s">
        <v>30</v>
      </c>
      <c r="I196" s="54">
        <v>1293.7193644174424</v>
      </c>
      <c r="J196" s="54">
        <v>1227.5723724679106</v>
      </c>
      <c r="K196" s="54">
        <f t="shared" si="97"/>
        <v>-66.146991949531866</v>
      </c>
      <c r="L196" s="94">
        <f>K196/I196</f>
        <v>-5.1129320445255637E-2</v>
      </c>
      <c r="M196" s="55" t="s">
        <v>30</v>
      </c>
      <c r="N196" s="54">
        <v>60.437184863965449</v>
      </c>
      <c r="O196" s="54">
        <v>57.196911299849752</v>
      </c>
      <c r="P196" s="54">
        <f t="shared" si="98"/>
        <v>-3.2402735641156966</v>
      </c>
      <c r="Q196" s="94">
        <f t="shared" si="103"/>
        <v>-5.3613906263321832E-2</v>
      </c>
      <c r="R196" s="55" t="s">
        <v>30</v>
      </c>
      <c r="S196" s="54">
        <v>1109.0347184409989</v>
      </c>
      <c r="T196" s="54">
        <v>1072.825251697155</v>
      </c>
      <c r="U196" s="54">
        <f t="shared" si="87"/>
        <v>-36.209466743843905</v>
      </c>
      <c r="V196" s="94">
        <f t="shared" si="93"/>
        <v>-3.2649533997226497E-2</v>
      </c>
      <c r="W196" s="55" t="s">
        <v>30</v>
      </c>
      <c r="X196" s="54">
        <v>317.51337604471559</v>
      </c>
      <c r="Y196" s="54">
        <v>306.1158334780207</v>
      </c>
      <c r="Z196" s="54">
        <f t="shared" si="99"/>
        <v>-11.397542566694881</v>
      </c>
      <c r="AA196" s="94">
        <f t="shared" si="104"/>
        <v>-3.5896259580225555E-2</v>
      </c>
      <c r="AB196" s="55" t="s">
        <v>30</v>
      </c>
      <c r="AC196" s="54">
        <v>395.75378691954432</v>
      </c>
      <c r="AD196" s="54">
        <v>358.01053104706375</v>
      </c>
      <c r="AE196" s="54">
        <f t="shared" si="86"/>
        <v>-37.743255872480574</v>
      </c>
      <c r="AF196" s="94">
        <f t="shared" si="88"/>
        <v>-9.5370548861364854E-2</v>
      </c>
      <c r="AG196" s="55" t="s">
        <v>30</v>
      </c>
      <c r="AH196" s="30"/>
      <c r="AI196" s="40"/>
      <c r="AJ196" s="41"/>
      <c r="AL196" s="42"/>
      <c r="AM196" s="42"/>
    </row>
    <row r="197" spans="1:39" s="31" customFormat="1" ht="133.5" customHeight="1" x14ac:dyDescent="0.25">
      <c r="A197" s="49" t="s">
        <v>403</v>
      </c>
      <c r="B197" s="68" t="s">
        <v>404</v>
      </c>
      <c r="C197" s="51" t="s">
        <v>29</v>
      </c>
      <c r="D197" s="54">
        <f t="shared" si="102"/>
        <v>4072.3339914466669</v>
      </c>
      <c r="E197" s="54">
        <f t="shared" si="102"/>
        <v>5205.2173005699997</v>
      </c>
      <c r="F197" s="54">
        <f t="shared" si="100"/>
        <v>1132.8833091233328</v>
      </c>
      <c r="G197" s="94">
        <f t="shared" si="101"/>
        <v>0.2781901758310556</v>
      </c>
      <c r="H197" s="55" t="s">
        <v>405</v>
      </c>
      <c r="I197" s="54">
        <v>2052.7790214256497</v>
      </c>
      <c r="J197" s="54">
        <v>2505.3011087497475</v>
      </c>
      <c r="K197" s="54">
        <f t="shared" si="97"/>
        <v>452.52208732409781</v>
      </c>
      <c r="L197" s="94">
        <f>K197/I197</f>
        <v>0.22044364376338102</v>
      </c>
      <c r="M197" s="55" t="s">
        <v>405</v>
      </c>
      <c r="N197" s="54">
        <v>11.680048119359904</v>
      </c>
      <c r="O197" s="54">
        <v>40.022466173946562</v>
      </c>
      <c r="P197" s="54">
        <f t="shared" si="98"/>
        <v>28.342418054586659</v>
      </c>
      <c r="Q197" s="94">
        <f t="shared" si="103"/>
        <v>2.4265668912449563</v>
      </c>
      <c r="R197" s="55" t="s">
        <v>406</v>
      </c>
      <c r="S197" s="54">
        <v>1716.33780486004</v>
      </c>
      <c r="T197" s="54">
        <v>1829.22491871078</v>
      </c>
      <c r="U197" s="54">
        <f t="shared" si="87"/>
        <v>112.88711385073998</v>
      </c>
      <c r="V197" s="94">
        <f t="shared" si="93"/>
        <v>6.5772083753609004E-2</v>
      </c>
      <c r="W197" s="55" t="s">
        <v>406</v>
      </c>
      <c r="X197" s="54">
        <v>266.02012036056277</v>
      </c>
      <c r="Y197" s="54">
        <v>451.14852020709986</v>
      </c>
      <c r="Z197" s="54">
        <f t="shared" si="99"/>
        <v>185.12839984653709</v>
      </c>
      <c r="AA197" s="94">
        <f t="shared" si="104"/>
        <v>0.69591878838192645</v>
      </c>
      <c r="AB197" s="55" t="s">
        <v>406</v>
      </c>
      <c r="AC197" s="54">
        <v>25.516996681054618</v>
      </c>
      <c r="AD197" s="54">
        <v>379.52028672842482</v>
      </c>
      <c r="AE197" s="54">
        <f t="shared" si="86"/>
        <v>354.00329004737023</v>
      </c>
      <c r="AF197" s="94">
        <f t="shared" si="88"/>
        <v>13.873234945012317</v>
      </c>
      <c r="AG197" s="55" t="s">
        <v>406</v>
      </c>
      <c r="AH197" s="30"/>
      <c r="AI197" s="40"/>
      <c r="AJ197" s="41"/>
      <c r="AL197" s="42"/>
      <c r="AM197" s="42"/>
    </row>
    <row r="198" spans="1:39" s="31" customFormat="1" ht="24.75" customHeight="1" x14ac:dyDescent="0.25">
      <c r="A198" s="49" t="s">
        <v>407</v>
      </c>
      <c r="B198" s="66" t="s">
        <v>408</v>
      </c>
      <c r="C198" s="51" t="s">
        <v>29</v>
      </c>
      <c r="D198" s="54">
        <f t="shared" si="102"/>
        <v>0</v>
      </c>
      <c r="E198" s="54">
        <f t="shared" si="102"/>
        <v>0</v>
      </c>
      <c r="F198" s="54">
        <f t="shared" si="100"/>
        <v>0</v>
      </c>
      <c r="G198" s="94">
        <v>0</v>
      </c>
      <c r="H198" s="55" t="s">
        <v>30</v>
      </c>
      <c r="I198" s="54">
        <v>0</v>
      </c>
      <c r="J198" s="54">
        <v>0</v>
      </c>
      <c r="K198" s="54">
        <f t="shared" si="97"/>
        <v>0</v>
      </c>
      <c r="L198" s="94">
        <v>0</v>
      </c>
      <c r="M198" s="55" t="s">
        <v>30</v>
      </c>
      <c r="N198" s="54">
        <v>0</v>
      </c>
      <c r="O198" s="54">
        <v>0</v>
      </c>
      <c r="P198" s="54">
        <f t="shared" si="98"/>
        <v>0</v>
      </c>
      <c r="Q198" s="94">
        <v>0</v>
      </c>
      <c r="R198" s="55" t="s">
        <v>30</v>
      </c>
      <c r="S198" s="54">
        <v>0</v>
      </c>
      <c r="T198" s="54">
        <v>0</v>
      </c>
      <c r="U198" s="54">
        <f t="shared" si="87"/>
        <v>0</v>
      </c>
      <c r="V198" s="94">
        <v>0</v>
      </c>
      <c r="W198" s="55" t="s">
        <v>30</v>
      </c>
      <c r="X198" s="54">
        <v>0</v>
      </c>
      <c r="Y198" s="54">
        <v>0</v>
      </c>
      <c r="Z198" s="54">
        <f t="shared" si="99"/>
        <v>0</v>
      </c>
      <c r="AA198" s="94">
        <v>0</v>
      </c>
      <c r="AB198" s="55" t="s">
        <v>30</v>
      </c>
      <c r="AC198" s="54">
        <v>0</v>
      </c>
      <c r="AD198" s="54">
        <v>0</v>
      </c>
      <c r="AE198" s="54">
        <f t="shared" si="86"/>
        <v>0</v>
      </c>
      <c r="AF198" s="94">
        <v>0</v>
      </c>
      <c r="AG198" s="55" t="s">
        <v>30</v>
      </c>
      <c r="AH198" s="30"/>
      <c r="AI198" s="40"/>
      <c r="AJ198" s="41"/>
      <c r="AL198" s="42"/>
      <c r="AM198" s="42"/>
    </row>
    <row r="199" spans="1:39" s="31" customFormat="1" ht="137.25" customHeight="1" x14ac:dyDescent="0.25">
      <c r="A199" s="49" t="s">
        <v>409</v>
      </c>
      <c r="B199" s="68" t="s">
        <v>410</v>
      </c>
      <c r="C199" s="51" t="s">
        <v>29</v>
      </c>
      <c r="D199" s="54">
        <f t="shared" si="102"/>
        <v>2887.107981850565</v>
      </c>
      <c r="E199" s="54">
        <f t="shared" si="102"/>
        <v>2850.8936134999994</v>
      </c>
      <c r="F199" s="54">
        <f t="shared" si="100"/>
        <v>-36.214368350565564</v>
      </c>
      <c r="G199" s="94">
        <f>F199/D199</f>
        <v>-1.2543475539613536E-2</v>
      </c>
      <c r="H199" s="55" t="s">
        <v>30</v>
      </c>
      <c r="I199" s="54">
        <v>1085.2518268891829</v>
      </c>
      <c r="J199" s="54">
        <v>1057.5979215214304</v>
      </c>
      <c r="K199" s="54">
        <f t="shared" si="97"/>
        <v>-27.653905367752486</v>
      </c>
      <c r="L199" s="94">
        <f>K199/I199</f>
        <v>-2.5481556153672598E-2</v>
      </c>
      <c r="M199" s="111" t="s">
        <v>30</v>
      </c>
      <c r="N199" s="54">
        <v>122.05429347602131</v>
      </c>
      <c r="O199" s="54">
        <v>85.729266031482297</v>
      </c>
      <c r="P199" s="54">
        <f t="shared" si="98"/>
        <v>-36.325027444539018</v>
      </c>
      <c r="Q199" s="94">
        <f t="shared" si="103"/>
        <v>-0.29761368002736749</v>
      </c>
      <c r="R199" s="55" t="s">
        <v>411</v>
      </c>
      <c r="S199" s="54">
        <v>1143.6159961620924</v>
      </c>
      <c r="T199" s="54">
        <v>1121.0586009155033</v>
      </c>
      <c r="U199" s="54">
        <f t="shared" si="87"/>
        <v>-22.557395246589067</v>
      </c>
      <c r="V199" s="94">
        <f t="shared" si="93"/>
        <v>-1.9724623756829523E-2</v>
      </c>
      <c r="W199" s="55" t="s">
        <v>30</v>
      </c>
      <c r="X199" s="54">
        <v>280.32038261367671</v>
      </c>
      <c r="Y199" s="54">
        <v>289.3460867746719</v>
      </c>
      <c r="Z199" s="54">
        <f t="shared" si="99"/>
        <v>9.0257041609951898</v>
      </c>
      <c r="AA199" s="94">
        <f t="shared" si="104"/>
        <v>3.2197816216004371E-2</v>
      </c>
      <c r="AB199" s="55" t="s">
        <v>30</v>
      </c>
      <c r="AC199" s="54">
        <v>255.86548270959148</v>
      </c>
      <c r="AD199" s="54">
        <v>297.16173825691186</v>
      </c>
      <c r="AE199" s="54">
        <f t="shared" si="86"/>
        <v>41.296255547320385</v>
      </c>
      <c r="AF199" s="94">
        <f t="shared" si="88"/>
        <v>0.16139830628968357</v>
      </c>
      <c r="AG199" s="55" t="s">
        <v>412</v>
      </c>
      <c r="AH199" s="30"/>
      <c r="AI199" s="40"/>
      <c r="AJ199" s="41"/>
      <c r="AL199" s="42"/>
      <c r="AM199" s="42"/>
    </row>
    <row r="200" spans="1:39" s="31" customFormat="1" ht="189" customHeight="1" x14ac:dyDescent="0.25">
      <c r="A200" s="49" t="s">
        <v>413</v>
      </c>
      <c r="B200" s="68" t="s">
        <v>414</v>
      </c>
      <c r="C200" s="51" t="s">
        <v>29</v>
      </c>
      <c r="D200" s="54">
        <f t="shared" si="102"/>
        <v>4170.3161488313517</v>
      </c>
      <c r="E200" s="54">
        <f t="shared" si="102"/>
        <v>5005.3849814900004</v>
      </c>
      <c r="F200" s="54">
        <f t="shared" si="100"/>
        <v>835.06883265864872</v>
      </c>
      <c r="G200" s="94">
        <f>F200/D200</f>
        <v>0.20024113349120071</v>
      </c>
      <c r="H200" s="55" t="s">
        <v>415</v>
      </c>
      <c r="I200" s="54">
        <v>1639.1432044615242</v>
      </c>
      <c r="J200" s="54">
        <v>2138.8098817195669</v>
      </c>
      <c r="K200" s="54">
        <f t="shared" si="97"/>
        <v>499.66667725804268</v>
      </c>
      <c r="L200" s="94">
        <f>K200/I200</f>
        <v>0.30483405958553111</v>
      </c>
      <c r="M200" s="55" t="s">
        <v>416</v>
      </c>
      <c r="N200" s="54">
        <v>85.388447799737776</v>
      </c>
      <c r="O200" s="54">
        <v>77.269968205712132</v>
      </c>
      <c r="P200" s="54">
        <f t="shared" si="98"/>
        <v>-8.1184795940256436</v>
      </c>
      <c r="Q200" s="94">
        <f t="shared" si="103"/>
        <v>-9.5077025092035639E-2</v>
      </c>
      <c r="R200" s="55" t="s">
        <v>30</v>
      </c>
      <c r="S200" s="54">
        <v>1582.2026376984713</v>
      </c>
      <c r="T200" s="54">
        <v>1795.2554066080572</v>
      </c>
      <c r="U200" s="54">
        <f t="shared" si="87"/>
        <v>213.05276890958589</v>
      </c>
      <c r="V200" s="94">
        <f t="shared" si="93"/>
        <v>0.13465580440410596</v>
      </c>
      <c r="W200" s="55" t="s">
        <v>417</v>
      </c>
      <c r="X200" s="54">
        <v>297.1913593536969</v>
      </c>
      <c r="Y200" s="54">
        <v>308.99675575418087</v>
      </c>
      <c r="Z200" s="54">
        <f t="shared" si="99"/>
        <v>11.805396400483971</v>
      </c>
      <c r="AA200" s="94">
        <f t="shared" si="104"/>
        <v>3.9723215460090118E-2</v>
      </c>
      <c r="AB200" s="55" t="s">
        <v>30</v>
      </c>
      <c r="AC200" s="54">
        <v>566.39049951792163</v>
      </c>
      <c r="AD200" s="54">
        <v>685.05296920248315</v>
      </c>
      <c r="AE200" s="54">
        <f t="shared" si="86"/>
        <v>118.66246968456153</v>
      </c>
      <c r="AF200" s="94">
        <f t="shared" si="88"/>
        <v>0.20950646203557452</v>
      </c>
      <c r="AG200" s="55" t="s">
        <v>418</v>
      </c>
      <c r="AH200" s="30"/>
      <c r="AI200" s="40"/>
      <c r="AJ200" s="41"/>
      <c r="AL200" s="42"/>
      <c r="AM200" s="42"/>
    </row>
    <row r="201" spans="1:39" s="31" customFormat="1" ht="87" customHeight="1" x14ac:dyDescent="0.25">
      <c r="A201" s="49" t="s">
        <v>419</v>
      </c>
      <c r="B201" s="68" t="s">
        <v>420</v>
      </c>
      <c r="C201" s="51" t="s">
        <v>29</v>
      </c>
      <c r="D201" s="54">
        <f t="shared" si="102"/>
        <v>385.48422800000009</v>
      </c>
      <c r="E201" s="54">
        <f t="shared" si="102"/>
        <v>418.28769714999999</v>
      </c>
      <c r="F201" s="54">
        <f t="shared" si="100"/>
        <v>32.803469149999898</v>
      </c>
      <c r="G201" s="94">
        <f t="shared" si="101"/>
        <v>8.5096786761402574E-2</v>
      </c>
      <c r="H201" s="55" t="s">
        <v>30</v>
      </c>
      <c r="I201" s="54">
        <v>61.713139788008206</v>
      </c>
      <c r="J201" s="54">
        <v>58.163391698082336</v>
      </c>
      <c r="K201" s="54">
        <f t="shared" si="97"/>
        <v>-3.5497480899258704</v>
      </c>
      <c r="L201" s="94">
        <f>K201/I201</f>
        <v>-5.7520134320173416E-2</v>
      </c>
      <c r="M201" s="55" t="s">
        <v>30</v>
      </c>
      <c r="N201" s="54">
        <v>2.0804747350103243</v>
      </c>
      <c r="O201" s="54">
        <v>2.1158002374363858</v>
      </c>
      <c r="P201" s="54">
        <f t="shared" si="98"/>
        <v>3.5325502426061473E-2</v>
      </c>
      <c r="Q201" s="94">
        <f t="shared" si="103"/>
        <v>1.6979539252076604E-2</v>
      </c>
      <c r="R201" s="55" t="s">
        <v>30</v>
      </c>
      <c r="S201" s="54">
        <v>69.455459420977718</v>
      </c>
      <c r="T201" s="54">
        <v>79.650677834335099</v>
      </c>
      <c r="U201" s="54">
        <f t="shared" si="87"/>
        <v>10.195218413357381</v>
      </c>
      <c r="V201" s="94">
        <f t="shared" si="93"/>
        <v>0.14678786229838264</v>
      </c>
      <c r="W201" s="55" t="s">
        <v>421</v>
      </c>
      <c r="X201" s="54">
        <v>239.64858202816009</v>
      </c>
      <c r="Y201" s="54">
        <v>266.14086302862262</v>
      </c>
      <c r="Z201" s="54">
        <f t="shared" si="99"/>
        <v>26.492281000462526</v>
      </c>
      <c r="AA201" s="94">
        <f t="shared" si="104"/>
        <v>0.11054637075778537</v>
      </c>
      <c r="AB201" s="55" t="s">
        <v>422</v>
      </c>
      <c r="AC201" s="54">
        <v>12.586572027843694</v>
      </c>
      <c r="AD201" s="54">
        <v>12.216964351523508</v>
      </c>
      <c r="AE201" s="54">
        <f t="shared" si="86"/>
        <v>-0.36960767632018587</v>
      </c>
      <c r="AF201" s="94">
        <f t="shared" si="88"/>
        <v>-2.9365237453259647E-2</v>
      </c>
      <c r="AG201" s="55" t="s">
        <v>30</v>
      </c>
      <c r="AH201" s="30"/>
      <c r="AI201" s="40"/>
      <c r="AJ201" s="41"/>
      <c r="AL201" s="42"/>
      <c r="AM201" s="42"/>
    </row>
    <row r="202" spans="1:39" s="31" customFormat="1" ht="234" customHeight="1" x14ac:dyDescent="0.25">
      <c r="A202" s="49" t="s">
        <v>423</v>
      </c>
      <c r="B202" s="68" t="s">
        <v>424</v>
      </c>
      <c r="C202" s="51" t="s">
        <v>29</v>
      </c>
      <c r="D202" s="54">
        <f t="shared" si="102"/>
        <v>9291.3439999999955</v>
      </c>
      <c r="E202" s="54">
        <f t="shared" si="102"/>
        <v>2130.9606810100004</v>
      </c>
      <c r="F202" s="54">
        <f t="shared" si="100"/>
        <v>-7160.3833189899951</v>
      </c>
      <c r="G202" s="94">
        <f>F202/D202</f>
        <v>-0.77065097568123608</v>
      </c>
      <c r="H202" s="55" t="s">
        <v>425</v>
      </c>
      <c r="I202" s="54">
        <v>3436.3792969822084</v>
      </c>
      <c r="J202" s="54">
        <v>1094.7092441200004</v>
      </c>
      <c r="K202" s="54">
        <f t="shared" si="97"/>
        <v>-2341.6700528622077</v>
      </c>
      <c r="L202" s="94">
        <f>K202/I202</f>
        <v>-0.68143526965100665</v>
      </c>
      <c r="M202" s="55" t="s">
        <v>425</v>
      </c>
      <c r="N202" s="54">
        <v>86.965703654700704</v>
      </c>
      <c r="O202" s="54">
        <v>14.047158319999996</v>
      </c>
      <c r="P202" s="54">
        <f t="shared" si="98"/>
        <v>-72.91854533470071</v>
      </c>
      <c r="Q202" s="94">
        <f t="shared" si="103"/>
        <v>-0.838474735100465</v>
      </c>
      <c r="R202" s="55" t="s">
        <v>425</v>
      </c>
      <c r="S202" s="54">
        <v>4411.9701031907098</v>
      </c>
      <c r="T202" s="54">
        <v>776.03927703999966</v>
      </c>
      <c r="U202" s="54">
        <f t="shared" si="87"/>
        <v>-3635.9308261507103</v>
      </c>
      <c r="V202" s="94">
        <f t="shared" si="93"/>
        <v>-0.82410595292140065</v>
      </c>
      <c r="W202" s="55" t="s">
        <v>425</v>
      </c>
      <c r="X202" s="54">
        <v>719.94935096141296</v>
      </c>
      <c r="Y202" s="54">
        <v>60.729028470000046</v>
      </c>
      <c r="Z202" s="54">
        <f t="shared" si="99"/>
        <v>-659.22032249141296</v>
      </c>
      <c r="AA202" s="94">
        <f t="shared" si="104"/>
        <v>-0.91564819332234537</v>
      </c>
      <c r="AB202" s="55" t="s">
        <v>425</v>
      </c>
      <c r="AC202" s="54">
        <v>636.07954521096406</v>
      </c>
      <c r="AD202" s="54">
        <v>185.43597306000001</v>
      </c>
      <c r="AE202" s="54">
        <f t="shared" si="86"/>
        <v>-450.64357215096402</v>
      </c>
      <c r="AF202" s="94">
        <f t="shared" si="88"/>
        <v>-0.70847046653811552</v>
      </c>
      <c r="AG202" s="55" t="s">
        <v>425</v>
      </c>
      <c r="AH202" s="30"/>
      <c r="AI202" s="40"/>
      <c r="AJ202" s="41"/>
      <c r="AL202" s="42"/>
      <c r="AM202" s="42"/>
    </row>
    <row r="203" spans="1:39" s="31" customFormat="1" ht="125.25" customHeight="1" thickBot="1" x14ac:dyDescent="0.3">
      <c r="A203" s="49" t="s">
        <v>426</v>
      </c>
      <c r="B203" s="68" t="s">
        <v>427</v>
      </c>
      <c r="C203" s="51" t="s">
        <v>29</v>
      </c>
      <c r="D203" s="54">
        <f t="shared" si="102"/>
        <v>5154.6189551191328</v>
      </c>
      <c r="E203" s="54">
        <f t="shared" si="102"/>
        <v>6939.7198146348528</v>
      </c>
      <c r="F203" s="54">
        <f t="shared" si="100"/>
        <v>1785.10085951572</v>
      </c>
      <c r="G203" s="94">
        <f>F203/D203</f>
        <v>0.3463109252223015</v>
      </c>
      <c r="H203" s="55" t="s">
        <v>428</v>
      </c>
      <c r="I203" s="54">
        <v>2012.0290464960378</v>
      </c>
      <c r="J203" s="54">
        <v>2651.7045805411299</v>
      </c>
      <c r="K203" s="54">
        <f t="shared" si="97"/>
        <v>639.67553404509204</v>
      </c>
      <c r="L203" s="94">
        <f>K203/I203</f>
        <v>0.31792559613346105</v>
      </c>
      <c r="M203" s="55" t="s">
        <v>429</v>
      </c>
      <c r="N203" s="54">
        <v>309.10503358966753</v>
      </c>
      <c r="O203" s="54">
        <v>294.25026304559543</v>
      </c>
      <c r="P203" s="54">
        <f t="shared" si="98"/>
        <v>-14.854770544072096</v>
      </c>
      <c r="Q203" s="94">
        <f t="shared" si="103"/>
        <v>-4.8057355687683788E-2</v>
      </c>
      <c r="R203" s="55" t="s">
        <v>30</v>
      </c>
      <c r="S203" s="54">
        <v>2288.8388658195504</v>
      </c>
      <c r="T203" s="54">
        <v>2966.8478100299681</v>
      </c>
      <c r="U203" s="54">
        <f t="shared" si="87"/>
        <v>678.00894421041767</v>
      </c>
      <c r="V203" s="94">
        <f t="shared" si="93"/>
        <v>0.29622397379539744</v>
      </c>
      <c r="W203" s="55" t="s">
        <v>430</v>
      </c>
      <c r="X203" s="54">
        <v>186.00145318349485</v>
      </c>
      <c r="Y203" s="54">
        <v>604.41899914980081</v>
      </c>
      <c r="Z203" s="54">
        <f t="shared" si="99"/>
        <v>418.41754596630597</v>
      </c>
      <c r="AA203" s="94">
        <f t="shared" si="104"/>
        <v>2.2495391235117239</v>
      </c>
      <c r="AB203" s="55" t="s">
        <v>431</v>
      </c>
      <c r="AC203" s="54">
        <v>358.64455603038215</v>
      </c>
      <c r="AD203" s="54">
        <v>422.49816186835858</v>
      </c>
      <c r="AE203" s="54">
        <f t="shared" si="86"/>
        <v>63.853605837976431</v>
      </c>
      <c r="AF203" s="94">
        <f t="shared" si="88"/>
        <v>0.17804147522754296</v>
      </c>
      <c r="AG203" s="55" t="s">
        <v>432</v>
      </c>
      <c r="AH203" s="30"/>
      <c r="AI203" s="40"/>
      <c r="AJ203" s="41"/>
      <c r="AL203" s="42"/>
      <c r="AM203" s="42"/>
    </row>
    <row r="204" spans="1:39" s="31" customFormat="1" ht="29.25" customHeight="1" thickBot="1" x14ac:dyDescent="0.3">
      <c r="A204" s="62" t="s">
        <v>433</v>
      </c>
      <c r="B204" s="63" t="s">
        <v>434</v>
      </c>
      <c r="C204" s="64" t="s">
        <v>29</v>
      </c>
      <c r="D204" s="39">
        <f>SUM(D205,D206,D210)</f>
        <v>14.595951360000001</v>
      </c>
      <c r="E204" s="39">
        <f>SUM(E205,E206,E210)</f>
        <v>6894.2652014400001</v>
      </c>
      <c r="F204" s="39">
        <f>E204-D204</f>
        <v>6879.66925008</v>
      </c>
      <c r="G204" s="100">
        <f>F204/D204</f>
        <v>471.34092738440035</v>
      </c>
      <c r="H204" s="39" t="s">
        <v>30</v>
      </c>
      <c r="I204" s="39">
        <f>SUM(I205,I206,I210)</f>
        <v>14.595951360000001</v>
      </c>
      <c r="J204" s="39">
        <f>SUM(J205,J206,J210)</f>
        <v>15.106432360000627</v>
      </c>
      <c r="K204" s="39">
        <f>J204-I204</f>
        <v>0.51048100000062568</v>
      </c>
      <c r="L204" s="100">
        <f t="shared" ref="L204:L211" si="105">K204/I204</f>
        <v>3.4974150530508868E-2</v>
      </c>
      <c r="M204" s="39" t="s">
        <v>30</v>
      </c>
      <c r="N204" s="39">
        <f>SUM(N205,N206,N210)</f>
        <v>0</v>
      </c>
      <c r="O204" s="39">
        <f>SUM(O205,O206,O210)</f>
        <v>0</v>
      </c>
      <c r="P204" s="39">
        <f t="shared" si="85"/>
        <v>0</v>
      </c>
      <c r="Q204" s="100">
        <v>0</v>
      </c>
      <c r="R204" s="39" t="s">
        <v>30</v>
      </c>
      <c r="S204" s="39">
        <f>SUM(S205,S206,S210)</f>
        <v>0</v>
      </c>
      <c r="T204" s="39">
        <f>SUM(T205,T206,T210)</f>
        <v>6878.5787690799998</v>
      </c>
      <c r="U204" s="39">
        <f t="shared" si="87"/>
        <v>6878.5787690799998</v>
      </c>
      <c r="V204" s="100">
        <v>1</v>
      </c>
      <c r="W204" s="110" t="s">
        <v>30</v>
      </c>
      <c r="X204" s="39">
        <f>SUM(X205,X206,X210)</f>
        <v>0</v>
      </c>
      <c r="Y204" s="39">
        <f>SUM(Y205,Y206,Y210)</f>
        <v>0.57999999999999996</v>
      </c>
      <c r="Z204" s="39">
        <f t="shared" si="99"/>
        <v>0.57999999999999996</v>
      </c>
      <c r="AA204" s="100">
        <v>1</v>
      </c>
      <c r="AB204" s="39" t="s">
        <v>30</v>
      </c>
      <c r="AC204" s="39">
        <f>SUM(AC205,AC206,AC210)</f>
        <v>0</v>
      </c>
      <c r="AD204" s="39">
        <f>SUM(AD205,AD206,AD210)</f>
        <v>0</v>
      </c>
      <c r="AE204" s="39">
        <f t="shared" si="86"/>
        <v>0</v>
      </c>
      <c r="AF204" s="100">
        <v>0</v>
      </c>
      <c r="AG204" s="39" t="s">
        <v>30</v>
      </c>
      <c r="AH204" s="30"/>
      <c r="AI204" s="40"/>
      <c r="AJ204" s="41"/>
      <c r="AL204" s="42"/>
      <c r="AM204" s="42"/>
    </row>
    <row r="205" spans="1:39" s="31" customFormat="1" ht="28.5" customHeight="1" x14ac:dyDescent="0.25">
      <c r="A205" s="49" t="s">
        <v>435</v>
      </c>
      <c r="B205" s="68" t="s">
        <v>436</v>
      </c>
      <c r="C205" s="51" t="s">
        <v>29</v>
      </c>
      <c r="D205" s="54">
        <f t="shared" ref="D205:E210" si="106">SUM(I205,N205,S205,X205,AC205)</f>
        <v>14.595951360000001</v>
      </c>
      <c r="E205" s="54">
        <f t="shared" si="106"/>
        <v>6894.2652014400001</v>
      </c>
      <c r="F205" s="54">
        <f t="shared" ref="F205:F210" si="107">E205-D205</f>
        <v>6879.66925008</v>
      </c>
      <c r="G205" s="94">
        <f t="shared" ref="G205" si="108">F205/D205</f>
        <v>471.34092738440035</v>
      </c>
      <c r="H205" s="55" t="s">
        <v>437</v>
      </c>
      <c r="I205" s="54">
        <v>14.595951360000001</v>
      </c>
      <c r="J205" s="54">
        <v>15.106432360000627</v>
      </c>
      <c r="K205" s="54">
        <f t="shared" ref="K205:K268" si="109">J205-I205</f>
        <v>0.51048100000062568</v>
      </c>
      <c r="L205" s="94">
        <f t="shared" si="105"/>
        <v>3.4974150530508868E-2</v>
      </c>
      <c r="M205" s="54" t="s">
        <v>30</v>
      </c>
      <c r="N205" s="54">
        <v>0</v>
      </c>
      <c r="O205" s="54">
        <v>0</v>
      </c>
      <c r="P205" s="54">
        <f t="shared" si="85"/>
        <v>0</v>
      </c>
      <c r="Q205" s="94">
        <v>0</v>
      </c>
      <c r="R205" s="54" t="s">
        <v>30</v>
      </c>
      <c r="S205" s="54">
        <v>0</v>
      </c>
      <c r="T205" s="54">
        <v>6878.5787690799998</v>
      </c>
      <c r="U205" s="54">
        <f t="shared" si="87"/>
        <v>6878.5787690799998</v>
      </c>
      <c r="V205" s="94">
        <v>1</v>
      </c>
      <c r="W205" s="55" t="s">
        <v>438</v>
      </c>
      <c r="X205" s="54">
        <v>0</v>
      </c>
      <c r="Y205" s="54">
        <v>0.57999999999999996</v>
      </c>
      <c r="Z205" s="54">
        <f t="shared" si="99"/>
        <v>0.57999999999999996</v>
      </c>
      <c r="AA205" s="94">
        <v>1</v>
      </c>
      <c r="AB205" s="54" t="s">
        <v>30</v>
      </c>
      <c r="AC205" s="54">
        <v>0</v>
      </c>
      <c r="AD205" s="54">
        <v>0</v>
      </c>
      <c r="AE205" s="54">
        <f t="shared" si="86"/>
        <v>0</v>
      </c>
      <c r="AF205" s="94">
        <v>0</v>
      </c>
      <c r="AG205" s="54" t="s">
        <v>30</v>
      </c>
      <c r="AH205" s="30"/>
      <c r="AI205" s="40"/>
      <c r="AJ205" s="41"/>
      <c r="AL205" s="42"/>
      <c r="AM205" s="42"/>
    </row>
    <row r="206" spans="1:39" s="31" customFormat="1" ht="33" customHeight="1" x14ac:dyDescent="0.25">
      <c r="A206" s="49" t="s">
        <v>439</v>
      </c>
      <c r="B206" s="68" t="s">
        <v>440</v>
      </c>
      <c r="C206" s="51" t="s">
        <v>29</v>
      </c>
      <c r="D206" s="54">
        <f t="shared" si="106"/>
        <v>0</v>
      </c>
      <c r="E206" s="54">
        <f t="shared" si="106"/>
        <v>0</v>
      </c>
      <c r="F206" s="54">
        <f t="shared" si="107"/>
        <v>0</v>
      </c>
      <c r="G206" s="94">
        <v>0</v>
      </c>
      <c r="H206" s="54" t="s">
        <v>30</v>
      </c>
      <c r="I206" s="54">
        <v>0</v>
      </c>
      <c r="J206" s="54">
        <v>0</v>
      </c>
      <c r="K206" s="54">
        <f t="shared" si="109"/>
        <v>0</v>
      </c>
      <c r="L206" s="94">
        <v>0</v>
      </c>
      <c r="M206" s="55" t="s">
        <v>30</v>
      </c>
      <c r="N206" s="54">
        <v>0</v>
      </c>
      <c r="O206" s="54">
        <v>0</v>
      </c>
      <c r="P206" s="54">
        <f t="shared" si="85"/>
        <v>0</v>
      </c>
      <c r="Q206" s="94">
        <v>0</v>
      </c>
      <c r="R206" s="54" t="s">
        <v>30</v>
      </c>
      <c r="S206" s="54">
        <v>0</v>
      </c>
      <c r="T206" s="54">
        <v>0</v>
      </c>
      <c r="U206" s="54">
        <f t="shared" si="87"/>
        <v>0</v>
      </c>
      <c r="V206" s="94">
        <v>0</v>
      </c>
      <c r="W206" s="54" t="s">
        <v>30</v>
      </c>
      <c r="X206" s="54">
        <v>0</v>
      </c>
      <c r="Y206" s="54">
        <v>0</v>
      </c>
      <c r="Z206" s="54">
        <f t="shared" si="94"/>
        <v>0</v>
      </c>
      <c r="AA206" s="94">
        <v>0</v>
      </c>
      <c r="AB206" s="54" t="s">
        <v>30</v>
      </c>
      <c r="AC206" s="54">
        <v>0</v>
      </c>
      <c r="AD206" s="54">
        <v>0</v>
      </c>
      <c r="AE206" s="54">
        <f t="shared" si="86"/>
        <v>0</v>
      </c>
      <c r="AF206" s="94">
        <v>0</v>
      </c>
      <c r="AG206" s="54" t="s">
        <v>30</v>
      </c>
      <c r="AH206" s="30"/>
      <c r="AI206" s="40"/>
      <c r="AJ206" s="41"/>
      <c r="AL206" s="42"/>
      <c r="AM206" s="42"/>
    </row>
    <row r="207" spans="1:39" s="31" customFormat="1" ht="28.5" customHeight="1" x14ac:dyDescent="0.25">
      <c r="A207" s="49" t="s">
        <v>441</v>
      </c>
      <c r="B207" s="66" t="s">
        <v>442</v>
      </c>
      <c r="C207" s="51" t="s">
        <v>29</v>
      </c>
      <c r="D207" s="54">
        <f t="shared" si="106"/>
        <v>0</v>
      </c>
      <c r="E207" s="54">
        <f t="shared" si="106"/>
        <v>0</v>
      </c>
      <c r="F207" s="54">
        <f t="shared" si="107"/>
        <v>0</v>
      </c>
      <c r="G207" s="94">
        <v>0</v>
      </c>
      <c r="H207" s="54" t="s">
        <v>30</v>
      </c>
      <c r="I207" s="54">
        <v>0</v>
      </c>
      <c r="J207" s="54">
        <v>0</v>
      </c>
      <c r="K207" s="54">
        <f t="shared" si="109"/>
        <v>0</v>
      </c>
      <c r="L207" s="94">
        <v>0</v>
      </c>
      <c r="M207" s="55" t="s">
        <v>30</v>
      </c>
      <c r="N207" s="54">
        <v>0</v>
      </c>
      <c r="O207" s="54">
        <v>0</v>
      </c>
      <c r="P207" s="54">
        <f t="shared" si="85"/>
        <v>0</v>
      </c>
      <c r="Q207" s="94">
        <v>0</v>
      </c>
      <c r="R207" s="54" t="s">
        <v>30</v>
      </c>
      <c r="S207" s="54">
        <v>0</v>
      </c>
      <c r="T207" s="54">
        <v>0</v>
      </c>
      <c r="U207" s="54">
        <f t="shared" si="87"/>
        <v>0</v>
      </c>
      <c r="V207" s="94">
        <v>0</v>
      </c>
      <c r="W207" s="54" t="s">
        <v>30</v>
      </c>
      <c r="X207" s="54">
        <v>0</v>
      </c>
      <c r="Y207" s="54">
        <v>0</v>
      </c>
      <c r="Z207" s="54">
        <f t="shared" si="94"/>
        <v>0</v>
      </c>
      <c r="AA207" s="94">
        <v>0</v>
      </c>
      <c r="AB207" s="54" t="s">
        <v>30</v>
      </c>
      <c r="AC207" s="54">
        <v>0</v>
      </c>
      <c r="AD207" s="54">
        <v>0</v>
      </c>
      <c r="AE207" s="54">
        <f t="shared" si="86"/>
        <v>0</v>
      </c>
      <c r="AF207" s="94">
        <v>0</v>
      </c>
      <c r="AG207" s="54" t="s">
        <v>30</v>
      </c>
      <c r="AH207" s="30"/>
      <c r="AI207" s="40"/>
      <c r="AJ207" s="41"/>
      <c r="AL207" s="42"/>
      <c r="AM207" s="42"/>
    </row>
    <row r="208" spans="1:39" s="31" customFormat="1" ht="14.25" customHeight="1" x14ac:dyDescent="0.25">
      <c r="A208" s="49" t="s">
        <v>443</v>
      </c>
      <c r="B208" s="70" t="s">
        <v>444</v>
      </c>
      <c r="C208" s="51" t="s">
        <v>29</v>
      </c>
      <c r="D208" s="54">
        <f t="shared" si="106"/>
        <v>0</v>
      </c>
      <c r="E208" s="54">
        <f t="shared" si="106"/>
        <v>0</v>
      </c>
      <c r="F208" s="54">
        <f t="shared" si="107"/>
        <v>0</v>
      </c>
      <c r="G208" s="94">
        <v>0</v>
      </c>
      <c r="H208" s="54" t="s">
        <v>30</v>
      </c>
      <c r="I208" s="54">
        <v>0</v>
      </c>
      <c r="J208" s="54">
        <v>0</v>
      </c>
      <c r="K208" s="54">
        <f t="shared" si="109"/>
        <v>0</v>
      </c>
      <c r="L208" s="94">
        <v>0</v>
      </c>
      <c r="M208" s="55" t="s">
        <v>30</v>
      </c>
      <c r="N208" s="54">
        <v>0</v>
      </c>
      <c r="O208" s="54">
        <v>0</v>
      </c>
      <c r="P208" s="54">
        <f t="shared" si="85"/>
        <v>0</v>
      </c>
      <c r="Q208" s="94">
        <v>0</v>
      </c>
      <c r="R208" s="54" t="s">
        <v>30</v>
      </c>
      <c r="S208" s="54">
        <v>0</v>
      </c>
      <c r="T208" s="54">
        <v>0</v>
      </c>
      <c r="U208" s="54">
        <f t="shared" si="87"/>
        <v>0</v>
      </c>
      <c r="V208" s="94">
        <v>0</v>
      </c>
      <c r="W208" s="54" t="s">
        <v>30</v>
      </c>
      <c r="X208" s="54">
        <v>0</v>
      </c>
      <c r="Y208" s="54">
        <v>0</v>
      </c>
      <c r="Z208" s="54">
        <f t="shared" si="94"/>
        <v>0</v>
      </c>
      <c r="AA208" s="94">
        <v>0</v>
      </c>
      <c r="AB208" s="54" t="s">
        <v>30</v>
      </c>
      <c r="AC208" s="54">
        <v>0</v>
      </c>
      <c r="AD208" s="54">
        <v>0</v>
      </c>
      <c r="AE208" s="54">
        <f t="shared" si="86"/>
        <v>0</v>
      </c>
      <c r="AF208" s="94">
        <v>0</v>
      </c>
      <c r="AG208" s="54" t="s">
        <v>30</v>
      </c>
      <c r="AH208" s="30"/>
      <c r="AI208" s="40"/>
      <c r="AJ208" s="41"/>
      <c r="AL208" s="42"/>
      <c r="AM208" s="42"/>
    </row>
    <row r="209" spans="1:39" s="31" customFormat="1" ht="30" customHeight="1" x14ac:dyDescent="0.25">
      <c r="A209" s="49" t="s">
        <v>445</v>
      </c>
      <c r="B209" s="70" t="s">
        <v>446</v>
      </c>
      <c r="C209" s="51" t="s">
        <v>29</v>
      </c>
      <c r="D209" s="54">
        <f t="shared" si="106"/>
        <v>0</v>
      </c>
      <c r="E209" s="54">
        <f t="shared" si="106"/>
        <v>0</v>
      </c>
      <c r="F209" s="54">
        <f t="shared" si="107"/>
        <v>0</v>
      </c>
      <c r="G209" s="94">
        <v>0</v>
      </c>
      <c r="H209" s="54" t="s">
        <v>30</v>
      </c>
      <c r="I209" s="54">
        <v>0</v>
      </c>
      <c r="J209" s="54">
        <v>0</v>
      </c>
      <c r="K209" s="54">
        <f t="shared" si="109"/>
        <v>0</v>
      </c>
      <c r="L209" s="94">
        <v>0</v>
      </c>
      <c r="M209" s="55" t="s">
        <v>30</v>
      </c>
      <c r="N209" s="54">
        <v>0</v>
      </c>
      <c r="O209" s="54">
        <v>0</v>
      </c>
      <c r="P209" s="54">
        <f t="shared" si="85"/>
        <v>0</v>
      </c>
      <c r="Q209" s="94">
        <v>0</v>
      </c>
      <c r="R209" s="54" t="s">
        <v>30</v>
      </c>
      <c r="S209" s="54">
        <v>0</v>
      </c>
      <c r="T209" s="54">
        <v>0</v>
      </c>
      <c r="U209" s="54">
        <f t="shared" si="87"/>
        <v>0</v>
      </c>
      <c r="V209" s="94">
        <v>0</v>
      </c>
      <c r="W209" s="54" t="s">
        <v>30</v>
      </c>
      <c r="X209" s="54">
        <v>0</v>
      </c>
      <c r="Y209" s="54">
        <v>0</v>
      </c>
      <c r="Z209" s="54">
        <f t="shared" si="94"/>
        <v>0</v>
      </c>
      <c r="AA209" s="94">
        <v>0</v>
      </c>
      <c r="AB209" s="54" t="s">
        <v>30</v>
      </c>
      <c r="AC209" s="54">
        <v>0</v>
      </c>
      <c r="AD209" s="54">
        <v>0</v>
      </c>
      <c r="AE209" s="54">
        <f t="shared" si="86"/>
        <v>0</v>
      </c>
      <c r="AF209" s="94">
        <v>0</v>
      </c>
      <c r="AG209" s="54" t="s">
        <v>30</v>
      </c>
      <c r="AH209" s="30"/>
      <c r="AI209" s="40"/>
      <c r="AJ209" s="41"/>
      <c r="AL209" s="42"/>
      <c r="AM209" s="42"/>
    </row>
    <row r="210" spans="1:39" s="31" customFormat="1" ht="20.25" customHeight="1" thickBot="1" x14ac:dyDescent="0.3">
      <c r="A210" s="49" t="s">
        <v>447</v>
      </c>
      <c r="B210" s="68" t="s">
        <v>448</v>
      </c>
      <c r="C210" s="51" t="s">
        <v>29</v>
      </c>
      <c r="D210" s="54">
        <f t="shared" si="106"/>
        <v>0</v>
      </c>
      <c r="E210" s="54">
        <f t="shared" si="106"/>
        <v>0</v>
      </c>
      <c r="F210" s="98">
        <f t="shared" si="107"/>
        <v>0</v>
      </c>
      <c r="G210" s="99">
        <v>0</v>
      </c>
      <c r="H210" s="98" t="s">
        <v>30</v>
      </c>
      <c r="I210" s="98">
        <v>0</v>
      </c>
      <c r="J210" s="98">
        <v>0</v>
      </c>
      <c r="K210" s="98">
        <f t="shared" si="109"/>
        <v>0</v>
      </c>
      <c r="L210" s="99">
        <v>0</v>
      </c>
      <c r="M210" s="112" t="s">
        <v>30</v>
      </c>
      <c r="N210" s="98">
        <v>0</v>
      </c>
      <c r="O210" s="98">
        <v>0</v>
      </c>
      <c r="P210" s="98">
        <f t="shared" si="85"/>
        <v>0</v>
      </c>
      <c r="Q210" s="99">
        <v>0</v>
      </c>
      <c r="R210" s="98" t="s">
        <v>30</v>
      </c>
      <c r="S210" s="98">
        <v>0</v>
      </c>
      <c r="T210" s="98">
        <v>0</v>
      </c>
      <c r="U210" s="98">
        <f t="shared" si="87"/>
        <v>0</v>
      </c>
      <c r="V210" s="99">
        <v>0</v>
      </c>
      <c r="W210" s="98" t="s">
        <v>30</v>
      </c>
      <c r="X210" s="98">
        <v>0</v>
      </c>
      <c r="Y210" s="98">
        <v>0</v>
      </c>
      <c r="Z210" s="98">
        <f t="shared" si="94"/>
        <v>0</v>
      </c>
      <c r="AA210" s="99">
        <v>0</v>
      </c>
      <c r="AB210" s="98" t="s">
        <v>30</v>
      </c>
      <c r="AC210" s="98">
        <v>0</v>
      </c>
      <c r="AD210" s="98">
        <v>0</v>
      </c>
      <c r="AE210" s="98">
        <f t="shared" si="86"/>
        <v>0</v>
      </c>
      <c r="AF210" s="99">
        <v>0</v>
      </c>
      <c r="AG210" s="98" t="s">
        <v>30</v>
      </c>
      <c r="AH210" s="30"/>
      <c r="AI210" s="40"/>
      <c r="AJ210" s="41"/>
      <c r="AL210" s="42"/>
      <c r="AM210" s="42"/>
    </row>
    <row r="211" spans="1:39" s="31" customFormat="1" ht="24" customHeight="1" thickBot="1" x14ac:dyDescent="0.3">
      <c r="A211" s="62" t="s">
        <v>449</v>
      </c>
      <c r="B211" s="63" t="s">
        <v>450</v>
      </c>
      <c r="C211" s="64" t="s">
        <v>29</v>
      </c>
      <c r="D211" s="39">
        <f>D212+D219+D220+D221</f>
        <v>6786.886740259999</v>
      </c>
      <c r="E211" s="39">
        <f>E212+E219+E220+E221</f>
        <v>5173.1213604399991</v>
      </c>
      <c r="F211" s="113">
        <f>E211-D211</f>
        <v>-1613.7653798199999</v>
      </c>
      <c r="G211" s="100">
        <f>F211/D211</f>
        <v>-0.2377769722083469</v>
      </c>
      <c r="H211" s="36" t="s">
        <v>30</v>
      </c>
      <c r="I211" s="39">
        <f>I212+I219+I220+I221</f>
        <v>3313.8431052219998</v>
      </c>
      <c r="J211" s="39">
        <f>J212+J219+J220+J221</f>
        <v>2424.6863944299994</v>
      </c>
      <c r="K211" s="39">
        <f t="shared" si="109"/>
        <v>-889.15671079200047</v>
      </c>
      <c r="L211" s="100">
        <f t="shared" si="105"/>
        <v>-0.26831587451767253</v>
      </c>
      <c r="M211" s="36" t="s">
        <v>30</v>
      </c>
      <c r="N211" s="39">
        <f>N212+N219+N220+N221</f>
        <v>68.756679101999993</v>
      </c>
      <c r="O211" s="39">
        <f>O212+O219+O220+O221</f>
        <v>56.337981790000001</v>
      </c>
      <c r="P211" s="39">
        <f t="shared" si="85"/>
        <v>-12.418697311999992</v>
      </c>
      <c r="Q211" s="100">
        <f>P211/N211</f>
        <v>-0.18061805011811219</v>
      </c>
      <c r="R211" s="36" t="s">
        <v>30</v>
      </c>
      <c r="S211" s="39">
        <f>S212+S219+S220+S221</f>
        <v>2084.2704808079998</v>
      </c>
      <c r="T211" s="39">
        <f>T212+T219+T220+T221</f>
        <v>1713.2023046500001</v>
      </c>
      <c r="U211" s="39">
        <f t="shared" si="87"/>
        <v>-371.06817615799969</v>
      </c>
      <c r="V211" s="100">
        <f t="shared" ref="V211:V223" si="110">U211/S211</f>
        <v>-0.17803263999313051</v>
      </c>
      <c r="W211" s="110" t="s">
        <v>30</v>
      </c>
      <c r="X211" s="39">
        <f>X212+X219+X220+X221</f>
        <v>416.935466674</v>
      </c>
      <c r="Y211" s="39">
        <f>Y212+Y219+Y220+Y221</f>
        <v>323.63595993000001</v>
      </c>
      <c r="Z211" s="39">
        <f t="shared" si="94"/>
        <v>-93.299506743999984</v>
      </c>
      <c r="AA211" s="100">
        <f t="shared" si="95"/>
        <v>-0.2237744548053775</v>
      </c>
      <c r="AB211" s="39" t="s">
        <v>30</v>
      </c>
      <c r="AC211" s="39">
        <f>AC212+AC219+AC220+AC221</f>
        <v>903.08100845399986</v>
      </c>
      <c r="AD211" s="39">
        <f>AD212+AD219+AD220+AD221</f>
        <v>655.25871963999998</v>
      </c>
      <c r="AE211" s="39">
        <f t="shared" si="86"/>
        <v>-247.82228881399988</v>
      </c>
      <c r="AF211" s="100">
        <f t="shared" si="88"/>
        <v>-0.27441866952583932</v>
      </c>
      <c r="AG211" s="39" t="s">
        <v>30</v>
      </c>
      <c r="AH211" s="30"/>
      <c r="AI211" s="40"/>
      <c r="AJ211" s="41"/>
      <c r="AL211" s="42"/>
      <c r="AM211" s="42"/>
    </row>
    <row r="212" spans="1:39" s="31" customFormat="1" ht="18.75" customHeight="1" x14ac:dyDescent="0.25">
      <c r="A212" s="49" t="s">
        <v>451</v>
      </c>
      <c r="B212" s="68" t="s">
        <v>452</v>
      </c>
      <c r="C212" s="51" t="s">
        <v>29</v>
      </c>
      <c r="D212" s="54">
        <f>SUM(I212,N212,S212,X212,AC212)</f>
        <v>6694.8847865599992</v>
      </c>
      <c r="E212" s="54">
        <f>SUM(J212,O212,T212,Y212,AD212)</f>
        <v>5097.0489728799994</v>
      </c>
      <c r="F212" s="48">
        <f>E212-D212</f>
        <v>-1597.8358136799998</v>
      </c>
      <c r="G212" s="103">
        <f>F212/D212</f>
        <v>-0.23866516969607302</v>
      </c>
      <c r="H212" s="48" t="s">
        <v>30</v>
      </c>
      <c r="I212" s="48">
        <v>3262.5499515219994</v>
      </c>
      <c r="J212" s="48">
        <f>1207.02841419+1144.46594152+39.04753284-J221</f>
        <v>2377.4579892699994</v>
      </c>
      <c r="K212" s="48">
        <f t="shared" si="109"/>
        <v>-885.09196225200003</v>
      </c>
      <c r="L212" s="103">
        <f>K212/I212</f>
        <v>-0.27128840183400083</v>
      </c>
      <c r="M212" s="114" t="s">
        <v>30</v>
      </c>
      <c r="N212" s="48">
        <v>68.756679101999993</v>
      </c>
      <c r="O212" s="54">
        <v>56.337981790000001</v>
      </c>
      <c r="P212" s="48">
        <f>O212-N212</f>
        <v>-12.418697311999992</v>
      </c>
      <c r="Q212" s="103">
        <f>P212/N212</f>
        <v>-0.18061805011811219</v>
      </c>
      <c r="R212" s="48" t="s">
        <v>30</v>
      </c>
      <c r="S212" s="48">
        <v>2043.5616808079999</v>
      </c>
      <c r="T212" s="48">
        <f>693.27603014+634.95980239+356.12248972</f>
        <v>1684.3583222500001</v>
      </c>
      <c r="U212" s="48">
        <f>T212-S212</f>
        <v>-359.20335855799976</v>
      </c>
      <c r="V212" s="103">
        <f>U212/S212</f>
        <v>-0.17577319144875286</v>
      </c>
      <c r="W212" s="48" t="s">
        <v>30</v>
      </c>
      <c r="X212" s="48">
        <v>416.935466674</v>
      </c>
      <c r="Y212" s="48">
        <f>323.63595993-Y219-Y220-Y221</f>
        <v>323.63595993000001</v>
      </c>
      <c r="Z212" s="48">
        <f t="shared" si="94"/>
        <v>-93.299506743999984</v>
      </c>
      <c r="AA212" s="103">
        <f t="shared" si="95"/>
        <v>-0.2237744548053775</v>
      </c>
      <c r="AB212" s="48" t="s">
        <v>30</v>
      </c>
      <c r="AC212" s="48">
        <v>903.08100845399986</v>
      </c>
      <c r="AD212" s="48">
        <v>655.25871963999998</v>
      </c>
      <c r="AE212" s="48">
        <f t="shared" si="86"/>
        <v>-247.82228881399988</v>
      </c>
      <c r="AF212" s="103">
        <f t="shared" si="88"/>
        <v>-0.27441866952583932</v>
      </c>
      <c r="AG212" s="48" t="s">
        <v>30</v>
      </c>
      <c r="AH212" s="30"/>
      <c r="AI212" s="40"/>
      <c r="AJ212" s="41"/>
      <c r="AL212" s="42"/>
      <c r="AM212" s="42"/>
    </row>
    <row r="213" spans="1:39" s="31" customFormat="1" ht="62.25" customHeight="1" x14ac:dyDescent="0.25">
      <c r="A213" s="49" t="s">
        <v>453</v>
      </c>
      <c r="B213" s="66" t="s">
        <v>454</v>
      </c>
      <c r="C213" s="51" t="s">
        <v>29</v>
      </c>
      <c r="D213" s="54">
        <f t="shared" ref="D213:E222" si="111">SUM(I213,N213,S213,X213,AC213)</f>
        <v>4800.8195700789993</v>
      </c>
      <c r="E213" s="54">
        <f t="shared" si="111"/>
        <v>4015.00106873</v>
      </c>
      <c r="F213" s="48">
        <f t="shared" ref="F213:F222" si="112">E213-D213</f>
        <v>-785.81850134899923</v>
      </c>
      <c r="G213" s="103">
        <f t="shared" ref="G213:G215" si="113">F213/D213</f>
        <v>-0.16368423971744231</v>
      </c>
      <c r="H213" s="55" t="s">
        <v>455</v>
      </c>
      <c r="I213" s="54">
        <v>2301.5763185870001</v>
      </c>
      <c r="J213" s="54">
        <f>946.50623785+791.46699038+39.04753284</f>
        <v>1777.0207610700002</v>
      </c>
      <c r="K213" s="48">
        <f t="shared" si="109"/>
        <v>-524.5555575169999</v>
      </c>
      <c r="L213" s="103">
        <f>K213/I213</f>
        <v>-0.22791143325589946</v>
      </c>
      <c r="M213" s="55" t="s">
        <v>455</v>
      </c>
      <c r="N213" s="54">
        <v>68.756679101999993</v>
      </c>
      <c r="O213" s="54">
        <v>56.337981790000001</v>
      </c>
      <c r="P213" s="48">
        <f t="shared" ref="P213:P222" si="114">O213-N213</f>
        <v>-12.418697311999992</v>
      </c>
      <c r="Q213" s="103">
        <f t="shared" ref="Q213" si="115">P213/N213</f>
        <v>-0.18061805011811219</v>
      </c>
      <c r="R213" s="55" t="s">
        <v>455</v>
      </c>
      <c r="S213" s="54">
        <v>1647.4190118859999</v>
      </c>
      <c r="T213" s="54">
        <f>672.68756225+472.60839307+356.12248972</f>
        <v>1501.4184450400001</v>
      </c>
      <c r="U213" s="48">
        <f t="shared" ref="U213:U222" si="116">T213-S213</f>
        <v>-146.00056684599986</v>
      </c>
      <c r="V213" s="103">
        <f t="shared" ref="V213:V219" si="117">U213/S213</f>
        <v>-8.8623820529335359E-2</v>
      </c>
      <c r="W213" s="55" t="s">
        <v>30</v>
      </c>
      <c r="X213" s="54">
        <v>270.95774467399997</v>
      </c>
      <c r="Y213" s="54">
        <v>222.80095742</v>
      </c>
      <c r="Z213" s="48">
        <f t="shared" si="94"/>
        <v>-48.156787253999966</v>
      </c>
      <c r="AA213" s="103">
        <f t="shared" si="95"/>
        <v>-0.17772803398529652</v>
      </c>
      <c r="AB213" s="55" t="s">
        <v>455</v>
      </c>
      <c r="AC213" s="54">
        <v>512.10981583</v>
      </c>
      <c r="AD213" s="54">
        <f>457.42292341</f>
        <v>457.42292341000001</v>
      </c>
      <c r="AE213" s="54">
        <f t="shared" si="86"/>
        <v>-54.686892419999992</v>
      </c>
      <c r="AF213" s="94">
        <f t="shared" si="88"/>
        <v>-0.10678743255753929</v>
      </c>
      <c r="AG213" s="54" t="s">
        <v>456</v>
      </c>
      <c r="AH213" s="30"/>
      <c r="AI213" s="40"/>
      <c r="AJ213" s="41"/>
      <c r="AL213" s="42"/>
      <c r="AM213" s="42"/>
    </row>
    <row r="214" spans="1:39" s="31" customFormat="1" ht="64.5" customHeight="1" x14ac:dyDescent="0.25">
      <c r="A214" s="49" t="s">
        <v>457</v>
      </c>
      <c r="B214" s="66" t="s">
        <v>458</v>
      </c>
      <c r="C214" s="51" t="s">
        <v>29</v>
      </c>
      <c r="D214" s="54">
        <f t="shared" si="111"/>
        <v>1404.9065704909999</v>
      </c>
      <c r="E214" s="54">
        <f t="shared" si="111"/>
        <v>843.95384925999986</v>
      </c>
      <c r="F214" s="48">
        <f t="shared" si="112"/>
        <v>-560.95272123100006</v>
      </c>
      <c r="G214" s="103">
        <f t="shared" si="113"/>
        <v>-0.39928115720531726</v>
      </c>
      <c r="H214" s="54" t="s">
        <v>459</v>
      </c>
      <c r="I214" s="54">
        <v>811.41097872500006</v>
      </c>
      <c r="J214" s="54">
        <f>260.52217634+352.99895114-J215-J222</f>
        <v>485.83687538999988</v>
      </c>
      <c r="K214" s="48">
        <f t="shared" si="109"/>
        <v>-325.57410333500019</v>
      </c>
      <c r="L214" s="103">
        <f>K214/I214</f>
        <v>-0.40124439016906915</v>
      </c>
      <c r="M214" s="55" t="s">
        <v>459</v>
      </c>
      <c r="N214" s="54">
        <v>0</v>
      </c>
      <c r="O214" s="55">
        <v>0</v>
      </c>
      <c r="P214" s="48">
        <f t="shared" si="114"/>
        <v>0</v>
      </c>
      <c r="Q214" s="103">
        <v>0</v>
      </c>
      <c r="R214" s="54" t="s">
        <v>30</v>
      </c>
      <c r="S214" s="54">
        <v>97.260566342000004</v>
      </c>
      <c r="T214" s="54">
        <f>20.58846789+162.35140932-T215</f>
        <v>60.455715129999987</v>
      </c>
      <c r="U214" s="48">
        <f t="shared" si="116"/>
        <v>-36.804851212000017</v>
      </c>
      <c r="V214" s="103">
        <f t="shared" si="117"/>
        <v>-0.37841493830687872</v>
      </c>
      <c r="W214" s="55" t="s">
        <v>455</v>
      </c>
      <c r="X214" s="54">
        <v>145.977722</v>
      </c>
      <c r="Y214" s="54">
        <v>100.83500251</v>
      </c>
      <c r="Z214" s="48">
        <f t="shared" si="94"/>
        <v>-45.142719490000005</v>
      </c>
      <c r="AA214" s="103">
        <f t="shared" si="95"/>
        <v>-0.30924389606518182</v>
      </c>
      <c r="AB214" s="55" t="s">
        <v>455</v>
      </c>
      <c r="AC214" s="54">
        <v>350.25730342399982</v>
      </c>
      <c r="AD214" s="54">
        <f>197.83579623-AD215</f>
        <v>196.82625623000001</v>
      </c>
      <c r="AE214" s="54">
        <f t="shared" si="86"/>
        <v>-153.4310471939998</v>
      </c>
      <c r="AF214" s="94">
        <v>0</v>
      </c>
      <c r="AG214" s="54" t="s">
        <v>30</v>
      </c>
      <c r="AH214" s="30"/>
      <c r="AI214" s="40"/>
      <c r="AJ214" s="41"/>
      <c r="AL214" s="42"/>
      <c r="AM214" s="42"/>
    </row>
    <row r="215" spans="1:39" s="31" customFormat="1" ht="48" customHeight="1" x14ac:dyDescent="0.25">
      <c r="A215" s="49" t="s">
        <v>460</v>
      </c>
      <c r="B215" s="66" t="s">
        <v>461</v>
      </c>
      <c r="C215" s="51" t="s">
        <v>29</v>
      </c>
      <c r="D215" s="54">
        <f t="shared" si="111"/>
        <v>489.15864598999997</v>
      </c>
      <c r="E215" s="54">
        <f t="shared" si="111"/>
        <v>238.09405489</v>
      </c>
      <c r="F215" s="48">
        <f t="shared" si="112"/>
        <v>-251.06459109999997</v>
      </c>
      <c r="G215" s="103">
        <f t="shared" si="113"/>
        <v>-0.51325800567600022</v>
      </c>
      <c r="H215" s="52" t="s">
        <v>462</v>
      </c>
      <c r="I215" s="54">
        <v>149.56265421000001</v>
      </c>
      <c r="J215" s="54">
        <v>114.60035281</v>
      </c>
      <c r="K215" s="48">
        <f t="shared" si="109"/>
        <v>-34.962301400000001</v>
      </c>
      <c r="L215" s="103">
        <f>K215/I215</f>
        <v>-0.23376357944884857</v>
      </c>
      <c r="M215" s="55" t="s">
        <v>462</v>
      </c>
      <c r="N215" s="54">
        <v>0</v>
      </c>
      <c r="O215" s="55">
        <v>0</v>
      </c>
      <c r="P215" s="48">
        <f t="shared" si="114"/>
        <v>0</v>
      </c>
      <c r="Q215" s="103">
        <v>0</v>
      </c>
      <c r="R215" s="54" t="s">
        <v>30</v>
      </c>
      <c r="S215" s="54">
        <v>298.88210257999998</v>
      </c>
      <c r="T215" s="54">
        <v>122.48416208</v>
      </c>
      <c r="U215" s="48">
        <f t="shared" si="116"/>
        <v>-176.39794049999998</v>
      </c>
      <c r="V215" s="103">
        <f t="shared" si="117"/>
        <v>-0.59019238347597147</v>
      </c>
      <c r="W215" s="55" t="s">
        <v>455</v>
      </c>
      <c r="X215" s="54">
        <v>0</v>
      </c>
      <c r="Y215" s="54">
        <v>0</v>
      </c>
      <c r="Z215" s="48">
        <f t="shared" si="94"/>
        <v>0</v>
      </c>
      <c r="AA215" s="103">
        <v>0</v>
      </c>
      <c r="AB215" s="54" t="s">
        <v>30</v>
      </c>
      <c r="AC215" s="54">
        <v>40.713889199999997</v>
      </c>
      <c r="AD215" s="54">
        <v>1.0095400000000001</v>
      </c>
      <c r="AE215" s="54">
        <f t="shared" si="86"/>
        <v>-39.704349199999996</v>
      </c>
      <c r="AF215" s="94">
        <f t="shared" si="88"/>
        <v>-0.97520403921519727</v>
      </c>
      <c r="AG215" s="52" t="s">
        <v>463</v>
      </c>
      <c r="AH215" s="30"/>
      <c r="AI215" s="40"/>
      <c r="AJ215" s="41"/>
      <c r="AL215" s="42"/>
      <c r="AM215" s="42"/>
    </row>
    <row r="216" spans="1:39" s="31" customFormat="1" ht="14.25" customHeight="1" x14ac:dyDescent="0.25">
      <c r="A216" s="49" t="s">
        <v>464</v>
      </c>
      <c r="B216" s="66" t="s">
        <v>465</v>
      </c>
      <c r="C216" s="51" t="s">
        <v>29</v>
      </c>
      <c r="D216" s="54">
        <f t="shared" si="111"/>
        <v>0</v>
      </c>
      <c r="E216" s="54">
        <f t="shared" si="111"/>
        <v>0</v>
      </c>
      <c r="F216" s="48">
        <f t="shared" si="112"/>
        <v>0</v>
      </c>
      <c r="G216" s="103">
        <v>0</v>
      </c>
      <c r="H216" s="54" t="s">
        <v>30</v>
      </c>
      <c r="I216" s="54">
        <v>0</v>
      </c>
      <c r="J216" s="54">
        <v>0</v>
      </c>
      <c r="K216" s="48">
        <f t="shared" si="109"/>
        <v>0</v>
      </c>
      <c r="L216" s="103">
        <v>0</v>
      </c>
      <c r="M216" s="55" t="s">
        <v>30</v>
      </c>
      <c r="N216" s="54">
        <v>0</v>
      </c>
      <c r="O216" s="55">
        <v>0</v>
      </c>
      <c r="P216" s="48">
        <f t="shared" si="114"/>
        <v>0</v>
      </c>
      <c r="Q216" s="103">
        <v>0</v>
      </c>
      <c r="R216" s="54" t="s">
        <v>30</v>
      </c>
      <c r="S216" s="54">
        <v>0</v>
      </c>
      <c r="T216" s="54">
        <v>0</v>
      </c>
      <c r="U216" s="48">
        <f t="shared" si="116"/>
        <v>0</v>
      </c>
      <c r="V216" s="103">
        <v>0</v>
      </c>
      <c r="W216" s="55" t="s">
        <v>30</v>
      </c>
      <c r="X216" s="54">
        <v>0</v>
      </c>
      <c r="Y216" s="54">
        <v>0</v>
      </c>
      <c r="Z216" s="48">
        <f t="shared" si="94"/>
        <v>0</v>
      </c>
      <c r="AA216" s="103">
        <v>0</v>
      </c>
      <c r="AB216" s="54" t="s">
        <v>30</v>
      </c>
      <c r="AC216" s="54">
        <v>0</v>
      </c>
      <c r="AD216" s="54">
        <v>0</v>
      </c>
      <c r="AE216" s="54">
        <f t="shared" si="86"/>
        <v>0</v>
      </c>
      <c r="AF216" s="94">
        <v>0</v>
      </c>
      <c r="AG216" s="54" t="s">
        <v>30</v>
      </c>
      <c r="AH216" s="30"/>
      <c r="AI216" s="40"/>
      <c r="AJ216" s="41"/>
      <c r="AL216" s="42"/>
      <c r="AM216" s="42"/>
    </row>
    <row r="217" spans="1:39" s="31" customFormat="1" ht="32.25" customHeight="1" x14ac:dyDescent="0.25">
      <c r="A217" s="49" t="s">
        <v>466</v>
      </c>
      <c r="B217" s="66" t="s">
        <v>467</v>
      </c>
      <c r="C217" s="51" t="s">
        <v>29</v>
      </c>
      <c r="D217" s="54">
        <f t="shared" si="111"/>
        <v>0</v>
      </c>
      <c r="E217" s="54">
        <f t="shared" si="111"/>
        <v>0</v>
      </c>
      <c r="F217" s="48">
        <f t="shared" si="112"/>
        <v>0</v>
      </c>
      <c r="G217" s="103">
        <v>0</v>
      </c>
      <c r="H217" s="54" t="s">
        <v>30</v>
      </c>
      <c r="I217" s="54">
        <v>0</v>
      </c>
      <c r="J217" s="54">
        <v>0</v>
      </c>
      <c r="K217" s="48">
        <f t="shared" si="109"/>
        <v>0</v>
      </c>
      <c r="L217" s="103">
        <v>0</v>
      </c>
      <c r="M217" s="55" t="s">
        <v>30</v>
      </c>
      <c r="N217" s="54">
        <v>0</v>
      </c>
      <c r="O217" s="55">
        <v>0</v>
      </c>
      <c r="P217" s="48">
        <f t="shared" si="114"/>
        <v>0</v>
      </c>
      <c r="Q217" s="103">
        <v>0</v>
      </c>
      <c r="R217" s="54" t="s">
        <v>30</v>
      </c>
      <c r="S217" s="54">
        <v>0</v>
      </c>
      <c r="T217" s="54">
        <v>0</v>
      </c>
      <c r="U217" s="48">
        <f t="shared" si="116"/>
        <v>0</v>
      </c>
      <c r="V217" s="103">
        <v>0</v>
      </c>
      <c r="W217" s="54" t="s">
        <v>30</v>
      </c>
      <c r="X217" s="54">
        <v>0</v>
      </c>
      <c r="Y217" s="54">
        <v>0</v>
      </c>
      <c r="Z217" s="48">
        <f t="shared" si="94"/>
        <v>0</v>
      </c>
      <c r="AA217" s="103">
        <v>0</v>
      </c>
      <c r="AB217" s="54" t="s">
        <v>30</v>
      </c>
      <c r="AC217" s="54">
        <v>0</v>
      </c>
      <c r="AD217" s="54">
        <v>0</v>
      </c>
      <c r="AE217" s="54">
        <f t="shared" si="86"/>
        <v>0</v>
      </c>
      <c r="AF217" s="94">
        <v>0</v>
      </c>
      <c r="AG217" s="54" t="s">
        <v>30</v>
      </c>
      <c r="AH217" s="30"/>
      <c r="AI217" s="40"/>
      <c r="AJ217" s="41"/>
      <c r="AL217" s="42"/>
      <c r="AM217" s="42"/>
    </row>
    <row r="218" spans="1:39" s="31" customFormat="1" ht="14.25" customHeight="1" x14ac:dyDescent="0.25">
      <c r="A218" s="49" t="s">
        <v>468</v>
      </c>
      <c r="B218" s="66" t="s">
        <v>469</v>
      </c>
      <c r="C218" s="51" t="s">
        <v>29</v>
      </c>
      <c r="D218" s="54">
        <f t="shared" si="111"/>
        <v>0</v>
      </c>
      <c r="E218" s="54">
        <f t="shared" si="111"/>
        <v>0</v>
      </c>
      <c r="F218" s="48">
        <f t="shared" si="112"/>
        <v>0</v>
      </c>
      <c r="G218" s="103">
        <v>0</v>
      </c>
      <c r="H218" s="54" t="s">
        <v>30</v>
      </c>
      <c r="I218" s="54">
        <v>0</v>
      </c>
      <c r="J218" s="54">
        <v>0</v>
      </c>
      <c r="K218" s="48">
        <f t="shared" si="109"/>
        <v>0</v>
      </c>
      <c r="L218" s="103">
        <v>0</v>
      </c>
      <c r="M218" s="55" t="s">
        <v>30</v>
      </c>
      <c r="N218" s="54">
        <v>0</v>
      </c>
      <c r="O218" s="55">
        <v>0</v>
      </c>
      <c r="P218" s="48">
        <f t="shared" si="114"/>
        <v>0</v>
      </c>
      <c r="Q218" s="103">
        <v>0</v>
      </c>
      <c r="R218" s="54" t="s">
        <v>30</v>
      </c>
      <c r="S218" s="54">
        <v>0</v>
      </c>
      <c r="T218" s="54">
        <v>0</v>
      </c>
      <c r="U218" s="48">
        <f t="shared" si="116"/>
        <v>0</v>
      </c>
      <c r="V218" s="103">
        <v>0</v>
      </c>
      <c r="W218" s="54" t="s">
        <v>30</v>
      </c>
      <c r="X218" s="54">
        <v>0</v>
      </c>
      <c r="Y218" s="54">
        <v>0</v>
      </c>
      <c r="Z218" s="48">
        <f t="shared" si="94"/>
        <v>0</v>
      </c>
      <c r="AA218" s="103">
        <v>0</v>
      </c>
      <c r="AB218" s="54" t="s">
        <v>30</v>
      </c>
      <c r="AC218" s="54">
        <v>0</v>
      </c>
      <c r="AD218" s="54">
        <v>0</v>
      </c>
      <c r="AE218" s="54">
        <f t="shared" si="86"/>
        <v>0</v>
      </c>
      <c r="AF218" s="94">
        <v>0</v>
      </c>
      <c r="AG218" s="54" t="s">
        <v>30</v>
      </c>
      <c r="AH218" s="30"/>
      <c r="AI218" s="40"/>
      <c r="AJ218" s="41"/>
      <c r="AL218" s="42"/>
      <c r="AM218" s="42"/>
    </row>
    <row r="219" spans="1:39" s="31" customFormat="1" ht="17.25" customHeight="1" x14ac:dyDescent="0.25">
      <c r="A219" s="49" t="s">
        <v>470</v>
      </c>
      <c r="B219" s="68" t="s">
        <v>471</v>
      </c>
      <c r="C219" s="51" t="s">
        <v>29</v>
      </c>
      <c r="D219" s="54">
        <f t="shared" si="111"/>
        <v>75.009025879999996</v>
      </c>
      <c r="E219" s="54">
        <f t="shared" si="111"/>
        <v>62.988488279999999</v>
      </c>
      <c r="F219" s="48">
        <f t="shared" si="112"/>
        <v>-12.020537599999997</v>
      </c>
      <c r="G219" s="103">
        <f>F219/D219</f>
        <v>-0.16025454882230497</v>
      </c>
      <c r="H219" s="54" t="s">
        <v>472</v>
      </c>
      <c r="I219" s="54">
        <v>34.300225879999999</v>
      </c>
      <c r="J219" s="54">
        <v>34.144505879999997</v>
      </c>
      <c r="K219" s="48">
        <f t="shared" si="109"/>
        <v>-0.1557200000000023</v>
      </c>
      <c r="L219" s="103">
        <f>K219/I219</f>
        <v>-4.5399117937238E-3</v>
      </c>
      <c r="M219" s="55" t="s">
        <v>30</v>
      </c>
      <c r="N219" s="54">
        <v>0</v>
      </c>
      <c r="O219" s="55">
        <v>0</v>
      </c>
      <c r="P219" s="48">
        <f t="shared" si="114"/>
        <v>0</v>
      </c>
      <c r="Q219" s="103">
        <v>0</v>
      </c>
      <c r="R219" s="54" t="s">
        <v>30</v>
      </c>
      <c r="S219" s="54">
        <v>40.708799999999997</v>
      </c>
      <c r="T219" s="54">
        <v>28.843982400000002</v>
      </c>
      <c r="U219" s="48">
        <f t="shared" si="116"/>
        <v>-11.864817599999995</v>
      </c>
      <c r="V219" s="103">
        <f t="shared" si="117"/>
        <v>-0.2914558424714066</v>
      </c>
      <c r="W219" s="54" t="s">
        <v>472</v>
      </c>
      <c r="X219" s="54">
        <v>0</v>
      </c>
      <c r="Y219" s="54">
        <v>0</v>
      </c>
      <c r="Z219" s="48">
        <f t="shared" si="94"/>
        <v>0</v>
      </c>
      <c r="AA219" s="103">
        <v>0</v>
      </c>
      <c r="AB219" s="54" t="s">
        <v>30</v>
      </c>
      <c r="AC219" s="54">
        <v>0</v>
      </c>
      <c r="AD219" s="54">
        <v>0</v>
      </c>
      <c r="AE219" s="54">
        <f t="shared" si="86"/>
        <v>0</v>
      </c>
      <c r="AF219" s="94">
        <v>0</v>
      </c>
      <c r="AG219" s="54" t="s">
        <v>30</v>
      </c>
      <c r="AH219" s="30"/>
      <c r="AI219" s="40"/>
      <c r="AJ219" s="41"/>
      <c r="AL219" s="42"/>
      <c r="AM219" s="42"/>
    </row>
    <row r="220" spans="1:39" s="31" customFormat="1" ht="14.25" customHeight="1" x14ac:dyDescent="0.25">
      <c r="A220" s="49" t="s">
        <v>473</v>
      </c>
      <c r="B220" s="68" t="s">
        <v>474</v>
      </c>
      <c r="C220" s="51" t="s">
        <v>29</v>
      </c>
      <c r="D220" s="54">
        <f t="shared" si="111"/>
        <v>0</v>
      </c>
      <c r="E220" s="54">
        <f t="shared" si="111"/>
        <v>0</v>
      </c>
      <c r="F220" s="48">
        <f t="shared" si="112"/>
        <v>0</v>
      </c>
      <c r="G220" s="103">
        <v>0</v>
      </c>
      <c r="H220" s="54" t="s">
        <v>30</v>
      </c>
      <c r="I220" s="54">
        <v>0</v>
      </c>
      <c r="J220" s="54">
        <v>0</v>
      </c>
      <c r="K220" s="48">
        <f t="shared" si="109"/>
        <v>0</v>
      </c>
      <c r="L220" s="103">
        <v>0</v>
      </c>
      <c r="M220" s="55" t="s">
        <v>30</v>
      </c>
      <c r="N220" s="54">
        <v>0</v>
      </c>
      <c r="O220" s="55">
        <v>0</v>
      </c>
      <c r="P220" s="48">
        <f t="shared" si="114"/>
        <v>0</v>
      </c>
      <c r="Q220" s="103">
        <v>0</v>
      </c>
      <c r="R220" s="54" t="s">
        <v>30</v>
      </c>
      <c r="S220" s="54">
        <v>0</v>
      </c>
      <c r="T220" s="54">
        <v>0</v>
      </c>
      <c r="U220" s="48">
        <f t="shared" si="116"/>
        <v>0</v>
      </c>
      <c r="V220" s="103">
        <v>0</v>
      </c>
      <c r="W220" s="54" t="s">
        <v>30</v>
      </c>
      <c r="X220" s="54">
        <v>0</v>
      </c>
      <c r="Y220" s="54">
        <v>0</v>
      </c>
      <c r="Z220" s="48">
        <f t="shared" si="94"/>
        <v>0</v>
      </c>
      <c r="AA220" s="103">
        <v>0</v>
      </c>
      <c r="AB220" s="54" t="s">
        <v>30</v>
      </c>
      <c r="AC220" s="54">
        <v>0</v>
      </c>
      <c r="AD220" s="54">
        <v>0</v>
      </c>
      <c r="AE220" s="54">
        <f t="shared" si="86"/>
        <v>0</v>
      </c>
      <c r="AF220" s="94">
        <v>0</v>
      </c>
      <c r="AG220" s="54" t="s">
        <v>30</v>
      </c>
      <c r="AH220" s="30"/>
      <c r="AI220" s="40"/>
      <c r="AJ220" s="41"/>
      <c r="AL220" s="42"/>
      <c r="AM220" s="42"/>
    </row>
    <row r="221" spans="1:39" s="31" customFormat="1" ht="14.25" customHeight="1" x14ac:dyDescent="0.25">
      <c r="A221" s="49" t="s">
        <v>475</v>
      </c>
      <c r="B221" s="68" t="s">
        <v>160</v>
      </c>
      <c r="C221" s="51" t="s">
        <v>30</v>
      </c>
      <c r="D221" s="54">
        <f t="shared" si="111"/>
        <v>16.992927819999998</v>
      </c>
      <c r="E221" s="54">
        <f t="shared" si="111"/>
        <v>13.083899280000001</v>
      </c>
      <c r="F221" s="48">
        <f t="shared" si="112"/>
        <v>-3.9090285399999978</v>
      </c>
      <c r="G221" s="103">
        <f>F221/D221</f>
        <v>-0.23003855376818744</v>
      </c>
      <c r="H221" s="54" t="s">
        <v>30</v>
      </c>
      <c r="I221" s="54">
        <v>16.992927819999998</v>
      </c>
      <c r="J221" s="52">
        <f>J222</f>
        <v>13.083899280000001</v>
      </c>
      <c r="K221" s="48">
        <f t="shared" si="109"/>
        <v>-3.9090285399999978</v>
      </c>
      <c r="L221" s="103">
        <f t="shared" ref="L221" si="118">K221/I221</f>
        <v>-0.23003855376818744</v>
      </c>
      <c r="M221" s="55" t="s">
        <v>30</v>
      </c>
      <c r="N221" s="54">
        <v>0</v>
      </c>
      <c r="O221" s="52">
        <f>O222</f>
        <v>0</v>
      </c>
      <c r="P221" s="48">
        <f t="shared" si="114"/>
        <v>0</v>
      </c>
      <c r="Q221" s="103">
        <v>0</v>
      </c>
      <c r="R221" s="54" t="s">
        <v>30</v>
      </c>
      <c r="S221" s="54">
        <v>0</v>
      </c>
      <c r="T221" s="52">
        <f>T222</f>
        <v>0</v>
      </c>
      <c r="U221" s="48">
        <f t="shared" si="116"/>
        <v>0</v>
      </c>
      <c r="V221" s="103">
        <v>0</v>
      </c>
      <c r="W221" s="54" t="s">
        <v>30</v>
      </c>
      <c r="X221" s="54">
        <v>0</v>
      </c>
      <c r="Y221" s="52">
        <f>Y222</f>
        <v>0</v>
      </c>
      <c r="Z221" s="48">
        <f t="shared" si="94"/>
        <v>0</v>
      </c>
      <c r="AA221" s="103">
        <v>0</v>
      </c>
      <c r="AB221" s="54" t="s">
        <v>30</v>
      </c>
      <c r="AC221" s="54">
        <v>0</v>
      </c>
      <c r="AD221" s="52">
        <f>AD222</f>
        <v>0</v>
      </c>
      <c r="AE221" s="54">
        <f t="shared" si="86"/>
        <v>0</v>
      </c>
      <c r="AF221" s="94">
        <v>0</v>
      </c>
      <c r="AG221" s="54" t="s">
        <v>30</v>
      </c>
      <c r="AH221" s="30"/>
      <c r="AI221" s="40"/>
      <c r="AJ221" s="41"/>
      <c r="AL221" s="42"/>
      <c r="AM221" s="42"/>
    </row>
    <row r="222" spans="1:39" s="31" customFormat="1" ht="34.5" customHeight="1" thickBot="1" x14ac:dyDescent="0.3">
      <c r="A222" s="49" t="s">
        <v>476</v>
      </c>
      <c r="B222" s="68" t="s">
        <v>477</v>
      </c>
      <c r="C222" s="51" t="s">
        <v>29</v>
      </c>
      <c r="D222" s="54">
        <f t="shared" si="111"/>
        <v>16.992927819999998</v>
      </c>
      <c r="E222" s="54">
        <f t="shared" si="111"/>
        <v>13.083899280000001</v>
      </c>
      <c r="F222" s="48">
        <f t="shared" si="112"/>
        <v>-3.9090285399999978</v>
      </c>
      <c r="G222" s="103">
        <f>F222/D222</f>
        <v>-0.23003855376818744</v>
      </c>
      <c r="H222" s="54" t="s">
        <v>478</v>
      </c>
      <c r="I222" s="54">
        <v>16.992927819999998</v>
      </c>
      <c r="J222" s="55">
        <v>13.083899280000001</v>
      </c>
      <c r="K222" s="48">
        <f t="shared" si="109"/>
        <v>-3.9090285399999978</v>
      </c>
      <c r="L222" s="103">
        <f>K222/I222</f>
        <v>-0.23003855376818744</v>
      </c>
      <c r="M222" s="55" t="s">
        <v>478</v>
      </c>
      <c r="N222" s="54">
        <v>0</v>
      </c>
      <c r="O222" s="55">
        <v>0</v>
      </c>
      <c r="P222" s="48">
        <f t="shared" si="114"/>
        <v>0</v>
      </c>
      <c r="Q222" s="103">
        <v>0</v>
      </c>
      <c r="R222" s="54" t="s">
        <v>30</v>
      </c>
      <c r="S222" s="54">
        <v>0</v>
      </c>
      <c r="T222" s="55">
        <v>0</v>
      </c>
      <c r="U222" s="48">
        <f t="shared" si="116"/>
        <v>0</v>
      </c>
      <c r="V222" s="103">
        <v>0</v>
      </c>
      <c r="W222" s="54" t="s">
        <v>30</v>
      </c>
      <c r="X222" s="54">
        <v>0</v>
      </c>
      <c r="Y222" s="54">
        <v>0</v>
      </c>
      <c r="Z222" s="48">
        <f t="shared" si="94"/>
        <v>0</v>
      </c>
      <c r="AA222" s="103">
        <v>0</v>
      </c>
      <c r="AB222" s="54" t="s">
        <v>30</v>
      </c>
      <c r="AC222" s="54">
        <v>0</v>
      </c>
      <c r="AD222" s="54">
        <v>0</v>
      </c>
      <c r="AE222" s="54">
        <f t="shared" si="86"/>
        <v>0</v>
      </c>
      <c r="AF222" s="94">
        <v>0</v>
      </c>
      <c r="AG222" s="54" t="s">
        <v>30</v>
      </c>
      <c r="AH222" s="30"/>
      <c r="AI222" s="40"/>
      <c r="AJ222" s="41"/>
      <c r="AL222" s="42"/>
      <c r="AM222" s="42"/>
    </row>
    <row r="223" spans="1:39" s="31" customFormat="1" ht="22.5" customHeight="1" thickBot="1" x14ac:dyDescent="0.3">
      <c r="A223" s="62" t="s">
        <v>479</v>
      </c>
      <c r="B223" s="63" t="s">
        <v>480</v>
      </c>
      <c r="C223" s="64" t="s">
        <v>29</v>
      </c>
      <c r="D223" s="39">
        <f>SUM(D224,D225,D229,D230,D233,D234,D235)</f>
        <v>77979.71938000001</v>
      </c>
      <c r="E223" s="39">
        <f>SUM(E224,E225,E229,E230,E233,E234,E235)</f>
        <v>48615.651589189991</v>
      </c>
      <c r="F223" s="39">
        <f>E223-D223</f>
        <v>-29364.067790810019</v>
      </c>
      <c r="G223" s="100">
        <f>F223/D223</f>
        <v>-0.37656031624988406</v>
      </c>
      <c r="H223" s="39" t="s">
        <v>30</v>
      </c>
      <c r="I223" s="39">
        <f>SUM(I224,I225,I229,I230,I233,I234,I235)</f>
        <v>29299.335944256771</v>
      </c>
      <c r="J223" s="39">
        <f>SUM(J224,J225,J229,J230,J233,J234,J235)</f>
        <v>22791.935557902314</v>
      </c>
      <c r="K223" s="39">
        <f>J223-I223</f>
        <v>-6507.4003863544567</v>
      </c>
      <c r="L223" s="100">
        <f>K223/I223</f>
        <v>-0.22210061001843392</v>
      </c>
      <c r="M223" s="110" t="s">
        <v>30</v>
      </c>
      <c r="N223" s="39">
        <f>SUM(N224,N225,N229,N230,N233,N234,N235)</f>
        <v>1051.9081809804927</v>
      </c>
      <c r="O223" s="39">
        <f>SUM(O224,O225,O229,O230,O233,O234,O235)</f>
        <v>688.91503580396375</v>
      </c>
      <c r="P223" s="39">
        <f>O223-N223</f>
        <v>-362.99314517652897</v>
      </c>
      <c r="Q223" s="100">
        <f>P223/N223</f>
        <v>-0.34508063701736774</v>
      </c>
      <c r="R223" s="39" t="s">
        <v>30</v>
      </c>
      <c r="S223" s="39">
        <f>SUM(S224,S225,S229,S230,S233,S234,S235)</f>
        <v>34241.0502489797</v>
      </c>
      <c r="T223" s="39">
        <f>SUM(T224,T225,T229,T230,T233,T234,T235)</f>
        <v>17175.718867111795</v>
      </c>
      <c r="U223" s="39">
        <f t="shared" si="87"/>
        <v>-17065.331381867905</v>
      </c>
      <c r="V223" s="100">
        <f t="shared" si="110"/>
        <v>-0.49838808266041462</v>
      </c>
      <c r="W223" s="39" t="s">
        <v>30</v>
      </c>
      <c r="X223" s="39">
        <f>SUM(X224,X225,X229,X230,X233,X234,X235)</f>
        <v>6348.6185731694704</v>
      </c>
      <c r="Y223" s="39">
        <f>SUM(Y224,Y225,Y229,Y230,Y233,Y234,Y235)</f>
        <v>1899.9231766093403</v>
      </c>
      <c r="Z223" s="39">
        <f t="shared" si="94"/>
        <v>-4448.6953965601297</v>
      </c>
      <c r="AA223" s="100">
        <f t="shared" si="95"/>
        <v>-0.70073439525272552</v>
      </c>
      <c r="AB223" s="39" t="s">
        <v>30</v>
      </c>
      <c r="AC223" s="39">
        <f>SUM(AC224,AC225,AC229,AC230,AC233,AC234,AC235)</f>
        <v>7038.80643261357</v>
      </c>
      <c r="AD223" s="39">
        <f>SUM(AD224,AD225,AD229,AD230,AD233,AD234,AD235)</f>
        <v>6059.1589517625807</v>
      </c>
      <c r="AE223" s="39">
        <f t="shared" si="86"/>
        <v>-979.64748085098927</v>
      </c>
      <c r="AF223" s="100">
        <f t="shared" si="88"/>
        <v>-0.13917806807584529</v>
      </c>
      <c r="AG223" s="39" t="s">
        <v>30</v>
      </c>
      <c r="AH223" s="30"/>
      <c r="AI223" s="40"/>
      <c r="AJ223" s="41"/>
      <c r="AL223" s="42"/>
      <c r="AM223" s="42"/>
    </row>
    <row r="224" spans="1:39" s="31" customFormat="1" ht="18.75" customHeight="1" x14ac:dyDescent="0.25">
      <c r="A224" s="49" t="s">
        <v>481</v>
      </c>
      <c r="B224" s="68" t="s">
        <v>482</v>
      </c>
      <c r="C224" s="51" t="s">
        <v>29</v>
      </c>
      <c r="D224" s="54">
        <f>SUM(I224,N224,S224,X224,AC224)</f>
        <v>0</v>
      </c>
      <c r="E224" s="54">
        <f>SUM(J224,O224,T224,Y224,AD224)</f>
        <v>0</v>
      </c>
      <c r="F224" s="54">
        <f>E224-D224</f>
        <v>0</v>
      </c>
      <c r="G224" s="94">
        <v>0</v>
      </c>
      <c r="H224" s="54" t="s">
        <v>30</v>
      </c>
      <c r="I224" s="54">
        <v>0</v>
      </c>
      <c r="J224" s="54">
        <v>0</v>
      </c>
      <c r="K224" s="54">
        <f>J224-I224</f>
        <v>0</v>
      </c>
      <c r="L224" s="94">
        <v>0</v>
      </c>
      <c r="M224" s="55" t="s">
        <v>30</v>
      </c>
      <c r="N224" s="54">
        <v>0</v>
      </c>
      <c r="O224" s="54">
        <v>0</v>
      </c>
      <c r="P224" s="54">
        <f t="shared" si="85"/>
        <v>0</v>
      </c>
      <c r="Q224" s="94">
        <v>0</v>
      </c>
      <c r="R224" s="54" t="s">
        <v>30</v>
      </c>
      <c r="S224" s="54">
        <v>0</v>
      </c>
      <c r="T224" s="54">
        <v>0</v>
      </c>
      <c r="U224" s="54">
        <f t="shared" si="87"/>
        <v>0</v>
      </c>
      <c r="V224" s="94">
        <v>0</v>
      </c>
      <c r="W224" s="54" t="s">
        <v>30</v>
      </c>
      <c r="X224" s="54">
        <v>0</v>
      </c>
      <c r="Y224" s="54">
        <v>0</v>
      </c>
      <c r="Z224" s="54">
        <f t="shared" si="94"/>
        <v>0</v>
      </c>
      <c r="AA224" s="94">
        <v>0</v>
      </c>
      <c r="AB224" s="54" t="s">
        <v>30</v>
      </c>
      <c r="AC224" s="54">
        <v>0</v>
      </c>
      <c r="AD224" s="54">
        <v>0</v>
      </c>
      <c r="AE224" s="54">
        <f t="shared" si="86"/>
        <v>0</v>
      </c>
      <c r="AF224" s="94">
        <v>0</v>
      </c>
      <c r="AG224" s="54" t="s">
        <v>30</v>
      </c>
      <c r="AH224" s="30"/>
      <c r="AI224" s="40"/>
      <c r="AJ224" s="41"/>
      <c r="AL224" s="42"/>
      <c r="AM224" s="42"/>
    </row>
    <row r="225" spans="1:39" s="31" customFormat="1" ht="22.5" customHeight="1" x14ac:dyDescent="0.25">
      <c r="A225" s="49" t="s">
        <v>483</v>
      </c>
      <c r="B225" s="68" t="s">
        <v>484</v>
      </c>
      <c r="C225" s="51" t="s">
        <v>29</v>
      </c>
      <c r="D225" s="54">
        <f>SUM(D226:D228)</f>
        <v>36778.565050069999</v>
      </c>
      <c r="E225" s="54">
        <f>SUM(E226:E228)</f>
        <v>47673.440999999992</v>
      </c>
      <c r="F225" s="54">
        <f>E225-D225</f>
        <v>10894.875949929992</v>
      </c>
      <c r="G225" s="94">
        <f>F225/D225</f>
        <v>0.29622895659734982</v>
      </c>
      <c r="H225" s="54" t="s">
        <v>30</v>
      </c>
      <c r="I225" s="54">
        <f>SUM(I226:I228)</f>
        <v>13756.45243989856</v>
      </c>
      <c r="J225" s="54">
        <f>SUM(J226:J228)</f>
        <v>21966.886650777884</v>
      </c>
      <c r="K225" s="54">
        <f t="shared" si="109"/>
        <v>8210.4342108793244</v>
      </c>
      <c r="L225" s="94">
        <f>K225/I225</f>
        <v>0.59684240880782402</v>
      </c>
      <c r="M225" s="55" t="s">
        <v>30</v>
      </c>
      <c r="N225" s="54">
        <f>SUM(N226:N228)</f>
        <v>669.57509566570263</v>
      </c>
      <c r="O225" s="54">
        <f>SUM(O226:O228)</f>
        <v>687.99539678636711</v>
      </c>
      <c r="P225" s="54">
        <f>O225-N225</f>
        <v>18.420301120664476</v>
      </c>
      <c r="Q225" s="94">
        <f>P225/N225</f>
        <v>2.7510433467288247E-2</v>
      </c>
      <c r="R225" s="54" t="s">
        <v>30</v>
      </c>
      <c r="S225" s="54">
        <f>SUM(S226:S228)</f>
        <v>14924.0279941597</v>
      </c>
      <c r="T225" s="54">
        <f>SUM(T226:T228)</f>
        <v>17068.818315751229</v>
      </c>
      <c r="U225" s="54">
        <f t="shared" si="87"/>
        <v>2144.7903215915285</v>
      </c>
      <c r="V225" s="94">
        <f>U225/S225</f>
        <v>0.14371390367472245</v>
      </c>
      <c r="W225" s="54" t="s">
        <v>30</v>
      </c>
      <c r="X225" s="54">
        <f>SUM(X226:X228)</f>
        <v>2915.8415569624699</v>
      </c>
      <c r="Y225" s="54">
        <f>SUM(Y226:Y228)</f>
        <v>1895.794736241658</v>
      </c>
      <c r="Z225" s="54">
        <f t="shared" si="94"/>
        <v>-1020.0468207208119</v>
      </c>
      <c r="AA225" s="94">
        <f>Z225/X225</f>
        <v>-0.34982930340818275</v>
      </c>
      <c r="AB225" s="54" t="s">
        <v>30</v>
      </c>
      <c r="AC225" s="54">
        <f>SUM(AC226:AC228)</f>
        <v>4512.6679633835702</v>
      </c>
      <c r="AD225" s="54">
        <f>SUM(AD226:AD228)</f>
        <v>6053.9459004428572</v>
      </c>
      <c r="AE225" s="54">
        <f t="shared" si="86"/>
        <v>1541.2779370592871</v>
      </c>
      <c r="AF225" s="94">
        <f>AE225/AC225</f>
        <v>0.34154472466519487</v>
      </c>
      <c r="AG225" s="54" t="s">
        <v>30</v>
      </c>
      <c r="AH225" s="30"/>
      <c r="AI225" s="40"/>
      <c r="AJ225" s="41"/>
      <c r="AL225" s="42"/>
      <c r="AM225" s="42"/>
    </row>
    <row r="226" spans="1:39" s="31" customFormat="1" ht="88.5" customHeight="1" x14ac:dyDescent="0.25">
      <c r="A226" s="49" t="s">
        <v>485</v>
      </c>
      <c r="B226" s="66" t="s">
        <v>486</v>
      </c>
      <c r="C226" s="51" t="s">
        <v>29</v>
      </c>
      <c r="D226" s="54">
        <f>SUM(I226,N226,S226,X226,AC226)</f>
        <v>36351.353048689998</v>
      </c>
      <c r="E226" s="54">
        <f>SUM(J226,O226,T226,Y226,AD226)</f>
        <v>47435.340693759994</v>
      </c>
      <c r="F226" s="54">
        <f t="shared" ref="F226:F235" si="119">E226-D226</f>
        <v>11083.987645069996</v>
      </c>
      <c r="G226" s="94">
        <f t="shared" ref="G226:G233" si="120">F226/D226</f>
        <v>0.30491265703985759</v>
      </c>
      <c r="H226" s="55" t="s">
        <v>487</v>
      </c>
      <c r="I226" s="54">
        <v>13329.24043851856</v>
      </c>
      <c r="J226" s="54">
        <v>21728.786344537883</v>
      </c>
      <c r="K226" s="54">
        <f t="shared" si="109"/>
        <v>8399.5459060193225</v>
      </c>
      <c r="L226" s="94">
        <f>K226/I226</f>
        <v>0.63015938115622028</v>
      </c>
      <c r="M226" s="52" t="s">
        <v>488</v>
      </c>
      <c r="N226" s="54">
        <v>669.57509566570263</v>
      </c>
      <c r="O226" s="54">
        <v>687.99539678636711</v>
      </c>
      <c r="P226" s="54">
        <f t="shared" ref="P226:P235" si="121">O226-N226</f>
        <v>18.420301120664476</v>
      </c>
      <c r="Q226" s="94">
        <f t="shared" ref="Q226:Q235" si="122">P226/N226</f>
        <v>2.7510433467288247E-2</v>
      </c>
      <c r="R226" s="55" t="s">
        <v>30</v>
      </c>
      <c r="S226" s="54">
        <v>14924.0279941597</v>
      </c>
      <c r="T226" s="54">
        <v>17068.818315751229</v>
      </c>
      <c r="U226" s="54">
        <f t="shared" si="87"/>
        <v>2144.7903215915285</v>
      </c>
      <c r="V226" s="94">
        <f>U226/S226</f>
        <v>0.14371390367472245</v>
      </c>
      <c r="W226" s="55" t="s">
        <v>488</v>
      </c>
      <c r="X226" s="54">
        <v>2915.8415569624699</v>
      </c>
      <c r="Y226" s="54">
        <v>1895.794736241658</v>
      </c>
      <c r="Z226" s="54">
        <f t="shared" si="94"/>
        <v>-1020.0468207208119</v>
      </c>
      <c r="AA226" s="94">
        <f t="shared" ref="AA226:AA288" si="123">Z226/X226</f>
        <v>-0.34982930340818275</v>
      </c>
      <c r="AB226" s="55" t="s">
        <v>488</v>
      </c>
      <c r="AC226" s="54">
        <v>4512.6679633835702</v>
      </c>
      <c r="AD226" s="54">
        <v>6053.9459004428572</v>
      </c>
      <c r="AE226" s="54">
        <f t="shared" si="86"/>
        <v>1541.2779370592871</v>
      </c>
      <c r="AF226" s="94">
        <f t="shared" ref="AF226:AF235" si="124">AE226/AC226</f>
        <v>0.34154472466519487</v>
      </c>
      <c r="AG226" s="55" t="s">
        <v>488</v>
      </c>
      <c r="AH226" s="30"/>
      <c r="AI226" s="40"/>
      <c r="AJ226" s="41"/>
      <c r="AL226" s="42"/>
      <c r="AM226" s="42"/>
    </row>
    <row r="227" spans="1:39" s="31" customFormat="1" ht="82.5" customHeight="1" x14ac:dyDescent="0.25">
      <c r="A227" s="49" t="s">
        <v>489</v>
      </c>
      <c r="B227" s="66" t="s">
        <v>490</v>
      </c>
      <c r="C227" s="51" t="s">
        <v>29</v>
      </c>
      <c r="D227" s="54">
        <f t="shared" ref="D227:E235" si="125">SUM(I227,N227,S227,X227,AC227)</f>
        <v>427.21200137999995</v>
      </c>
      <c r="E227" s="54">
        <f t="shared" si="125"/>
        <v>238.10030623999998</v>
      </c>
      <c r="F227" s="54">
        <f>E227-D227</f>
        <v>-189.11169513999997</v>
      </c>
      <c r="G227" s="94">
        <f>F227/D227</f>
        <v>-0.44266475316499215</v>
      </c>
      <c r="H227" s="55" t="s">
        <v>491</v>
      </c>
      <c r="I227" s="54">
        <v>427.21200137999995</v>
      </c>
      <c r="J227" s="54">
        <v>238.10030623999998</v>
      </c>
      <c r="K227" s="54">
        <f t="shared" si="109"/>
        <v>-189.11169513999997</v>
      </c>
      <c r="L227" s="94">
        <f>K227/I227</f>
        <v>-0.44266475316499215</v>
      </c>
      <c r="M227" s="55" t="s">
        <v>491</v>
      </c>
      <c r="N227" s="54">
        <v>0</v>
      </c>
      <c r="O227" s="54">
        <v>0</v>
      </c>
      <c r="P227" s="54">
        <f t="shared" si="121"/>
        <v>0</v>
      </c>
      <c r="Q227" s="94">
        <v>0</v>
      </c>
      <c r="R227" s="54" t="s">
        <v>30</v>
      </c>
      <c r="S227" s="54">
        <v>0</v>
      </c>
      <c r="T227" s="54">
        <v>0</v>
      </c>
      <c r="U227" s="54">
        <f t="shared" si="87"/>
        <v>0</v>
      </c>
      <c r="V227" s="94">
        <v>0</v>
      </c>
      <c r="W227" s="55" t="s">
        <v>30</v>
      </c>
      <c r="X227" s="54">
        <v>0</v>
      </c>
      <c r="Y227" s="54">
        <v>0</v>
      </c>
      <c r="Z227" s="54">
        <f t="shared" si="94"/>
        <v>0</v>
      </c>
      <c r="AA227" s="94">
        <v>0</v>
      </c>
      <c r="AB227" s="55" t="s">
        <v>30</v>
      </c>
      <c r="AC227" s="54">
        <v>0</v>
      </c>
      <c r="AD227" s="54">
        <v>0</v>
      </c>
      <c r="AE227" s="54">
        <f t="shared" si="86"/>
        <v>0</v>
      </c>
      <c r="AF227" s="94">
        <v>0</v>
      </c>
      <c r="AG227" s="55" t="s">
        <v>30</v>
      </c>
      <c r="AH227" s="30"/>
      <c r="AI227" s="40"/>
      <c r="AJ227" s="41"/>
      <c r="AL227" s="42"/>
      <c r="AM227" s="42"/>
    </row>
    <row r="228" spans="1:39" s="31" customFormat="1" ht="18.75" customHeight="1" x14ac:dyDescent="0.25">
      <c r="A228" s="49" t="s">
        <v>492</v>
      </c>
      <c r="B228" s="66" t="s">
        <v>493</v>
      </c>
      <c r="C228" s="51" t="s">
        <v>29</v>
      </c>
      <c r="D228" s="54">
        <f t="shared" si="125"/>
        <v>0</v>
      </c>
      <c r="E228" s="54">
        <f t="shared" si="125"/>
        <v>0</v>
      </c>
      <c r="F228" s="54">
        <f t="shared" si="119"/>
        <v>0</v>
      </c>
      <c r="G228" s="94">
        <v>0</v>
      </c>
      <c r="H228" s="55" t="s">
        <v>30</v>
      </c>
      <c r="I228" s="54">
        <v>0</v>
      </c>
      <c r="J228" s="54">
        <v>0</v>
      </c>
      <c r="K228" s="54">
        <f t="shared" si="109"/>
        <v>0</v>
      </c>
      <c r="L228" s="94">
        <v>0</v>
      </c>
      <c r="M228" s="52" t="s">
        <v>30</v>
      </c>
      <c r="N228" s="54">
        <v>0</v>
      </c>
      <c r="O228" s="54">
        <v>0</v>
      </c>
      <c r="P228" s="54">
        <f t="shared" si="121"/>
        <v>0</v>
      </c>
      <c r="Q228" s="94">
        <v>0</v>
      </c>
      <c r="R228" s="54" t="s">
        <v>30</v>
      </c>
      <c r="S228" s="54">
        <v>0</v>
      </c>
      <c r="T228" s="54">
        <v>0</v>
      </c>
      <c r="U228" s="54">
        <f t="shared" si="87"/>
        <v>0</v>
      </c>
      <c r="V228" s="94">
        <v>0</v>
      </c>
      <c r="W228" s="55" t="s">
        <v>30</v>
      </c>
      <c r="X228" s="54">
        <v>0</v>
      </c>
      <c r="Y228" s="54">
        <v>0</v>
      </c>
      <c r="Z228" s="54">
        <f t="shared" si="94"/>
        <v>0</v>
      </c>
      <c r="AA228" s="94">
        <v>0</v>
      </c>
      <c r="AB228" s="55" t="s">
        <v>30</v>
      </c>
      <c r="AC228" s="54">
        <v>0</v>
      </c>
      <c r="AD228" s="54">
        <v>0</v>
      </c>
      <c r="AE228" s="54">
        <f t="shared" si="86"/>
        <v>0</v>
      </c>
      <c r="AF228" s="94">
        <v>0</v>
      </c>
      <c r="AG228" s="55" t="s">
        <v>30</v>
      </c>
      <c r="AH228" s="30"/>
      <c r="AI228" s="40"/>
      <c r="AJ228" s="41"/>
      <c r="AL228" s="42"/>
      <c r="AM228" s="42"/>
    </row>
    <row r="229" spans="1:39" s="31" customFormat="1" ht="57.75" customHeight="1" x14ac:dyDescent="0.25">
      <c r="A229" s="49" t="s">
        <v>494</v>
      </c>
      <c r="B229" s="68" t="s">
        <v>495</v>
      </c>
      <c r="C229" s="51" t="s">
        <v>29</v>
      </c>
      <c r="D229" s="54">
        <f t="shared" si="125"/>
        <v>40500</v>
      </c>
      <c r="E229" s="54">
        <f t="shared" si="125"/>
        <v>0</v>
      </c>
      <c r="F229" s="54">
        <f t="shared" si="119"/>
        <v>-40500</v>
      </c>
      <c r="G229" s="94">
        <f t="shared" si="120"/>
        <v>-1</v>
      </c>
      <c r="H229" s="55" t="s">
        <v>883</v>
      </c>
      <c r="I229" s="54">
        <v>15226.874</v>
      </c>
      <c r="J229" s="54">
        <v>0</v>
      </c>
      <c r="K229" s="54">
        <f t="shared" si="109"/>
        <v>-15226.874</v>
      </c>
      <c r="L229" s="94">
        <f>K229/I229</f>
        <v>-1</v>
      </c>
      <c r="M229" s="55" t="s">
        <v>883</v>
      </c>
      <c r="N229" s="54">
        <v>382.29500000000002</v>
      </c>
      <c r="O229" s="54">
        <v>0</v>
      </c>
      <c r="P229" s="54">
        <f t="shared" si="121"/>
        <v>-382.29500000000002</v>
      </c>
      <c r="Q229" s="94">
        <f>P229/N229</f>
        <v>-1</v>
      </c>
      <c r="R229" s="55" t="s">
        <v>883</v>
      </c>
      <c r="S229" s="54">
        <v>18932.292000000001</v>
      </c>
      <c r="T229" s="54">
        <v>0</v>
      </c>
      <c r="U229" s="54">
        <f t="shared" si="87"/>
        <v>-18932.292000000001</v>
      </c>
      <c r="V229" s="94">
        <f t="shared" ref="V229:V233" si="126">U229/S229</f>
        <v>-1</v>
      </c>
      <c r="W229" s="55" t="s">
        <v>883</v>
      </c>
      <c r="X229" s="54">
        <v>3432.61</v>
      </c>
      <c r="Y229" s="54">
        <v>0</v>
      </c>
      <c r="Z229" s="54">
        <f t="shared" si="94"/>
        <v>-3432.61</v>
      </c>
      <c r="AA229" s="94">
        <f t="shared" si="123"/>
        <v>-1</v>
      </c>
      <c r="AB229" s="55" t="s">
        <v>883</v>
      </c>
      <c r="AC229" s="54">
        <v>2525.9290000000001</v>
      </c>
      <c r="AD229" s="54">
        <v>0</v>
      </c>
      <c r="AE229" s="54">
        <f t="shared" si="86"/>
        <v>-2525.9290000000001</v>
      </c>
      <c r="AF229" s="94">
        <f t="shared" si="124"/>
        <v>-1</v>
      </c>
      <c r="AG229" s="55" t="s">
        <v>883</v>
      </c>
      <c r="AH229" s="30"/>
      <c r="AI229" s="40"/>
      <c r="AJ229" s="41"/>
      <c r="AL229" s="42"/>
      <c r="AM229" s="42"/>
    </row>
    <row r="230" spans="1:39" s="31" customFormat="1" ht="28.5" customHeight="1" x14ac:dyDescent="0.25">
      <c r="A230" s="49" t="s">
        <v>496</v>
      </c>
      <c r="B230" s="68" t="s">
        <v>497</v>
      </c>
      <c r="C230" s="51" t="s">
        <v>29</v>
      </c>
      <c r="D230" s="54">
        <f t="shared" si="125"/>
        <v>0</v>
      </c>
      <c r="E230" s="54">
        <f t="shared" si="125"/>
        <v>0</v>
      </c>
      <c r="F230" s="54">
        <f t="shared" si="119"/>
        <v>0</v>
      </c>
      <c r="G230" s="94">
        <v>0</v>
      </c>
      <c r="H230" s="55" t="s">
        <v>30</v>
      </c>
      <c r="I230" s="54">
        <v>0</v>
      </c>
      <c r="J230" s="54">
        <v>0</v>
      </c>
      <c r="K230" s="54">
        <f t="shared" si="109"/>
        <v>0</v>
      </c>
      <c r="L230" s="94">
        <v>0</v>
      </c>
      <c r="M230" s="52" t="s">
        <v>30</v>
      </c>
      <c r="N230" s="54">
        <v>0</v>
      </c>
      <c r="O230" s="54">
        <v>0</v>
      </c>
      <c r="P230" s="54">
        <f t="shared" si="121"/>
        <v>0</v>
      </c>
      <c r="Q230" s="94">
        <v>0</v>
      </c>
      <c r="R230" s="54" t="s">
        <v>30</v>
      </c>
      <c r="S230" s="54">
        <v>0</v>
      </c>
      <c r="T230" s="54">
        <v>0</v>
      </c>
      <c r="U230" s="54">
        <f t="shared" si="87"/>
        <v>0</v>
      </c>
      <c r="V230" s="94">
        <v>0</v>
      </c>
      <c r="W230" s="55" t="s">
        <v>30</v>
      </c>
      <c r="X230" s="54">
        <v>0</v>
      </c>
      <c r="Y230" s="54">
        <v>0</v>
      </c>
      <c r="Z230" s="54">
        <f t="shared" si="94"/>
        <v>0</v>
      </c>
      <c r="AA230" s="94">
        <v>0</v>
      </c>
      <c r="AB230" s="55" t="s">
        <v>30</v>
      </c>
      <c r="AC230" s="54">
        <v>0</v>
      </c>
      <c r="AD230" s="54">
        <v>0</v>
      </c>
      <c r="AE230" s="54">
        <f t="shared" si="86"/>
        <v>0</v>
      </c>
      <c r="AF230" s="94">
        <v>0</v>
      </c>
      <c r="AG230" s="55" t="s">
        <v>30</v>
      </c>
      <c r="AH230" s="30"/>
      <c r="AI230" s="40"/>
      <c r="AJ230" s="41"/>
      <c r="AL230" s="42"/>
      <c r="AM230" s="42"/>
    </row>
    <row r="231" spans="1:39" s="31" customFormat="1" ht="14.25" customHeight="1" x14ac:dyDescent="0.25">
      <c r="A231" s="49" t="s">
        <v>498</v>
      </c>
      <c r="B231" s="66" t="s">
        <v>499</v>
      </c>
      <c r="C231" s="51" t="s">
        <v>29</v>
      </c>
      <c r="D231" s="54">
        <f t="shared" si="125"/>
        <v>0</v>
      </c>
      <c r="E231" s="54">
        <f t="shared" si="125"/>
        <v>0</v>
      </c>
      <c r="F231" s="54">
        <f t="shared" si="119"/>
        <v>0</v>
      </c>
      <c r="G231" s="94">
        <v>0</v>
      </c>
      <c r="H231" s="55" t="s">
        <v>30</v>
      </c>
      <c r="I231" s="54">
        <v>0</v>
      </c>
      <c r="J231" s="54">
        <v>0</v>
      </c>
      <c r="K231" s="54">
        <f t="shared" si="109"/>
        <v>0</v>
      </c>
      <c r="L231" s="94">
        <v>0</v>
      </c>
      <c r="M231" s="52" t="s">
        <v>30</v>
      </c>
      <c r="N231" s="54">
        <v>0</v>
      </c>
      <c r="O231" s="54">
        <v>0</v>
      </c>
      <c r="P231" s="54">
        <f t="shared" si="121"/>
        <v>0</v>
      </c>
      <c r="Q231" s="94">
        <v>0</v>
      </c>
      <c r="R231" s="54" t="s">
        <v>30</v>
      </c>
      <c r="S231" s="54">
        <v>0</v>
      </c>
      <c r="T231" s="54">
        <v>0</v>
      </c>
      <c r="U231" s="54">
        <f t="shared" si="87"/>
        <v>0</v>
      </c>
      <c r="V231" s="94">
        <v>0</v>
      </c>
      <c r="W231" s="55" t="s">
        <v>30</v>
      </c>
      <c r="X231" s="54">
        <v>0</v>
      </c>
      <c r="Y231" s="54">
        <v>0</v>
      </c>
      <c r="Z231" s="54">
        <f t="shared" si="94"/>
        <v>0</v>
      </c>
      <c r="AA231" s="94">
        <v>0</v>
      </c>
      <c r="AB231" s="55" t="s">
        <v>30</v>
      </c>
      <c r="AC231" s="54">
        <v>0</v>
      </c>
      <c r="AD231" s="54">
        <v>0</v>
      </c>
      <c r="AE231" s="54">
        <f t="shared" si="86"/>
        <v>0</v>
      </c>
      <c r="AF231" s="94">
        <v>0</v>
      </c>
      <c r="AG231" s="55" t="s">
        <v>30</v>
      </c>
      <c r="AH231" s="30"/>
      <c r="AI231" s="40"/>
      <c r="AJ231" s="41"/>
      <c r="AL231" s="42"/>
      <c r="AM231" s="42"/>
    </row>
    <row r="232" spans="1:39" s="31" customFormat="1" ht="14.25" customHeight="1" x14ac:dyDescent="0.25">
      <c r="A232" s="49" t="s">
        <v>500</v>
      </c>
      <c r="B232" s="66" t="s">
        <v>501</v>
      </c>
      <c r="C232" s="51" t="s">
        <v>29</v>
      </c>
      <c r="D232" s="54">
        <f t="shared" si="125"/>
        <v>0</v>
      </c>
      <c r="E232" s="54">
        <f t="shared" si="125"/>
        <v>0</v>
      </c>
      <c r="F232" s="54">
        <f t="shared" si="119"/>
        <v>0</v>
      </c>
      <c r="G232" s="94">
        <v>0</v>
      </c>
      <c r="H232" s="55" t="s">
        <v>30</v>
      </c>
      <c r="I232" s="54">
        <v>0</v>
      </c>
      <c r="J232" s="54">
        <v>0</v>
      </c>
      <c r="K232" s="54">
        <f t="shared" si="109"/>
        <v>0</v>
      </c>
      <c r="L232" s="94">
        <v>0</v>
      </c>
      <c r="M232" s="52" t="s">
        <v>30</v>
      </c>
      <c r="N232" s="54">
        <v>0</v>
      </c>
      <c r="O232" s="54">
        <v>0</v>
      </c>
      <c r="P232" s="54">
        <f t="shared" si="121"/>
        <v>0</v>
      </c>
      <c r="Q232" s="94">
        <v>0</v>
      </c>
      <c r="R232" s="54" t="s">
        <v>30</v>
      </c>
      <c r="S232" s="54">
        <v>0</v>
      </c>
      <c r="T232" s="54">
        <v>0</v>
      </c>
      <c r="U232" s="54">
        <f t="shared" si="87"/>
        <v>0</v>
      </c>
      <c r="V232" s="94">
        <v>0</v>
      </c>
      <c r="W232" s="55" t="s">
        <v>30</v>
      </c>
      <c r="X232" s="54">
        <v>0</v>
      </c>
      <c r="Y232" s="54">
        <v>0</v>
      </c>
      <c r="Z232" s="54">
        <f t="shared" si="94"/>
        <v>0</v>
      </c>
      <c r="AA232" s="94">
        <v>0</v>
      </c>
      <c r="AB232" s="55" t="s">
        <v>30</v>
      </c>
      <c r="AC232" s="54">
        <v>0</v>
      </c>
      <c r="AD232" s="54">
        <v>0</v>
      </c>
      <c r="AE232" s="54">
        <f t="shared" ref="AE232:AE295" si="127">AD232-AC232</f>
        <v>0</v>
      </c>
      <c r="AF232" s="94">
        <v>0</v>
      </c>
      <c r="AG232" s="55" t="s">
        <v>30</v>
      </c>
      <c r="AH232" s="30"/>
      <c r="AI232" s="40"/>
      <c r="AJ232" s="41"/>
      <c r="AL232" s="42"/>
      <c r="AM232" s="42"/>
    </row>
    <row r="233" spans="1:39" s="31" customFormat="1" ht="47.25" customHeight="1" x14ac:dyDescent="0.25">
      <c r="A233" s="49" t="s">
        <v>502</v>
      </c>
      <c r="B233" s="68" t="s">
        <v>503</v>
      </c>
      <c r="C233" s="51" t="s">
        <v>29</v>
      </c>
      <c r="D233" s="54">
        <f t="shared" si="125"/>
        <v>649.26332993000005</v>
      </c>
      <c r="E233" s="54">
        <f t="shared" si="125"/>
        <v>348.83855</v>
      </c>
      <c r="F233" s="54">
        <f t="shared" si="119"/>
        <v>-300.42477993000006</v>
      </c>
      <c r="G233" s="94">
        <f t="shared" si="120"/>
        <v>-0.46271638344705251</v>
      </c>
      <c r="H233" s="55" t="s">
        <v>853</v>
      </c>
      <c r="I233" s="54">
        <v>265.77488945000005</v>
      </c>
      <c r="J233" s="54">
        <v>265.77457967000004</v>
      </c>
      <c r="K233" s="54">
        <f t="shared" si="109"/>
        <v>-3.0978000000914108E-4</v>
      </c>
      <c r="L233" s="94">
        <f t="shared" ref="L233:L235" si="128">K233/I233</f>
        <v>-1.1655728675128268E-6</v>
      </c>
      <c r="M233" s="106"/>
      <c r="N233" s="54">
        <v>0</v>
      </c>
      <c r="O233" s="54">
        <v>0</v>
      </c>
      <c r="P233" s="54">
        <f t="shared" si="121"/>
        <v>0</v>
      </c>
      <c r="Q233" s="94">
        <v>0</v>
      </c>
      <c r="R233" s="54" t="s">
        <v>30</v>
      </c>
      <c r="S233" s="54">
        <v>383.48844048000001</v>
      </c>
      <c r="T233" s="54">
        <v>83.063970329999975</v>
      </c>
      <c r="U233" s="54">
        <f t="shared" ref="U233:U250" si="129">T233-S233</f>
        <v>-300.42447015000005</v>
      </c>
      <c r="V233" s="94">
        <f t="shared" si="126"/>
        <v>-0.78339902442422649</v>
      </c>
      <c r="W233" s="55" t="s">
        <v>853</v>
      </c>
      <c r="X233" s="54">
        <v>0</v>
      </c>
      <c r="Y233" s="54">
        <v>0</v>
      </c>
      <c r="Z233" s="54">
        <f t="shared" si="94"/>
        <v>0</v>
      </c>
      <c r="AA233" s="94">
        <v>0</v>
      </c>
      <c r="AB233" s="55" t="s">
        <v>30</v>
      </c>
      <c r="AC233" s="54">
        <v>0</v>
      </c>
      <c r="AD233" s="54">
        <v>0</v>
      </c>
      <c r="AE233" s="54">
        <f t="shared" si="127"/>
        <v>0</v>
      </c>
      <c r="AF233" s="94">
        <v>0</v>
      </c>
      <c r="AG233" s="55" t="s">
        <v>30</v>
      </c>
      <c r="AH233" s="30"/>
      <c r="AI233" s="40"/>
      <c r="AJ233" s="41"/>
      <c r="AL233" s="42"/>
      <c r="AM233" s="42"/>
    </row>
    <row r="234" spans="1:39" s="31" customFormat="1" ht="14.25" customHeight="1" x14ac:dyDescent="0.25">
      <c r="A234" s="49" t="s">
        <v>504</v>
      </c>
      <c r="B234" s="68" t="s">
        <v>505</v>
      </c>
      <c r="C234" s="51" t="s">
        <v>29</v>
      </c>
      <c r="D234" s="54">
        <f t="shared" si="125"/>
        <v>0</v>
      </c>
      <c r="E234" s="54">
        <f t="shared" si="125"/>
        <v>0</v>
      </c>
      <c r="F234" s="54">
        <f t="shared" si="119"/>
        <v>0</v>
      </c>
      <c r="G234" s="94">
        <v>0</v>
      </c>
      <c r="H234" s="55" t="s">
        <v>30</v>
      </c>
      <c r="I234" s="54">
        <v>0</v>
      </c>
      <c r="J234" s="54">
        <v>0</v>
      </c>
      <c r="K234" s="54">
        <f t="shared" si="109"/>
        <v>0</v>
      </c>
      <c r="L234" s="94">
        <v>0</v>
      </c>
      <c r="M234" s="52" t="s">
        <v>30</v>
      </c>
      <c r="N234" s="54">
        <v>0</v>
      </c>
      <c r="O234" s="54">
        <v>0</v>
      </c>
      <c r="P234" s="54">
        <f t="shared" si="121"/>
        <v>0</v>
      </c>
      <c r="Q234" s="94">
        <v>0</v>
      </c>
      <c r="R234" s="54" t="s">
        <v>30</v>
      </c>
      <c r="S234" s="54">
        <v>0</v>
      </c>
      <c r="T234" s="54">
        <v>0</v>
      </c>
      <c r="U234" s="54">
        <f t="shared" si="129"/>
        <v>0</v>
      </c>
      <c r="V234" s="94">
        <v>0</v>
      </c>
      <c r="W234" s="55" t="s">
        <v>30</v>
      </c>
      <c r="X234" s="54">
        <v>0</v>
      </c>
      <c r="Y234" s="54">
        <v>0</v>
      </c>
      <c r="Z234" s="54">
        <f t="shared" si="94"/>
        <v>0</v>
      </c>
      <c r="AA234" s="94">
        <v>0</v>
      </c>
      <c r="AB234" s="55" t="s">
        <v>30</v>
      </c>
      <c r="AC234" s="54">
        <v>0</v>
      </c>
      <c r="AD234" s="54">
        <v>0</v>
      </c>
      <c r="AE234" s="54">
        <f t="shared" si="127"/>
        <v>0</v>
      </c>
      <c r="AF234" s="94">
        <v>0</v>
      </c>
      <c r="AG234" s="55" t="s">
        <v>30</v>
      </c>
      <c r="AH234" s="30"/>
      <c r="AI234" s="40"/>
      <c r="AJ234" s="41"/>
      <c r="AL234" s="42"/>
      <c r="AM234" s="42"/>
    </row>
    <row r="235" spans="1:39" s="31" customFormat="1" ht="57.75" customHeight="1" thickBot="1" x14ac:dyDescent="0.3">
      <c r="A235" s="49" t="s">
        <v>506</v>
      </c>
      <c r="B235" s="68" t="s">
        <v>507</v>
      </c>
      <c r="C235" s="51" t="s">
        <v>29</v>
      </c>
      <c r="D235" s="54">
        <f t="shared" si="125"/>
        <v>51.890999999999643</v>
      </c>
      <c r="E235" s="54">
        <f t="shared" si="125"/>
        <v>593.37203918999978</v>
      </c>
      <c r="F235" s="54">
        <f t="shared" si="119"/>
        <v>541.48103919000016</v>
      </c>
      <c r="G235" s="94">
        <f>F235/D235</f>
        <v>10.434970210441191</v>
      </c>
      <c r="H235" s="55" t="s">
        <v>508</v>
      </c>
      <c r="I235" s="54">
        <v>50.234614908209572</v>
      </c>
      <c r="J235" s="54">
        <v>559.27432745443048</v>
      </c>
      <c r="K235" s="54">
        <f t="shared" si="109"/>
        <v>509.03971254622093</v>
      </c>
      <c r="L235" s="94">
        <f t="shared" si="128"/>
        <v>10.133246039137672</v>
      </c>
      <c r="M235" s="106" t="s">
        <v>509</v>
      </c>
      <c r="N235" s="54">
        <v>3.8085314790063676E-2</v>
      </c>
      <c r="O235" s="54">
        <v>0.91963901759666022</v>
      </c>
      <c r="P235" s="54">
        <f t="shared" si="121"/>
        <v>0.88155370280659651</v>
      </c>
      <c r="Q235" s="94">
        <f t="shared" si="122"/>
        <v>23.146814137311285</v>
      </c>
      <c r="R235" s="55" t="s">
        <v>510</v>
      </c>
      <c r="S235" s="54">
        <v>1.2418143399999999</v>
      </c>
      <c r="T235" s="54">
        <v>23.836581030567149</v>
      </c>
      <c r="U235" s="54">
        <f t="shared" si="129"/>
        <v>22.594766690567148</v>
      </c>
      <c r="V235" s="94">
        <f>U235/S235</f>
        <v>18.194963580922369</v>
      </c>
      <c r="W235" s="55" t="s">
        <v>510</v>
      </c>
      <c r="X235" s="54">
        <v>0.167016207</v>
      </c>
      <c r="Y235" s="54">
        <v>4.1284403676823915</v>
      </c>
      <c r="Z235" s="54">
        <f t="shared" ref="Z235:Z298" si="130">Y235-X235</f>
        <v>3.9614241606823914</v>
      </c>
      <c r="AA235" s="94">
        <f t="shared" si="123"/>
        <v>23.718800898660042</v>
      </c>
      <c r="AB235" s="55" t="s">
        <v>510</v>
      </c>
      <c r="AC235" s="54">
        <v>0.20946923000000001</v>
      </c>
      <c r="AD235" s="54">
        <v>5.2130513197231441</v>
      </c>
      <c r="AE235" s="54">
        <f t="shared" si="127"/>
        <v>5.0035820897231442</v>
      </c>
      <c r="AF235" s="94">
        <f t="shared" si="124"/>
        <v>23.886955089886683</v>
      </c>
      <c r="AG235" s="55" t="s">
        <v>510</v>
      </c>
      <c r="AH235" s="30"/>
      <c r="AI235" s="40"/>
      <c r="AJ235" s="41"/>
      <c r="AL235" s="42"/>
      <c r="AM235" s="42"/>
    </row>
    <row r="236" spans="1:39" s="31" customFormat="1" ht="21" customHeight="1" thickBot="1" x14ac:dyDescent="0.3">
      <c r="A236" s="62" t="s">
        <v>511</v>
      </c>
      <c r="B236" s="63" t="s">
        <v>512</v>
      </c>
      <c r="C236" s="64" t="s">
        <v>29</v>
      </c>
      <c r="D236" s="39">
        <f>SUM(D237,D241,D242)</f>
        <v>59471.555</v>
      </c>
      <c r="E236" s="39">
        <f>SUM(E237,E241,E242)</f>
        <v>39880.321198340003</v>
      </c>
      <c r="F236" s="39">
        <f>E236-D236</f>
        <v>-19591.233801659997</v>
      </c>
      <c r="G236" s="100">
        <f>F236/D236</f>
        <v>-0.3294219194648601</v>
      </c>
      <c r="H236" s="39" t="s">
        <v>30</v>
      </c>
      <c r="I236" s="39">
        <f>SUM(I237,I241,I242)</f>
        <v>22446.113781791708</v>
      </c>
      <c r="J236" s="39">
        <f>SUM(J237,J241,J242)</f>
        <v>17270.44838522411</v>
      </c>
      <c r="K236" s="39">
        <f t="shared" si="109"/>
        <v>-5175.6653965675978</v>
      </c>
      <c r="L236" s="100">
        <f>K236/I236</f>
        <v>-0.23058180346417467</v>
      </c>
      <c r="M236" s="116" t="s">
        <v>30</v>
      </c>
      <c r="N236" s="39">
        <f>SUM(N237,N241,N242)</f>
        <v>545.31082891999995</v>
      </c>
      <c r="O236" s="39">
        <f>SUM(O237,O241,O242)</f>
        <v>213.22843858372261</v>
      </c>
      <c r="P236" s="39">
        <f>O236-N236</f>
        <v>-332.08239033627734</v>
      </c>
      <c r="Q236" s="100">
        <f>P236/N236</f>
        <v>-0.60897816937538873</v>
      </c>
      <c r="R236" s="39" t="s">
        <v>30</v>
      </c>
      <c r="S236" s="39">
        <f>SUM(S237,S241,S242)</f>
        <v>28012.070121202403</v>
      </c>
      <c r="T236" s="39">
        <f>SUM(T237,T241,T242)</f>
        <v>18659.989763366542</v>
      </c>
      <c r="U236" s="39">
        <f t="shared" si="129"/>
        <v>-9352.0803578358609</v>
      </c>
      <c r="V236" s="100">
        <f>U236/S236</f>
        <v>-0.33385895142241734</v>
      </c>
      <c r="W236" s="39" t="s">
        <v>30</v>
      </c>
      <c r="X236" s="39">
        <f>SUM(X237,X241,X242)</f>
        <v>4323.9338277936004</v>
      </c>
      <c r="Y236" s="39">
        <f>SUM(Y237,Y241,Y242)</f>
        <v>921.83455346465678</v>
      </c>
      <c r="Z236" s="39">
        <f t="shared" si="130"/>
        <v>-3402.0992743289435</v>
      </c>
      <c r="AA236" s="100">
        <f t="shared" si="123"/>
        <v>-0.78680650764374738</v>
      </c>
      <c r="AB236" s="39" t="s">
        <v>30</v>
      </c>
      <c r="AC236" s="39">
        <f>SUM(AC237,AC241,AC242)</f>
        <v>4144.1264402922898</v>
      </c>
      <c r="AD236" s="39">
        <f>SUM(AD237,AD241,AD242)</f>
        <v>2814.8200577009702</v>
      </c>
      <c r="AE236" s="39">
        <f t="shared" si="127"/>
        <v>-1329.3063825913196</v>
      </c>
      <c r="AF236" s="100">
        <f>AE236/AC236</f>
        <v>-0.32076878004175041</v>
      </c>
      <c r="AG236" s="39" t="s">
        <v>30</v>
      </c>
      <c r="AH236" s="30"/>
      <c r="AI236" s="40"/>
      <c r="AJ236" s="41"/>
      <c r="AL236" s="42"/>
      <c r="AM236" s="42"/>
    </row>
    <row r="237" spans="1:39" s="31" customFormat="1" ht="20.25" customHeight="1" x14ac:dyDescent="0.25">
      <c r="A237" s="49" t="s">
        <v>513</v>
      </c>
      <c r="B237" s="68" t="s">
        <v>514</v>
      </c>
      <c r="C237" s="51" t="s">
        <v>29</v>
      </c>
      <c r="D237" s="54">
        <f>SUM(D238:D240)</f>
        <v>59081.555</v>
      </c>
      <c r="E237" s="54">
        <f>SUM(E238:E240)</f>
        <v>33000.197480000003</v>
      </c>
      <c r="F237" s="54">
        <f>E237-D237</f>
        <v>-26081.357519999998</v>
      </c>
      <c r="G237" s="94">
        <f>F237/D237</f>
        <v>-0.44144670058193286</v>
      </c>
      <c r="H237" s="54" t="s">
        <v>30</v>
      </c>
      <c r="I237" s="54">
        <f>SUM(I238:I240)</f>
        <v>22056.113781791708</v>
      </c>
      <c r="J237" s="54">
        <f>SUM(J238:J240)</f>
        <v>17270.44838522411</v>
      </c>
      <c r="K237" s="54">
        <f t="shared" si="109"/>
        <v>-4785.6653965675978</v>
      </c>
      <c r="L237" s="94">
        <f>K237/I237</f>
        <v>-0.21697681848732459</v>
      </c>
      <c r="M237" s="55" t="s">
        <v>30</v>
      </c>
      <c r="N237" s="54">
        <f>SUM(N238:N240)</f>
        <v>545.31082891999995</v>
      </c>
      <c r="O237" s="54">
        <f>SUM(O238:O240)</f>
        <v>213.22843858372261</v>
      </c>
      <c r="P237" s="54">
        <f>O237-N237</f>
        <v>-332.08239033627734</v>
      </c>
      <c r="Q237" s="94">
        <f>P237/N237</f>
        <v>-0.60897816937538873</v>
      </c>
      <c r="R237" s="54" t="s">
        <v>30</v>
      </c>
      <c r="S237" s="54">
        <f>SUM(S238:S240)</f>
        <v>28012.070121202403</v>
      </c>
      <c r="T237" s="54">
        <f>SUM(T238:T240)</f>
        <v>11779.866045026543</v>
      </c>
      <c r="U237" s="54">
        <f t="shared" si="129"/>
        <v>-16232.20407617586</v>
      </c>
      <c r="V237" s="94">
        <f>U237/S237</f>
        <v>-0.5794717779136811</v>
      </c>
      <c r="W237" s="54" t="s">
        <v>30</v>
      </c>
      <c r="X237" s="54">
        <f>SUM(X238:X240)</f>
        <v>4323.9338277936004</v>
      </c>
      <c r="Y237" s="54">
        <f>SUM(Y238:Y240)</f>
        <v>921.83455346465678</v>
      </c>
      <c r="Z237" s="54">
        <f t="shared" si="130"/>
        <v>-3402.0992743289435</v>
      </c>
      <c r="AA237" s="94">
        <f t="shared" si="123"/>
        <v>-0.78680650764374738</v>
      </c>
      <c r="AB237" s="54" t="s">
        <v>30</v>
      </c>
      <c r="AC237" s="54">
        <f>SUM(AC238:AC240)</f>
        <v>4144.1264402922898</v>
      </c>
      <c r="AD237" s="54">
        <f>SUM(AD238:AD240)</f>
        <v>2814.8200577009702</v>
      </c>
      <c r="AE237" s="54">
        <f t="shared" si="127"/>
        <v>-1329.3063825913196</v>
      </c>
      <c r="AF237" s="94">
        <f>AE237/AC237</f>
        <v>-0.32076878004175041</v>
      </c>
      <c r="AG237" s="54" t="s">
        <v>30</v>
      </c>
      <c r="AH237" s="30"/>
      <c r="AI237" s="40"/>
      <c r="AJ237" s="41"/>
      <c r="AL237" s="42"/>
      <c r="AM237" s="42"/>
    </row>
    <row r="238" spans="1:39" s="31" customFormat="1" ht="91.5" customHeight="1" x14ac:dyDescent="0.25">
      <c r="A238" s="49" t="s">
        <v>515</v>
      </c>
      <c r="B238" s="66" t="s">
        <v>486</v>
      </c>
      <c r="C238" s="51" t="s">
        <v>29</v>
      </c>
      <c r="D238" s="54">
        <f t="shared" ref="D238:E242" si="131">SUM(I238,N238,S238,X238,AC238)</f>
        <v>59081.555</v>
      </c>
      <c r="E238" s="54">
        <f t="shared" si="131"/>
        <v>33000.197480000003</v>
      </c>
      <c r="F238" s="54">
        <f t="shared" ref="F238:F242" si="132">E238-D238</f>
        <v>-26081.357519999998</v>
      </c>
      <c r="G238" s="94">
        <f t="shared" ref="G238:G242" si="133">F238/D238</f>
        <v>-0.44144670058193286</v>
      </c>
      <c r="H238" s="55" t="s">
        <v>516</v>
      </c>
      <c r="I238" s="54">
        <v>22056.113781791708</v>
      </c>
      <c r="J238" s="54">
        <v>17270.44838522411</v>
      </c>
      <c r="K238" s="54">
        <f t="shared" si="109"/>
        <v>-4785.6653965675978</v>
      </c>
      <c r="L238" s="94">
        <f>K238/I238</f>
        <v>-0.21697681848732459</v>
      </c>
      <c r="M238" s="106" t="s">
        <v>517</v>
      </c>
      <c r="N238" s="54">
        <v>545.31082891999995</v>
      </c>
      <c r="O238" s="54">
        <v>213.22843858372261</v>
      </c>
      <c r="P238" s="54">
        <f>O238-N238</f>
        <v>-332.08239033627734</v>
      </c>
      <c r="Q238" s="94">
        <f>P238/N238</f>
        <v>-0.60897816937538873</v>
      </c>
      <c r="R238" s="55" t="s">
        <v>517</v>
      </c>
      <c r="S238" s="54">
        <v>28012.070121202403</v>
      </c>
      <c r="T238" s="54">
        <v>11779.866045026543</v>
      </c>
      <c r="U238" s="54">
        <f t="shared" si="129"/>
        <v>-16232.20407617586</v>
      </c>
      <c r="V238" s="94">
        <f>U238/S238</f>
        <v>-0.5794717779136811</v>
      </c>
      <c r="W238" s="55" t="s">
        <v>517</v>
      </c>
      <c r="X238" s="54">
        <v>4323.9338277936004</v>
      </c>
      <c r="Y238" s="54">
        <v>921.83455346465678</v>
      </c>
      <c r="Z238" s="54">
        <f t="shared" si="130"/>
        <v>-3402.0992743289435</v>
      </c>
      <c r="AA238" s="94">
        <f t="shared" si="123"/>
        <v>-0.78680650764374738</v>
      </c>
      <c r="AB238" s="55" t="s">
        <v>517</v>
      </c>
      <c r="AC238" s="54">
        <v>4144.1264402922898</v>
      </c>
      <c r="AD238" s="54">
        <v>2814.8200577009702</v>
      </c>
      <c r="AE238" s="54">
        <f t="shared" si="127"/>
        <v>-1329.3063825913196</v>
      </c>
      <c r="AF238" s="94">
        <f>AE238/AC238</f>
        <v>-0.32076878004175041</v>
      </c>
      <c r="AG238" s="55" t="s">
        <v>517</v>
      </c>
      <c r="AH238" s="30"/>
      <c r="AI238" s="40"/>
      <c r="AJ238" s="41"/>
      <c r="AL238" s="42"/>
      <c r="AM238" s="42"/>
    </row>
    <row r="239" spans="1:39" s="31" customFormat="1" ht="14.25" customHeight="1" x14ac:dyDescent="0.25">
      <c r="A239" s="49" t="s">
        <v>518</v>
      </c>
      <c r="B239" s="66" t="s">
        <v>490</v>
      </c>
      <c r="C239" s="51" t="s">
        <v>29</v>
      </c>
      <c r="D239" s="54">
        <f t="shared" si="131"/>
        <v>0</v>
      </c>
      <c r="E239" s="54">
        <f t="shared" si="131"/>
        <v>0</v>
      </c>
      <c r="F239" s="54">
        <f t="shared" si="132"/>
        <v>0</v>
      </c>
      <c r="G239" s="94">
        <v>0</v>
      </c>
      <c r="H239" s="55" t="s">
        <v>30</v>
      </c>
      <c r="I239" s="54">
        <v>0</v>
      </c>
      <c r="J239" s="54">
        <v>0</v>
      </c>
      <c r="K239" s="54">
        <f t="shared" si="109"/>
        <v>0</v>
      </c>
      <c r="L239" s="94">
        <v>0</v>
      </c>
      <c r="M239" s="52" t="s">
        <v>30</v>
      </c>
      <c r="N239" s="54">
        <v>0</v>
      </c>
      <c r="O239" s="54">
        <v>0</v>
      </c>
      <c r="P239" s="54">
        <f t="shared" ref="P239:P302" si="134">O239-N239</f>
        <v>0</v>
      </c>
      <c r="Q239" s="94">
        <v>0</v>
      </c>
      <c r="R239" s="54" t="s">
        <v>30</v>
      </c>
      <c r="S239" s="54">
        <v>0</v>
      </c>
      <c r="T239" s="54">
        <v>0</v>
      </c>
      <c r="U239" s="54">
        <f t="shared" si="129"/>
        <v>0</v>
      </c>
      <c r="V239" s="94">
        <v>0</v>
      </c>
      <c r="W239" s="55" t="s">
        <v>30</v>
      </c>
      <c r="X239" s="54">
        <v>0</v>
      </c>
      <c r="Y239" s="54">
        <v>0</v>
      </c>
      <c r="Z239" s="54">
        <f t="shared" si="130"/>
        <v>0</v>
      </c>
      <c r="AA239" s="94">
        <v>0</v>
      </c>
      <c r="AB239" s="55" t="s">
        <v>30</v>
      </c>
      <c r="AC239" s="54">
        <v>0</v>
      </c>
      <c r="AD239" s="54">
        <v>0</v>
      </c>
      <c r="AE239" s="54">
        <f t="shared" si="127"/>
        <v>0</v>
      </c>
      <c r="AF239" s="94">
        <v>0</v>
      </c>
      <c r="AG239" s="54" t="s">
        <v>30</v>
      </c>
      <c r="AH239" s="30"/>
      <c r="AI239" s="40"/>
      <c r="AJ239" s="41"/>
      <c r="AL239" s="42"/>
      <c r="AM239" s="42"/>
    </row>
    <row r="240" spans="1:39" s="31" customFormat="1" ht="14.25" customHeight="1" x14ac:dyDescent="0.25">
      <c r="A240" s="49" t="s">
        <v>519</v>
      </c>
      <c r="B240" s="66" t="s">
        <v>493</v>
      </c>
      <c r="C240" s="51" t="s">
        <v>29</v>
      </c>
      <c r="D240" s="54">
        <f t="shared" si="131"/>
        <v>0</v>
      </c>
      <c r="E240" s="54">
        <f t="shared" si="131"/>
        <v>0</v>
      </c>
      <c r="F240" s="54">
        <f t="shared" si="132"/>
        <v>0</v>
      </c>
      <c r="G240" s="94">
        <v>0</v>
      </c>
      <c r="H240" s="55" t="s">
        <v>30</v>
      </c>
      <c r="I240" s="54">
        <v>0</v>
      </c>
      <c r="J240" s="54">
        <v>0</v>
      </c>
      <c r="K240" s="54">
        <f t="shared" si="109"/>
        <v>0</v>
      </c>
      <c r="L240" s="94">
        <v>0</v>
      </c>
      <c r="M240" s="52" t="s">
        <v>30</v>
      </c>
      <c r="N240" s="54">
        <v>0</v>
      </c>
      <c r="O240" s="54">
        <v>0</v>
      </c>
      <c r="P240" s="54">
        <f t="shared" si="134"/>
        <v>0</v>
      </c>
      <c r="Q240" s="94">
        <v>0</v>
      </c>
      <c r="R240" s="54" t="s">
        <v>30</v>
      </c>
      <c r="S240" s="54">
        <v>0</v>
      </c>
      <c r="T240" s="54">
        <v>0</v>
      </c>
      <c r="U240" s="54">
        <f t="shared" si="129"/>
        <v>0</v>
      </c>
      <c r="V240" s="94">
        <v>0</v>
      </c>
      <c r="W240" s="55" t="s">
        <v>30</v>
      </c>
      <c r="X240" s="54">
        <v>0</v>
      </c>
      <c r="Y240" s="54">
        <v>0</v>
      </c>
      <c r="Z240" s="54">
        <f t="shared" si="130"/>
        <v>0</v>
      </c>
      <c r="AA240" s="94">
        <v>0</v>
      </c>
      <c r="AB240" s="55" t="s">
        <v>30</v>
      </c>
      <c r="AC240" s="54">
        <v>0</v>
      </c>
      <c r="AD240" s="54">
        <v>0</v>
      </c>
      <c r="AE240" s="54">
        <f t="shared" si="127"/>
        <v>0</v>
      </c>
      <c r="AF240" s="94">
        <v>0</v>
      </c>
      <c r="AG240" s="54" t="s">
        <v>30</v>
      </c>
      <c r="AH240" s="30"/>
      <c r="AI240" s="40"/>
      <c r="AJ240" s="41"/>
      <c r="AL240" s="42"/>
      <c r="AM240" s="42"/>
    </row>
    <row r="241" spans="1:39" s="31" customFormat="1" ht="14.25" customHeight="1" x14ac:dyDescent="0.25">
      <c r="A241" s="49" t="s">
        <v>520</v>
      </c>
      <c r="B241" s="68" t="s">
        <v>309</v>
      </c>
      <c r="C241" s="51" t="s">
        <v>29</v>
      </c>
      <c r="D241" s="54">
        <f t="shared" si="131"/>
        <v>0</v>
      </c>
      <c r="E241" s="54">
        <f t="shared" si="131"/>
        <v>0</v>
      </c>
      <c r="F241" s="54">
        <f t="shared" si="132"/>
        <v>0</v>
      </c>
      <c r="G241" s="94">
        <v>0</v>
      </c>
      <c r="H241" s="55" t="s">
        <v>30</v>
      </c>
      <c r="I241" s="54">
        <v>0</v>
      </c>
      <c r="J241" s="54">
        <v>0</v>
      </c>
      <c r="K241" s="54">
        <f t="shared" si="109"/>
        <v>0</v>
      </c>
      <c r="L241" s="94">
        <v>0</v>
      </c>
      <c r="M241" s="52" t="s">
        <v>30</v>
      </c>
      <c r="N241" s="54">
        <v>0</v>
      </c>
      <c r="O241" s="54">
        <v>0</v>
      </c>
      <c r="P241" s="54">
        <f t="shared" si="134"/>
        <v>0</v>
      </c>
      <c r="Q241" s="94">
        <v>0</v>
      </c>
      <c r="R241" s="54" t="s">
        <v>30</v>
      </c>
      <c r="S241" s="54">
        <v>0</v>
      </c>
      <c r="T241" s="54">
        <v>0</v>
      </c>
      <c r="U241" s="54">
        <f t="shared" si="129"/>
        <v>0</v>
      </c>
      <c r="V241" s="94">
        <v>0</v>
      </c>
      <c r="W241" s="55" t="s">
        <v>30</v>
      </c>
      <c r="X241" s="54">
        <v>0</v>
      </c>
      <c r="Y241" s="54">
        <v>0</v>
      </c>
      <c r="Z241" s="54">
        <f t="shared" si="130"/>
        <v>0</v>
      </c>
      <c r="AA241" s="94">
        <v>0</v>
      </c>
      <c r="AB241" s="55" t="s">
        <v>30</v>
      </c>
      <c r="AC241" s="54">
        <v>0</v>
      </c>
      <c r="AD241" s="54">
        <v>0</v>
      </c>
      <c r="AE241" s="54">
        <f t="shared" si="127"/>
        <v>0</v>
      </c>
      <c r="AF241" s="94">
        <v>0</v>
      </c>
      <c r="AG241" s="54" t="s">
        <v>30</v>
      </c>
      <c r="AH241" s="30"/>
      <c r="AI241" s="40"/>
      <c r="AJ241" s="41"/>
      <c r="AL241" s="42"/>
      <c r="AM241" s="42"/>
    </row>
    <row r="242" spans="1:39" s="31" customFormat="1" ht="90" customHeight="1" thickBot="1" x14ac:dyDescent="0.3">
      <c r="A242" s="49" t="s">
        <v>521</v>
      </c>
      <c r="B242" s="68" t="s">
        <v>522</v>
      </c>
      <c r="C242" s="51" t="s">
        <v>29</v>
      </c>
      <c r="D242" s="54">
        <f t="shared" si="131"/>
        <v>390</v>
      </c>
      <c r="E242" s="54">
        <f t="shared" si="131"/>
        <v>6880.1237183399999</v>
      </c>
      <c r="F242" s="54">
        <f t="shared" si="132"/>
        <v>6490.1237183399999</v>
      </c>
      <c r="G242" s="94">
        <f t="shared" si="133"/>
        <v>16.641342867538462</v>
      </c>
      <c r="H242" s="55" t="s">
        <v>523</v>
      </c>
      <c r="I242" s="54">
        <v>390</v>
      </c>
      <c r="J242" s="54">
        <v>0</v>
      </c>
      <c r="K242" s="54">
        <f t="shared" si="109"/>
        <v>-390</v>
      </c>
      <c r="L242" s="94">
        <f>K242/I242</f>
        <v>-1</v>
      </c>
      <c r="M242" s="106" t="s">
        <v>524</v>
      </c>
      <c r="N242" s="54">
        <v>0</v>
      </c>
      <c r="O242" s="54">
        <v>0</v>
      </c>
      <c r="P242" s="54">
        <f t="shared" si="134"/>
        <v>0</v>
      </c>
      <c r="Q242" s="94">
        <v>0</v>
      </c>
      <c r="R242" s="54" t="s">
        <v>30</v>
      </c>
      <c r="S242" s="54">
        <v>0</v>
      </c>
      <c r="T242" s="54">
        <v>6880.1237183399999</v>
      </c>
      <c r="U242" s="54">
        <f t="shared" si="129"/>
        <v>6880.1237183399999</v>
      </c>
      <c r="V242" s="94">
        <v>1</v>
      </c>
      <c r="W242" s="55" t="s">
        <v>525</v>
      </c>
      <c r="X242" s="54">
        <v>0</v>
      </c>
      <c r="Y242" s="54">
        <v>0</v>
      </c>
      <c r="Z242" s="54">
        <f t="shared" si="130"/>
        <v>0</v>
      </c>
      <c r="AA242" s="94">
        <v>0</v>
      </c>
      <c r="AB242" s="55" t="s">
        <v>30</v>
      </c>
      <c r="AC242" s="54">
        <v>0</v>
      </c>
      <c r="AD242" s="54">
        <v>0</v>
      </c>
      <c r="AE242" s="54">
        <f t="shared" si="127"/>
        <v>0</v>
      </c>
      <c r="AF242" s="94">
        <v>0</v>
      </c>
      <c r="AG242" s="54" t="s">
        <v>30</v>
      </c>
      <c r="AH242" s="30"/>
      <c r="AI242" s="40"/>
      <c r="AJ242" s="41"/>
      <c r="AL242" s="42"/>
      <c r="AM242" s="42"/>
    </row>
    <row r="243" spans="1:39" s="31" customFormat="1" ht="37.5" customHeight="1" thickBot="1" x14ac:dyDescent="0.3">
      <c r="A243" s="62" t="s">
        <v>526</v>
      </c>
      <c r="B243" s="63" t="s">
        <v>527</v>
      </c>
      <c r="C243" s="64" t="s">
        <v>29</v>
      </c>
      <c r="D243" s="39">
        <f>D168-D186</f>
        <v>-12533.50859202999</v>
      </c>
      <c r="E243" s="39">
        <f>E168-E186</f>
        <v>-10944.675245469858</v>
      </c>
      <c r="F243" s="39">
        <f>E243-D243</f>
        <v>1588.8333465601318</v>
      </c>
      <c r="G243" s="100">
        <f>F243/D243</f>
        <v>-0.1267668454442569</v>
      </c>
      <c r="H243" s="39" t="s">
        <v>30</v>
      </c>
      <c r="I243" s="39">
        <f>I168-I186</f>
        <v>-4469.6600536911428</v>
      </c>
      <c r="J243" s="39">
        <f>J168-J186</f>
        <v>-3600.1086985105721</v>
      </c>
      <c r="K243" s="39">
        <f t="shared" si="109"/>
        <v>869.55135518057068</v>
      </c>
      <c r="L243" s="100">
        <f>K243/I243</f>
        <v>-0.19454529980696769</v>
      </c>
      <c r="M243" s="116" t="s">
        <v>30</v>
      </c>
      <c r="N243" s="39">
        <f>N168-N186</f>
        <v>-437.84069546680371</v>
      </c>
      <c r="O243" s="39">
        <f>O168-O186</f>
        <v>-419.34783550534553</v>
      </c>
      <c r="P243" s="39">
        <f>O243-N243</f>
        <v>18.49285996145818</v>
      </c>
      <c r="Q243" s="100">
        <f>P243/N243</f>
        <v>-4.2236503260031651E-2</v>
      </c>
      <c r="R243" s="39" t="s">
        <v>30</v>
      </c>
      <c r="S243" s="39">
        <f>S168-S186</f>
        <v>-4026.658999136489</v>
      </c>
      <c r="T243" s="39">
        <f>T168-T186</f>
        <v>-3681.1054042684045</v>
      </c>
      <c r="U243" s="39">
        <f t="shared" si="129"/>
        <v>345.55359486808447</v>
      </c>
      <c r="V243" s="100">
        <f>U243/S243</f>
        <v>-8.5816453526903549E-2</v>
      </c>
      <c r="W243" s="39" t="s">
        <v>30</v>
      </c>
      <c r="X243" s="39">
        <f>X168-X186</f>
        <v>-1607.7496599816714</v>
      </c>
      <c r="Y243" s="39">
        <f>Y168-Y186</f>
        <v>-655.0329617659736</v>
      </c>
      <c r="Z243" s="39">
        <f t="shared" si="130"/>
        <v>952.71669821569776</v>
      </c>
      <c r="AA243" s="100">
        <f t="shared" si="123"/>
        <v>-0.59257776377110782</v>
      </c>
      <c r="AB243" s="39" t="s">
        <v>30</v>
      </c>
      <c r="AC243" s="39">
        <f>AC168-AC186</f>
        <v>-1991.5991837538913</v>
      </c>
      <c r="AD243" s="39">
        <f>AD168-AD186</f>
        <v>-2589.0803454195466</v>
      </c>
      <c r="AE243" s="39">
        <f t="shared" si="127"/>
        <v>-597.48116166565524</v>
      </c>
      <c r="AF243" s="100">
        <f>AE243/AC243</f>
        <v>0.30000070623622427</v>
      </c>
      <c r="AG243" s="39" t="s">
        <v>30</v>
      </c>
      <c r="AH243" s="30"/>
      <c r="AI243" s="40"/>
      <c r="AJ243" s="41"/>
      <c r="AL243" s="42"/>
      <c r="AM243" s="42"/>
    </row>
    <row r="244" spans="1:39" s="31" customFormat="1" ht="37.5" customHeight="1" thickBot="1" x14ac:dyDescent="0.3">
      <c r="A244" s="62" t="s">
        <v>528</v>
      </c>
      <c r="B244" s="63" t="s">
        <v>529</v>
      </c>
      <c r="C244" s="64" t="s">
        <v>29</v>
      </c>
      <c r="D244" s="39">
        <f>D204-D211</f>
        <v>-6772.2907888999989</v>
      </c>
      <c r="E244" s="39">
        <f>E204-E211</f>
        <v>1721.143841000001</v>
      </c>
      <c r="F244" s="39">
        <f>E244-D244</f>
        <v>8493.434629899999</v>
      </c>
      <c r="G244" s="100">
        <f>F244/D244</f>
        <v>-1.2541449997718659</v>
      </c>
      <c r="H244" s="39" t="s">
        <v>30</v>
      </c>
      <c r="I244" s="39">
        <f>I204-I211</f>
        <v>-3299.2471538619998</v>
      </c>
      <c r="J244" s="39">
        <f>J204-J211</f>
        <v>-2409.5799620699986</v>
      </c>
      <c r="K244" s="39">
        <f t="shared" si="109"/>
        <v>889.66719179200118</v>
      </c>
      <c r="L244" s="100">
        <f>K244/I244</f>
        <v>-0.2696576371220275</v>
      </c>
      <c r="M244" s="110" t="s">
        <v>30</v>
      </c>
      <c r="N244" s="39">
        <f>N204-N211</f>
        <v>-68.756679101999993</v>
      </c>
      <c r="O244" s="39">
        <f>O204-O211</f>
        <v>-56.337981790000001</v>
      </c>
      <c r="P244" s="39">
        <f>O244-N244</f>
        <v>12.418697311999992</v>
      </c>
      <c r="Q244" s="100">
        <f>P244/N244</f>
        <v>-0.18061805011811219</v>
      </c>
      <c r="R244" s="39" t="s">
        <v>30</v>
      </c>
      <c r="S244" s="39">
        <f>S204-S211</f>
        <v>-2084.2704808079998</v>
      </c>
      <c r="T244" s="39">
        <f>T204-T211</f>
        <v>5165.3764644299999</v>
      </c>
      <c r="U244" s="39">
        <f t="shared" si="129"/>
        <v>7249.6469452379997</v>
      </c>
      <c r="V244" s="100">
        <f>U244/S244</f>
        <v>-3.4782659026229465</v>
      </c>
      <c r="W244" s="39" t="s">
        <v>30</v>
      </c>
      <c r="X244" s="39">
        <f>X204-X211</f>
        <v>-416.935466674</v>
      </c>
      <c r="Y244" s="39">
        <f>Y204-Y211</f>
        <v>-323.05595993000003</v>
      </c>
      <c r="Z244" s="39">
        <f t="shared" si="130"/>
        <v>93.879506743999968</v>
      </c>
      <c r="AA244" s="100">
        <f t="shared" si="123"/>
        <v>-0.22516555737726179</v>
      </c>
      <c r="AB244" s="39" t="s">
        <v>30</v>
      </c>
      <c r="AC244" s="39">
        <f>AC204-AC211</f>
        <v>-903.08100845399986</v>
      </c>
      <c r="AD244" s="39">
        <f>AD204-AD211</f>
        <v>-655.25871963999998</v>
      </c>
      <c r="AE244" s="39">
        <f t="shared" si="127"/>
        <v>247.82228881399988</v>
      </c>
      <c r="AF244" s="100">
        <f>AE244/AC244</f>
        <v>-0.27441866952583932</v>
      </c>
      <c r="AG244" s="39" t="s">
        <v>30</v>
      </c>
      <c r="AH244" s="30"/>
      <c r="AI244" s="40"/>
      <c r="AJ244" s="41"/>
      <c r="AL244" s="42"/>
      <c r="AM244" s="42"/>
    </row>
    <row r="245" spans="1:39" s="31" customFormat="1" ht="14.25" customHeight="1" x14ac:dyDescent="0.25">
      <c r="A245" s="49" t="s">
        <v>530</v>
      </c>
      <c r="B245" s="68" t="s">
        <v>531</v>
      </c>
      <c r="C245" s="51" t="s">
        <v>29</v>
      </c>
      <c r="D245" s="54">
        <f>D244</f>
        <v>-6772.2907888999989</v>
      </c>
      <c r="E245" s="54">
        <f>E244</f>
        <v>1721.143841000001</v>
      </c>
      <c r="F245" s="54">
        <f>E245-D245</f>
        <v>8493.434629899999</v>
      </c>
      <c r="G245" s="94">
        <f>F245/D245</f>
        <v>-1.2541449997718659</v>
      </c>
      <c r="H245" s="54" t="s">
        <v>30</v>
      </c>
      <c r="I245" s="54">
        <f>I244</f>
        <v>-3299.2471538619998</v>
      </c>
      <c r="J245" s="54">
        <f>J244</f>
        <v>-2409.5799620699986</v>
      </c>
      <c r="K245" s="54">
        <f t="shared" si="109"/>
        <v>889.66719179200118</v>
      </c>
      <c r="L245" s="94">
        <f>K245/I245</f>
        <v>-0.2696576371220275</v>
      </c>
      <c r="M245" s="54" t="s">
        <v>30</v>
      </c>
      <c r="N245" s="54">
        <f>N244</f>
        <v>-68.756679101999993</v>
      </c>
      <c r="O245" s="54">
        <f>O244</f>
        <v>-56.337981790000001</v>
      </c>
      <c r="P245" s="54">
        <f>O245-N245</f>
        <v>12.418697311999992</v>
      </c>
      <c r="Q245" s="94">
        <f>P245/N245</f>
        <v>-0.18061805011811219</v>
      </c>
      <c r="R245" s="54" t="s">
        <v>30</v>
      </c>
      <c r="S245" s="54">
        <f>S244</f>
        <v>-2084.2704808079998</v>
      </c>
      <c r="T245" s="54">
        <f>T244</f>
        <v>5165.3764644299999</v>
      </c>
      <c r="U245" s="54">
        <f t="shared" si="129"/>
        <v>7249.6469452379997</v>
      </c>
      <c r="V245" s="94">
        <f>U245/S245</f>
        <v>-3.4782659026229465</v>
      </c>
      <c r="W245" s="54" t="s">
        <v>30</v>
      </c>
      <c r="X245" s="54">
        <f>X244</f>
        <v>-416.935466674</v>
      </c>
      <c r="Y245" s="54">
        <f>Y244</f>
        <v>-323.05595993000003</v>
      </c>
      <c r="Z245" s="54">
        <f t="shared" si="130"/>
        <v>93.879506743999968</v>
      </c>
      <c r="AA245" s="94">
        <f t="shared" si="123"/>
        <v>-0.22516555737726179</v>
      </c>
      <c r="AB245" s="54" t="s">
        <v>30</v>
      </c>
      <c r="AC245" s="54">
        <f>AC244</f>
        <v>-903.08100845399986</v>
      </c>
      <c r="AD245" s="54">
        <f>AD244</f>
        <v>-655.25871963999998</v>
      </c>
      <c r="AE245" s="54">
        <f t="shared" si="127"/>
        <v>247.82228881399988</v>
      </c>
      <c r="AF245" s="94">
        <f>AE245/AC245</f>
        <v>-0.27441866952583932</v>
      </c>
      <c r="AG245" s="54" t="s">
        <v>30</v>
      </c>
      <c r="AH245" s="30"/>
      <c r="AI245" s="40"/>
      <c r="AJ245" s="41"/>
      <c r="AL245" s="42"/>
      <c r="AM245" s="42"/>
    </row>
    <row r="246" spans="1:39" s="31" customFormat="1" ht="16.5" customHeight="1" thickBot="1" x14ac:dyDescent="0.3">
      <c r="A246" s="49" t="s">
        <v>532</v>
      </c>
      <c r="B246" s="68" t="s">
        <v>533</v>
      </c>
      <c r="C246" s="51" t="s">
        <v>29</v>
      </c>
      <c r="D246" s="54" t="s">
        <v>30</v>
      </c>
      <c r="E246" s="54" t="s">
        <v>30</v>
      </c>
      <c r="F246" s="54" t="s">
        <v>30</v>
      </c>
      <c r="G246" s="94" t="s">
        <v>30</v>
      </c>
      <c r="H246" s="54" t="s">
        <v>30</v>
      </c>
      <c r="I246" s="54" t="s">
        <v>30</v>
      </c>
      <c r="J246" s="54" t="s">
        <v>30</v>
      </c>
      <c r="K246" s="54" t="s">
        <v>30</v>
      </c>
      <c r="L246" s="94" t="s">
        <v>30</v>
      </c>
      <c r="M246" s="54" t="s">
        <v>30</v>
      </c>
      <c r="N246" s="54" t="s">
        <v>30</v>
      </c>
      <c r="O246" s="54" t="s">
        <v>30</v>
      </c>
      <c r="P246" s="54" t="s">
        <v>30</v>
      </c>
      <c r="Q246" s="94" t="s">
        <v>30</v>
      </c>
      <c r="R246" s="54" t="s">
        <v>30</v>
      </c>
      <c r="S246" s="54" t="s">
        <v>30</v>
      </c>
      <c r="T246" s="54" t="s">
        <v>30</v>
      </c>
      <c r="U246" s="54" t="s">
        <v>30</v>
      </c>
      <c r="V246" s="94" t="s">
        <v>30</v>
      </c>
      <c r="W246" s="54" t="s">
        <v>30</v>
      </c>
      <c r="X246" s="54" t="s">
        <v>30</v>
      </c>
      <c r="Y246" s="54" t="s">
        <v>30</v>
      </c>
      <c r="Z246" s="54" t="s">
        <v>30</v>
      </c>
      <c r="AA246" s="94" t="s">
        <v>30</v>
      </c>
      <c r="AB246" s="54" t="s">
        <v>30</v>
      </c>
      <c r="AC246" s="54" t="s">
        <v>30</v>
      </c>
      <c r="AD246" s="54" t="s">
        <v>30</v>
      </c>
      <c r="AE246" s="54" t="s">
        <v>30</v>
      </c>
      <c r="AF246" s="94" t="s">
        <v>30</v>
      </c>
      <c r="AG246" s="54" t="s">
        <v>30</v>
      </c>
      <c r="AH246" s="30"/>
      <c r="AI246" s="40"/>
      <c r="AJ246" s="41"/>
      <c r="AL246" s="42"/>
      <c r="AM246" s="42"/>
    </row>
    <row r="247" spans="1:39" s="31" customFormat="1" ht="31.5" customHeight="1" thickBot="1" x14ac:dyDescent="0.3">
      <c r="A247" s="62" t="s">
        <v>534</v>
      </c>
      <c r="B247" s="63" t="s">
        <v>535</v>
      </c>
      <c r="C247" s="64" t="s">
        <v>29</v>
      </c>
      <c r="D247" s="39">
        <f>D223-D236</f>
        <v>18508.164380000009</v>
      </c>
      <c r="E247" s="39">
        <f>E223-E236</f>
        <v>8735.3303908499875</v>
      </c>
      <c r="F247" s="39">
        <f>E247-D247</f>
        <v>-9772.8339891500218</v>
      </c>
      <c r="G247" s="100">
        <f>F247/D247</f>
        <v>-0.52802826841707662</v>
      </c>
      <c r="H247" s="39" t="s">
        <v>30</v>
      </c>
      <c r="I247" s="39">
        <f>I223-I236</f>
        <v>6853.2221624650629</v>
      </c>
      <c r="J247" s="39">
        <f>J223-J236</f>
        <v>5521.4871726782039</v>
      </c>
      <c r="K247" s="39">
        <f t="shared" si="109"/>
        <v>-1331.7349897868589</v>
      </c>
      <c r="L247" s="100">
        <f>K247/I247</f>
        <v>-0.19432246003649792</v>
      </c>
      <c r="M247" s="110" t="s">
        <v>30</v>
      </c>
      <c r="N247" s="39">
        <f>N223-N236</f>
        <v>506.59735206049277</v>
      </c>
      <c r="O247" s="39">
        <f>O223-O236</f>
        <v>475.68659722024114</v>
      </c>
      <c r="P247" s="39">
        <f>O247-N247</f>
        <v>-30.910754840251627</v>
      </c>
      <c r="Q247" s="100">
        <f>P247/N247</f>
        <v>-6.1016416123234246E-2</v>
      </c>
      <c r="R247" s="39" t="s">
        <v>30</v>
      </c>
      <c r="S247" s="39">
        <f>S223-S236</f>
        <v>6228.9801277772967</v>
      </c>
      <c r="T247" s="39">
        <f>T223-T236</f>
        <v>-1484.2708962547476</v>
      </c>
      <c r="U247" s="39">
        <f>T247-S247</f>
        <v>-7713.2510240320444</v>
      </c>
      <c r="V247" s="100">
        <f>U247/S247</f>
        <v>-1.2382847377592106</v>
      </c>
      <c r="W247" s="39" t="s">
        <v>30</v>
      </c>
      <c r="X247" s="39">
        <f>X223-X236</f>
        <v>2024.6847453758701</v>
      </c>
      <c r="Y247" s="39">
        <f>Y223-Y236</f>
        <v>978.08862314468354</v>
      </c>
      <c r="Z247" s="39">
        <f t="shared" si="130"/>
        <v>-1046.5961222311867</v>
      </c>
      <c r="AA247" s="100">
        <f t="shared" si="123"/>
        <v>-0.5169180656996023</v>
      </c>
      <c r="AB247" s="39" t="s">
        <v>30</v>
      </c>
      <c r="AC247" s="39">
        <f>AC223-AC236</f>
        <v>2894.6799923212802</v>
      </c>
      <c r="AD247" s="39">
        <f>AD223-AD236</f>
        <v>3244.3388940616105</v>
      </c>
      <c r="AE247" s="39">
        <f t="shared" si="127"/>
        <v>349.65890174033029</v>
      </c>
      <c r="AF247" s="100">
        <f>AE247/AC247</f>
        <v>0.12079362923289301</v>
      </c>
      <c r="AG247" s="39" t="s">
        <v>30</v>
      </c>
      <c r="AH247" s="30"/>
      <c r="AI247" s="40"/>
      <c r="AJ247" s="41"/>
      <c r="AL247" s="42"/>
      <c r="AM247" s="42"/>
    </row>
    <row r="248" spans="1:39" s="31" customFormat="1" ht="28.5" customHeight="1" x14ac:dyDescent="0.25">
      <c r="A248" s="49" t="s">
        <v>536</v>
      </c>
      <c r="B248" s="68" t="s">
        <v>537</v>
      </c>
      <c r="C248" s="51" t="s">
        <v>29</v>
      </c>
      <c r="D248" s="54">
        <f>D225+D233-D237</f>
        <v>-21653.726620000001</v>
      </c>
      <c r="E248" s="54">
        <f>E225+E233-E237</f>
        <v>15022.082069999989</v>
      </c>
      <c r="F248" s="54">
        <f>E248-D248</f>
        <v>36675.808689999991</v>
      </c>
      <c r="G248" s="94">
        <f>F248/D248</f>
        <v>-1.693741189847902</v>
      </c>
      <c r="H248" s="54" t="s">
        <v>30</v>
      </c>
      <c r="I248" s="54">
        <f>I225+I233-I237</f>
        <v>-8033.8864524431483</v>
      </c>
      <c r="J248" s="54">
        <f>J225+J233-J237</f>
        <v>4962.2128452237739</v>
      </c>
      <c r="K248" s="54">
        <f t="shared" si="109"/>
        <v>12996.099297666922</v>
      </c>
      <c r="L248" s="94">
        <f>K248/I248</f>
        <v>-1.6176603160372944</v>
      </c>
      <c r="M248" s="55" t="s">
        <v>30</v>
      </c>
      <c r="N248" s="54">
        <f>N225+N233-N237</f>
        <v>124.26426674570268</v>
      </c>
      <c r="O248" s="54">
        <f>O225+O233-O237</f>
        <v>474.7669582026445</v>
      </c>
      <c r="P248" s="54">
        <f>O248-N248</f>
        <v>350.50269145694182</v>
      </c>
      <c r="Q248" s="94">
        <f>P248/N248</f>
        <v>2.8206233427846055</v>
      </c>
      <c r="R248" s="54" t="s">
        <v>30</v>
      </c>
      <c r="S248" s="54">
        <f>S225+S233-S237</f>
        <v>-12704.553686562704</v>
      </c>
      <c r="T248" s="54">
        <f>T225+T233-T237</f>
        <v>5372.0162410546855</v>
      </c>
      <c r="U248" s="54">
        <f>T248-S248</f>
        <v>18076.569927617391</v>
      </c>
      <c r="V248" s="94">
        <f>U248/S248</f>
        <v>-1.4228417915016203</v>
      </c>
      <c r="W248" s="54" t="s">
        <v>30</v>
      </c>
      <c r="X248" s="54">
        <f>X225+X233-X237</f>
        <v>-1408.0922708311305</v>
      </c>
      <c r="Y248" s="54">
        <f>Y225+Y233-Y237</f>
        <v>973.96018277700125</v>
      </c>
      <c r="Z248" s="54">
        <f t="shared" si="130"/>
        <v>2382.0524536081316</v>
      </c>
      <c r="AA248" s="94">
        <f t="shared" si="123"/>
        <v>-1.6916877558046095</v>
      </c>
      <c r="AB248" s="54" t="s">
        <v>30</v>
      </c>
      <c r="AC248" s="54">
        <f>AC225+AC233-AC237</f>
        <v>368.5415230912804</v>
      </c>
      <c r="AD248" s="54">
        <f>AD225+AD233-AD237</f>
        <v>3239.125842741887</v>
      </c>
      <c r="AE248" s="54">
        <f t="shared" si="127"/>
        <v>2870.5843196506066</v>
      </c>
      <c r="AF248" s="94">
        <f>AE248/AC248</f>
        <v>7.7890390628781878</v>
      </c>
      <c r="AG248" s="54" t="s">
        <v>30</v>
      </c>
      <c r="AH248" s="30"/>
      <c r="AI248" s="40"/>
      <c r="AJ248" s="41"/>
      <c r="AL248" s="42"/>
      <c r="AM248" s="42"/>
    </row>
    <row r="249" spans="1:39" s="31" customFormat="1" ht="22.5" customHeight="1" thickBot="1" x14ac:dyDescent="0.3">
      <c r="A249" s="49" t="s">
        <v>538</v>
      </c>
      <c r="B249" s="68" t="s">
        <v>539</v>
      </c>
      <c r="C249" s="51" t="s">
        <v>29</v>
      </c>
      <c r="D249" s="54">
        <f>D235-D242</f>
        <v>-338.10900000000038</v>
      </c>
      <c r="E249" s="54">
        <f>E235-E242</f>
        <v>-6286.7516791500002</v>
      </c>
      <c r="F249" s="54">
        <f>E249-D249</f>
        <v>-5948.6426791499998</v>
      </c>
      <c r="G249" s="94">
        <f>F249/D249</f>
        <v>17.5938607938564</v>
      </c>
      <c r="H249" s="54" t="s">
        <v>30</v>
      </c>
      <c r="I249" s="54">
        <f>I235-I242</f>
        <v>-339.76538509179045</v>
      </c>
      <c r="J249" s="54">
        <f>J235-J242</f>
        <v>559.27432745443048</v>
      </c>
      <c r="K249" s="54">
        <f t="shared" si="109"/>
        <v>899.03971254622093</v>
      </c>
      <c r="L249" s="94">
        <f>K249/I249</f>
        <v>-2.6460603463279164</v>
      </c>
      <c r="M249" s="55" t="s">
        <v>30</v>
      </c>
      <c r="N249" s="54">
        <f>N235-N242</f>
        <v>3.8085314790063676E-2</v>
      </c>
      <c r="O249" s="54">
        <f>O235-O242</f>
        <v>0.91963901759666022</v>
      </c>
      <c r="P249" s="54">
        <f>O249-N249</f>
        <v>0.88155370280659651</v>
      </c>
      <c r="Q249" s="94">
        <f>P249/N249</f>
        <v>23.146814137311285</v>
      </c>
      <c r="R249" s="54" t="s">
        <v>30</v>
      </c>
      <c r="S249" s="54">
        <f>S235-S242</f>
        <v>1.2418143399999999</v>
      </c>
      <c r="T249" s="54">
        <f>T235-T242</f>
        <v>-6856.2871373094331</v>
      </c>
      <c r="U249" s="54">
        <f t="shared" si="129"/>
        <v>-6857.5289516494331</v>
      </c>
      <c r="V249" s="94">
        <f t="shared" ref="V249" si="135">U249/S249</f>
        <v>-5522.1853466834937</v>
      </c>
      <c r="W249" s="54" t="s">
        <v>30</v>
      </c>
      <c r="X249" s="54">
        <f>X235-X242</f>
        <v>0.167016207</v>
      </c>
      <c r="Y249" s="54">
        <f>Y235-Y242</f>
        <v>4.1284403676823915</v>
      </c>
      <c r="Z249" s="54">
        <f t="shared" si="130"/>
        <v>3.9614241606823914</v>
      </c>
      <c r="AA249" s="94">
        <f t="shared" si="123"/>
        <v>23.718800898660042</v>
      </c>
      <c r="AB249" s="54" t="s">
        <v>30</v>
      </c>
      <c r="AC249" s="54">
        <f>AC235-AC242</f>
        <v>0.20946923000000001</v>
      </c>
      <c r="AD249" s="54">
        <f>AD235-AD242</f>
        <v>5.2130513197231441</v>
      </c>
      <c r="AE249" s="54">
        <f t="shared" si="127"/>
        <v>5.0035820897231442</v>
      </c>
      <c r="AF249" s="94">
        <f>AE249/AC249</f>
        <v>23.886955089886683</v>
      </c>
      <c r="AG249" s="54" t="s">
        <v>30</v>
      </c>
      <c r="AH249" s="30"/>
      <c r="AI249" s="40"/>
      <c r="AJ249" s="41"/>
      <c r="AL249" s="42"/>
      <c r="AM249" s="42"/>
    </row>
    <row r="250" spans="1:39" s="31" customFormat="1" ht="21.75" customHeight="1" thickBot="1" x14ac:dyDescent="0.3">
      <c r="A250" s="62" t="s">
        <v>540</v>
      </c>
      <c r="B250" s="63" t="s">
        <v>541</v>
      </c>
      <c r="C250" s="64" t="s">
        <v>29</v>
      </c>
      <c r="D250" s="39">
        <v>0</v>
      </c>
      <c r="E250" s="39">
        <v>0</v>
      </c>
      <c r="F250" s="39">
        <f t="shared" ref="F250:F253" si="136">E250-D250</f>
        <v>0</v>
      </c>
      <c r="G250" s="100">
        <v>0</v>
      </c>
      <c r="H250" s="39" t="s">
        <v>30</v>
      </c>
      <c r="I250" s="39">
        <v>0</v>
      </c>
      <c r="J250" s="39">
        <v>0</v>
      </c>
      <c r="K250" s="39">
        <f t="shared" si="109"/>
        <v>0</v>
      </c>
      <c r="L250" s="100">
        <v>0</v>
      </c>
      <c r="M250" s="110" t="s">
        <v>30</v>
      </c>
      <c r="N250" s="39">
        <v>0</v>
      </c>
      <c r="O250" s="39">
        <v>0</v>
      </c>
      <c r="P250" s="39">
        <f t="shared" si="134"/>
        <v>0</v>
      </c>
      <c r="Q250" s="100">
        <v>0</v>
      </c>
      <c r="R250" s="39" t="s">
        <v>30</v>
      </c>
      <c r="S250" s="39">
        <v>0</v>
      </c>
      <c r="T250" s="39">
        <v>0</v>
      </c>
      <c r="U250" s="39">
        <f t="shared" si="129"/>
        <v>0</v>
      </c>
      <c r="V250" s="100">
        <v>0</v>
      </c>
      <c r="W250" s="39" t="s">
        <v>30</v>
      </c>
      <c r="X250" s="39">
        <v>0</v>
      </c>
      <c r="Y250" s="39">
        <v>0</v>
      </c>
      <c r="Z250" s="39">
        <f t="shared" si="130"/>
        <v>0</v>
      </c>
      <c r="AA250" s="100">
        <v>0</v>
      </c>
      <c r="AB250" s="39" t="s">
        <v>30</v>
      </c>
      <c r="AC250" s="39">
        <v>0</v>
      </c>
      <c r="AD250" s="39">
        <v>0</v>
      </c>
      <c r="AE250" s="39">
        <f t="shared" si="127"/>
        <v>0</v>
      </c>
      <c r="AF250" s="100">
        <v>0</v>
      </c>
      <c r="AG250" s="39" t="s">
        <v>30</v>
      </c>
      <c r="AH250" s="30"/>
      <c r="AI250" s="40"/>
      <c r="AJ250" s="41"/>
      <c r="AL250" s="42"/>
      <c r="AM250" s="42"/>
    </row>
    <row r="251" spans="1:39" s="31" customFormat="1" ht="33.75" customHeight="1" thickBot="1" x14ac:dyDescent="0.3">
      <c r="A251" s="62" t="s">
        <v>542</v>
      </c>
      <c r="B251" s="63" t="s">
        <v>543</v>
      </c>
      <c r="C251" s="64" t="s">
        <v>29</v>
      </c>
      <c r="D251" s="39">
        <f>D243+D244+D247+D250</f>
        <v>-797.63500092997856</v>
      </c>
      <c r="E251" s="39">
        <f>E243+E244+E247+E250</f>
        <v>-488.20101361986963</v>
      </c>
      <c r="F251" s="39">
        <f>E251-D251</f>
        <v>309.43398731010893</v>
      </c>
      <c r="G251" s="100">
        <f>F251/D251</f>
        <v>-0.38793932932899594</v>
      </c>
      <c r="H251" s="39" t="s">
        <v>30</v>
      </c>
      <c r="I251" s="39">
        <f>I243+I244+I247+I250</f>
        <v>-915.68504508807928</v>
      </c>
      <c r="J251" s="39">
        <f>J243+J244+J247+J250</f>
        <v>-488.20148790236635</v>
      </c>
      <c r="K251" s="39">
        <f t="shared" si="109"/>
        <v>427.48355718571293</v>
      </c>
      <c r="L251" s="100">
        <f>K251/I251</f>
        <v>-0.46684562500919025</v>
      </c>
      <c r="M251" s="110" t="s">
        <v>30</v>
      </c>
      <c r="N251" s="39">
        <f>N243+N244+N247+N250</f>
        <v>-2.2508310962621181E-5</v>
      </c>
      <c r="O251" s="39">
        <f>O243+O244+O247+O250</f>
        <v>7.7992489559619571E-4</v>
      </c>
      <c r="P251" s="39">
        <f t="shared" si="134"/>
        <v>8.0243320655881689E-4</v>
      </c>
      <c r="Q251" s="100">
        <f>P251/N251</f>
        <v>-35.650529615100467</v>
      </c>
      <c r="R251" s="39" t="s">
        <v>30</v>
      </c>
      <c r="S251" s="39">
        <f>S243+S244+S247+S250</f>
        <v>118.05064783280795</v>
      </c>
      <c r="T251" s="39">
        <f>T243+T244+T247+T250</f>
        <v>1.6390684777434217E-4</v>
      </c>
      <c r="U251" s="39">
        <f>T251-S251</f>
        <v>-118.05048392596018</v>
      </c>
      <c r="V251" s="100">
        <f>U251/S251</f>
        <v>-0.99999861155486414</v>
      </c>
      <c r="W251" s="39" t="s">
        <v>30</v>
      </c>
      <c r="X251" s="39">
        <f>X243+X244+X247+X250</f>
        <v>-3.8127980133140227E-4</v>
      </c>
      <c r="Y251" s="39">
        <f>Y243+Y244+Y247+Y250</f>
        <v>-2.9855129002953618E-4</v>
      </c>
      <c r="Z251" s="39">
        <f t="shared" si="130"/>
        <v>8.2728511301866092E-5</v>
      </c>
      <c r="AA251" s="100">
        <f>Z251/X251</f>
        <v>-0.21697585608517406</v>
      </c>
      <c r="AB251" s="39" t="s">
        <v>30</v>
      </c>
      <c r="AC251" s="39">
        <f>AC243+AC244+AC247+AC250</f>
        <v>-1.9988661097158911E-4</v>
      </c>
      <c r="AD251" s="39">
        <f>AD243+AD244+AD247+AD250</f>
        <v>-1.7099793603847502E-4</v>
      </c>
      <c r="AE251" s="39">
        <f t="shared" si="127"/>
        <v>2.8888674933114089E-5</v>
      </c>
      <c r="AF251" s="100">
        <f>AE251/AC251</f>
        <v>-0.14452531258944692</v>
      </c>
      <c r="AG251" s="39" t="s">
        <v>30</v>
      </c>
      <c r="AH251" s="30"/>
      <c r="AI251" s="40"/>
      <c r="AJ251" s="41"/>
      <c r="AL251" s="42"/>
      <c r="AM251" s="42"/>
    </row>
    <row r="252" spans="1:39" s="31" customFormat="1" ht="18" customHeight="1" thickBot="1" x14ac:dyDescent="0.3">
      <c r="A252" s="117" t="s">
        <v>544</v>
      </c>
      <c r="B252" s="118" t="s">
        <v>545</v>
      </c>
      <c r="C252" s="119" t="s">
        <v>29</v>
      </c>
      <c r="D252" s="120">
        <f>SUM(I252,N252,S252,X252,AC252)</f>
        <v>1172.0440136058014</v>
      </c>
      <c r="E252" s="120">
        <f>SUM(J252,O252,T252,Y252,AD252)</f>
        <v>1172.0440136058014</v>
      </c>
      <c r="F252" s="120">
        <f t="shared" si="136"/>
        <v>0</v>
      </c>
      <c r="G252" s="121">
        <v>0</v>
      </c>
      <c r="H252" s="120" t="s">
        <v>30</v>
      </c>
      <c r="I252" s="120">
        <v>1171.6544878883121</v>
      </c>
      <c r="J252" s="120">
        <v>1171.6544878883121</v>
      </c>
      <c r="K252" s="120">
        <f t="shared" si="109"/>
        <v>0</v>
      </c>
      <c r="L252" s="121">
        <f>K252/I252</f>
        <v>0</v>
      </c>
      <c r="M252" s="122" t="s">
        <v>30</v>
      </c>
      <c r="N252" s="120">
        <v>9.2200751042099682E-3</v>
      </c>
      <c r="O252" s="120">
        <v>9.2200751042099682E-3</v>
      </c>
      <c r="P252" s="120">
        <f t="shared" si="134"/>
        <v>0</v>
      </c>
      <c r="Q252" s="121">
        <f>P252/N252</f>
        <v>0</v>
      </c>
      <c r="R252" s="120" t="s">
        <v>30</v>
      </c>
      <c r="S252" s="120">
        <v>0.25983609315721878</v>
      </c>
      <c r="T252" s="120">
        <v>0.25983609315721878</v>
      </c>
      <c r="U252" s="120">
        <f>T252-S252</f>
        <v>0</v>
      </c>
      <c r="V252" s="121">
        <f>U252/S252</f>
        <v>0</v>
      </c>
      <c r="W252" s="120" t="s">
        <v>30</v>
      </c>
      <c r="X252" s="120">
        <v>6.0298551291168678E-2</v>
      </c>
      <c r="Y252" s="120">
        <v>6.0298551291168678E-2</v>
      </c>
      <c r="Z252" s="120">
        <f t="shared" si="130"/>
        <v>0</v>
      </c>
      <c r="AA252" s="121">
        <f>Z252/X252</f>
        <v>0</v>
      </c>
      <c r="AB252" s="120" t="s">
        <v>30</v>
      </c>
      <c r="AC252" s="120">
        <v>6.0170997936666026E-2</v>
      </c>
      <c r="AD252" s="120">
        <v>6.0170997936666026E-2</v>
      </c>
      <c r="AE252" s="120">
        <f t="shared" si="127"/>
        <v>0</v>
      </c>
      <c r="AF252" s="121">
        <f>AE252/AC252</f>
        <v>0</v>
      </c>
      <c r="AG252" s="120" t="s">
        <v>30</v>
      </c>
      <c r="AH252" s="30"/>
      <c r="AI252" s="40"/>
      <c r="AJ252" s="41"/>
      <c r="AL252" s="42"/>
      <c r="AM252" s="42"/>
    </row>
    <row r="253" spans="1:39" s="31" customFormat="1" ht="105.75" customHeight="1" thickBot="1" x14ac:dyDescent="0.3">
      <c r="A253" s="62" t="s">
        <v>546</v>
      </c>
      <c r="B253" s="63" t="s">
        <v>547</v>
      </c>
      <c r="C253" s="64" t="s">
        <v>29</v>
      </c>
      <c r="D253" s="39">
        <f>D252+D251</f>
        <v>374.40901267582285</v>
      </c>
      <c r="E253" s="39">
        <f>E252+E251</f>
        <v>683.84299998593178</v>
      </c>
      <c r="F253" s="39">
        <f t="shared" si="136"/>
        <v>309.43398731010893</v>
      </c>
      <c r="G253" s="100">
        <f>F253/D253</f>
        <v>0.82645977215839173</v>
      </c>
      <c r="H253" s="123" t="s">
        <v>548</v>
      </c>
      <c r="I253" s="39">
        <f>I252+I251</f>
        <v>255.96944280023286</v>
      </c>
      <c r="J253" s="39">
        <f>J252+J251</f>
        <v>683.45299998594578</v>
      </c>
      <c r="K253" s="39">
        <f t="shared" si="109"/>
        <v>427.48355718571293</v>
      </c>
      <c r="L253" s="100">
        <f>K253/I253</f>
        <v>1.6700569900421101</v>
      </c>
      <c r="M253" s="124" t="s">
        <v>548</v>
      </c>
      <c r="N253" s="39">
        <f>N252+N251</f>
        <v>9.1975667932473471E-3</v>
      </c>
      <c r="O253" s="39">
        <f>O252+O251</f>
        <v>9.9999999998061639E-3</v>
      </c>
      <c r="P253" s="39">
        <f t="shared" si="134"/>
        <v>8.0243320655881689E-4</v>
      </c>
      <c r="Q253" s="100">
        <f>P253/N253</f>
        <v>8.7244074938161456E-2</v>
      </c>
      <c r="R253" s="39" t="s">
        <v>30</v>
      </c>
      <c r="S253" s="39">
        <f>S252+S251</f>
        <v>118.31048392596517</v>
      </c>
      <c r="T253" s="39">
        <f>T252+T251</f>
        <v>0.26000000000499313</v>
      </c>
      <c r="U253" s="39">
        <f>T253-S253</f>
        <v>-118.05048392596018</v>
      </c>
      <c r="V253" s="100">
        <f>U253/S253</f>
        <v>-0.99780239255747027</v>
      </c>
      <c r="W253" s="110" t="s">
        <v>549</v>
      </c>
      <c r="X253" s="39">
        <f>X252+X251</f>
        <v>5.9917271489837276E-2</v>
      </c>
      <c r="Y253" s="39">
        <f>Y252+Y251</f>
        <v>6.0000000001139142E-2</v>
      </c>
      <c r="Z253" s="39">
        <f t="shared" si="130"/>
        <v>8.2728511301866092E-5</v>
      </c>
      <c r="AA253" s="100">
        <f>Z253/X253</f>
        <v>1.380712259500967E-3</v>
      </c>
      <c r="AB253" s="39" t="s">
        <v>30</v>
      </c>
      <c r="AC253" s="39">
        <f>AC252+AC251</f>
        <v>5.9971111325694437E-2</v>
      </c>
      <c r="AD253" s="39">
        <f>AD252+AD251</f>
        <v>6.0000000000627551E-2</v>
      </c>
      <c r="AE253" s="39">
        <f t="shared" si="127"/>
        <v>2.8888674933114089E-5</v>
      </c>
      <c r="AF253" s="100">
        <f>AE253/AC253</f>
        <v>4.817098482004756E-4</v>
      </c>
      <c r="AG253" s="125" t="s">
        <v>30</v>
      </c>
      <c r="AH253" s="30"/>
      <c r="AI253" s="40"/>
      <c r="AJ253" s="41"/>
      <c r="AL253" s="42"/>
      <c r="AM253" s="42"/>
    </row>
    <row r="254" spans="1:39" s="31" customFormat="1" ht="18" customHeight="1" thickBot="1" x14ac:dyDescent="0.3">
      <c r="A254" s="32" t="s">
        <v>550</v>
      </c>
      <c r="B254" s="33" t="s">
        <v>160</v>
      </c>
      <c r="C254" s="34" t="s">
        <v>30</v>
      </c>
      <c r="D254" s="35" t="s">
        <v>551</v>
      </c>
      <c r="E254" s="35" t="s">
        <v>551</v>
      </c>
      <c r="F254" s="35" t="s">
        <v>551</v>
      </c>
      <c r="G254" s="126" t="s">
        <v>551</v>
      </c>
      <c r="H254" s="35" t="s">
        <v>551</v>
      </c>
      <c r="I254" s="35" t="s">
        <v>551</v>
      </c>
      <c r="J254" s="35" t="s">
        <v>551</v>
      </c>
      <c r="K254" s="35" t="s">
        <v>551</v>
      </c>
      <c r="L254" s="126" t="s">
        <v>551</v>
      </c>
      <c r="M254" s="35" t="s">
        <v>551</v>
      </c>
      <c r="N254" s="35" t="s">
        <v>551</v>
      </c>
      <c r="O254" s="35" t="s">
        <v>551</v>
      </c>
      <c r="P254" s="35" t="s">
        <v>551</v>
      </c>
      <c r="Q254" s="126" t="s">
        <v>551</v>
      </c>
      <c r="R254" s="35" t="s">
        <v>551</v>
      </c>
      <c r="S254" s="35" t="s">
        <v>551</v>
      </c>
      <c r="T254" s="35" t="s">
        <v>551</v>
      </c>
      <c r="U254" s="35" t="s">
        <v>551</v>
      </c>
      <c r="V254" s="126" t="s">
        <v>551</v>
      </c>
      <c r="W254" s="35" t="s">
        <v>551</v>
      </c>
      <c r="X254" s="35" t="s">
        <v>551</v>
      </c>
      <c r="Y254" s="35" t="s">
        <v>551</v>
      </c>
      <c r="Z254" s="35" t="s">
        <v>551</v>
      </c>
      <c r="AA254" s="126" t="s">
        <v>551</v>
      </c>
      <c r="AB254" s="35" t="s">
        <v>551</v>
      </c>
      <c r="AC254" s="35" t="s">
        <v>551</v>
      </c>
      <c r="AD254" s="35" t="s">
        <v>551</v>
      </c>
      <c r="AE254" s="35" t="s">
        <v>551</v>
      </c>
      <c r="AF254" s="126" t="s">
        <v>551</v>
      </c>
      <c r="AG254" s="35" t="s">
        <v>551</v>
      </c>
      <c r="AH254" s="30"/>
      <c r="AI254" s="40"/>
      <c r="AJ254" s="41"/>
      <c r="AL254" s="42"/>
      <c r="AM254" s="42"/>
    </row>
    <row r="255" spans="1:39" s="31" customFormat="1" ht="19.5" customHeight="1" x14ac:dyDescent="0.25">
      <c r="A255" s="49" t="s">
        <v>552</v>
      </c>
      <c r="B255" s="68" t="s">
        <v>553</v>
      </c>
      <c r="C255" s="51" t="s">
        <v>29</v>
      </c>
      <c r="D255" s="52">
        <f>SUM(I255,N255,S255,X255,AC255)</f>
        <v>13553.38</v>
      </c>
      <c r="E255" s="52">
        <f>SUM(J255,O255,T255,Y255,AD255)</f>
        <v>14178.09</v>
      </c>
      <c r="F255" s="52">
        <f>E255-D255</f>
        <v>624.71000000000095</v>
      </c>
      <c r="G255" s="53">
        <f>F255/D255</f>
        <v>4.6092561412725164E-2</v>
      </c>
      <c r="H255" s="52" t="s">
        <v>30</v>
      </c>
      <c r="I255" s="52">
        <v>7678.26</v>
      </c>
      <c r="J255" s="52">
        <v>7451.94</v>
      </c>
      <c r="K255" s="52">
        <f t="shared" si="109"/>
        <v>-226.32000000000062</v>
      </c>
      <c r="L255" s="53">
        <f t="shared" ref="L255:L260" si="137">K255/I255</f>
        <v>-2.9475428026662372E-2</v>
      </c>
      <c r="M255" s="52" t="s">
        <v>30</v>
      </c>
      <c r="N255" s="52">
        <v>449.6</v>
      </c>
      <c r="O255" s="52">
        <v>580.91999999999996</v>
      </c>
      <c r="P255" s="52">
        <f t="shared" si="134"/>
        <v>131.31999999999994</v>
      </c>
      <c r="Q255" s="53">
        <f>P255/N255</f>
        <v>0.2920818505338077</v>
      </c>
      <c r="R255" s="52" t="s">
        <v>554</v>
      </c>
      <c r="S255" s="52">
        <v>3866.1399999999994</v>
      </c>
      <c r="T255" s="52">
        <v>4207.59</v>
      </c>
      <c r="U255" s="52">
        <f>T255-S255</f>
        <v>341.45000000000073</v>
      </c>
      <c r="V255" s="53">
        <f>U255/S255</f>
        <v>8.831806401216738E-2</v>
      </c>
      <c r="W255" s="52" t="s">
        <v>30</v>
      </c>
      <c r="X255" s="52">
        <v>775.97</v>
      </c>
      <c r="Y255" s="52">
        <v>728.75</v>
      </c>
      <c r="Z255" s="52">
        <f t="shared" si="130"/>
        <v>-47.220000000000027</v>
      </c>
      <c r="AA255" s="53">
        <f t="shared" si="123"/>
        <v>-6.0852868023248352E-2</v>
      </c>
      <c r="AB255" s="52" t="s">
        <v>30</v>
      </c>
      <c r="AC255" s="52">
        <v>783.41</v>
      </c>
      <c r="AD255" s="52">
        <v>1208.8900000000001</v>
      </c>
      <c r="AE255" s="52">
        <f t="shared" si="127"/>
        <v>425.48000000000013</v>
      </c>
      <c r="AF255" s="53">
        <f t="shared" ref="AF255:AF315" si="138">AE255/AC255</f>
        <v>0.54311280172578869</v>
      </c>
      <c r="AG255" s="52" t="s">
        <v>554</v>
      </c>
      <c r="AH255" s="30"/>
      <c r="AI255" s="40"/>
      <c r="AJ255" s="41"/>
      <c r="AL255" s="42"/>
      <c r="AM255" s="42"/>
    </row>
    <row r="256" spans="1:39" s="31" customFormat="1" ht="27.75" customHeight="1" x14ac:dyDescent="0.25">
      <c r="A256" s="49" t="s">
        <v>555</v>
      </c>
      <c r="B256" s="66" t="s">
        <v>556</v>
      </c>
      <c r="C256" s="51" t="s">
        <v>29</v>
      </c>
      <c r="D256" s="52">
        <f t="shared" ref="D256:E265" si="139">SUM(I256,N256,S256,X256,AC256)</f>
        <v>2794.24</v>
      </c>
      <c r="E256" s="52">
        <f t="shared" si="139"/>
        <v>2141.37</v>
      </c>
      <c r="F256" s="52">
        <f t="shared" ref="F256:F315" si="140">E256-D256</f>
        <v>-652.86999999999989</v>
      </c>
      <c r="G256" s="53">
        <f t="shared" ref="G256:G315" si="141">F256/D256</f>
        <v>-0.23364850549702243</v>
      </c>
      <c r="H256" s="52" t="s">
        <v>557</v>
      </c>
      <c r="I256" s="52">
        <v>1093.99</v>
      </c>
      <c r="J256" s="52">
        <v>860.68</v>
      </c>
      <c r="K256" s="52">
        <f t="shared" si="109"/>
        <v>-233.31000000000006</v>
      </c>
      <c r="L256" s="53">
        <f t="shared" si="137"/>
        <v>-0.21326520352105599</v>
      </c>
      <c r="M256" s="52" t="s">
        <v>557</v>
      </c>
      <c r="N256" s="52">
        <v>0</v>
      </c>
      <c r="O256" s="52">
        <v>0</v>
      </c>
      <c r="P256" s="52">
        <f t="shared" si="134"/>
        <v>0</v>
      </c>
      <c r="Q256" s="53">
        <v>0</v>
      </c>
      <c r="R256" s="52" t="s">
        <v>30</v>
      </c>
      <c r="S256" s="52">
        <v>1256.32</v>
      </c>
      <c r="T256" s="52">
        <v>927.04</v>
      </c>
      <c r="U256" s="52">
        <f t="shared" ref="U256:U315" si="142">T256-S256</f>
        <v>-329.28</v>
      </c>
      <c r="V256" s="53">
        <f t="shared" ref="V256:V315" si="143">U256/S256</f>
        <v>-0.26209882832399389</v>
      </c>
      <c r="W256" s="52" t="s">
        <v>557</v>
      </c>
      <c r="X256" s="52">
        <v>165.56</v>
      </c>
      <c r="Y256" s="52">
        <v>122.84</v>
      </c>
      <c r="Z256" s="52">
        <f t="shared" si="130"/>
        <v>-42.72</v>
      </c>
      <c r="AA256" s="53">
        <f t="shared" si="123"/>
        <v>-0.25803334138680839</v>
      </c>
      <c r="AB256" s="52" t="s">
        <v>557</v>
      </c>
      <c r="AC256" s="52">
        <v>278.37</v>
      </c>
      <c r="AD256" s="52">
        <v>230.81</v>
      </c>
      <c r="AE256" s="52">
        <f t="shared" si="127"/>
        <v>-47.56</v>
      </c>
      <c r="AF256" s="53">
        <f t="shared" si="138"/>
        <v>-0.17085174408161799</v>
      </c>
      <c r="AG256" s="52" t="s">
        <v>557</v>
      </c>
      <c r="AH256" s="30"/>
      <c r="AI256" s="40"/>
      <c r="AJ256" s="41"/>
      <c r="AL256" s="42"/>
      <c r="AM256" s="42"/>
    </row>
    <row r="257" spans="1:39" s="31" customFormat="1" ht="23.25" customHeight="1" x14ac:dyDescent="0.25">
      <c r="A257" s="49" t="s">
        <v>558</v>
      </c>
      <c r="B257" s="70" t="s">
        <v>559</v>
      </c>
      <c r="C257" s="51" t="s">
        <v>29</v>
      </c>
      <c r="D257" s="52">
        <f t="shared" si="139"/>
        <v>23.96</v>
      </c>
      <c r="E257" s="52">
        <f t="shared" si="139"/>
        <v>22.2</v>
      </c>
      <c r="F257" s="52">
        <f t="shared" si="140"/>
        <v>-1.7600000000000016</v>
      </c>
      <c r="G257" s="53">
        <f t="shared" si="141"/>
        <v>-7.3455759599332288E-2</v>
      </c>
      <c r="H257" s="52" t="s">
        <v>30</v>
      </c>
      <c r="I257" s="52">
        <v>0.78</v>
      </c>
      <c r="J257" s="52">
        <v>0.59</v>
      </c>
      <c r="K257" s="52">
        <f t="shared" si="109"/>
        <v>-0.19000000000000006</v>
      </c>
      <c r="L257" s="53">
        <f t="shared" si="137"/>
        <v>-0.24358974358974367</v>
      </c>
      <c r="M257" s="52" t="s">
        <v>560</v>
      </c>
      <c r="N257" s="52">
        <v>0</v>
      </c>
      <c r="O257" s="52">
        <v>0</v>
      </c>
      <c r="P257" s="52">
        <f t="shared" si="134"/>
        <v>0</v>
      </c>
      <c r="Q257" s="53">
        <v>0</v>
      </c>
      <c r="R257" s="52" t="s">
        <v>30</v>
      </c>
      <c r="S257" s="52">
        <v>0.98</v>
      </c>
      <c r="T257" s="52">
        <v>0</v>
      </c>
      <c r="U257" s="52">
        <f t="shared" si="142"/>
        <v>-0.98</v>
      </c>
      <c r="V257" s="53">
        <f t="shared" si="143"/>
        <v>-1</v>
      </c>
      <c r="W257" s="52" t="s">
        <v>560</v>
      </c>
      <c r="X257" s="52">
        <v>0.2</v>
      </c>
      <c r="Y257" s="52">
        <v>0</v>
      </c>
      <c r="Z257" s="52">
        <f t="shared" si="130"/>
        <v>-0.2</v>
      </c>
      <c r="AA257" s="53">
        <f t="shared" si="123"/>
        <v>-1</v>
      </c>
      <c r="AB257" s="52" t="s">
        <v>560</v>
      </c>
      <c r="AC257" s="52">
        <v>22</v>
      </c>
      <c r="AD257" s="52">
        <v>21.61</v>
      </c>
      <c r="AE257" s="52">
        <f t="shared" si="127"/>
        <v>-0.39000000000000057</v>
      </c>
      <c r="AF257" s="53">
        <f t="shared" si="138"/>
        <v>-1.7727272727272755E-2</v>
      </c>
      <c r="AG257" s="52" t="s">
        <v>30</v>
      </c>
      <c r="AH257" s="30"/>
      <c r="AI257" s="40"/>
      <c r="AJ257" s="41"/>
      <c r="AL257" s="42"/>
      <c r="AM257" s="42"/>
    </row>
    <row r="258" spans="1:39" s="31" customFormat="1" ht="36" customHeight="1" x14ac:dyDescent="0.25">
      <c r="A258" s="49" t="s">
        <v>561</v>
      </c>
      <c r="B258" s="70" t="s">
        <v>562</v>
      </c>
      <c r="C258" s="51" t="s">
        <v>29</v>
      </c>
      <c r="D258" s="52">
        <f t="shared" si="139"/>
        <v>839.3900000000001</v>
      </c>
      <c r="E258" s="52">
        <f t="shared" si="139"/>
        <v>394.87999999999994</v>
      </c>
      <c r="F258" s="52">
        <f t="shared" si="140"/>
        <v>-444.51000000000016</v>
      </c>
      <c r="G258" s="53">
        <f t="shared" si="141"/>
        <v>-0.52956313513384734</v>
      </c>
      <c r="H258" s="52" t="s">
        <v>557</v>
      </c>
      <c r="I258" s="52">
        <v>308.72000000000003</v>
      </c>
      <c r="J258" s="52">
        <v>162.97999999999999</v>
      </c>
      <c r="K258" s="52">
        <f t="shared" si="109"/>
        <v>-145.74000000000004</v>
      </c>
      <c r="L258" s="53">
        <f t="shared" si="137"/>
        <v>-0.47207825861622188</v>
      </c>
      <c r="M258" s="52" t="s">
        <v>557</v>
      </c>
      <c r="N258" s="52">
        <v>0</v>
      </c>
      <c r="O258" s="52">
        <v>0</v>
      </c>
      <c r="P258" s="52">
        <f t="shared" si="134"/>
        <v>0</v>
      </c>
      <c r="Q258" s="53">
        <v>0</v>
      </c>
      <c r="R258" s="52" t="s">
        <v>30</v>
      </c>
      <c r="S258" s="52">
        <v>375.73</v>
      </c>
      <c r="T258" s="52">
        <v>136.80000000000001</v>
      </c>
      <c r="U258" s="52">
        <f t="shared" si="142"/>
        <v>-238.93</v>
      </c>
      <c r="V258" s="53">
        <f t="shared" si="143"/>
        <v>-0.63590876427221676</v>
      </c>
      <c r="W258" s="52" t="s">
        <v>557</v>
      </c>
      <c r="X258" s="52">
        <v>44.94</v>
      </c>
      <c r="Y258" s="52">
        <v>17.149999999999999</v>
      </c>
      <c r="Z258" s="52">
        <f t="shared" si="130"/>
        <v>-27.79</v>
      </c>
      <c r="AA258" s="53">
        <f t="shared" si="123"/>
        <v>-0.61838006230529596</v>
      </c>
      <c r="AB258" s="52" t="s">
        <v>557</v>
      </c>
      <c r="AC258" s="52">
        <v>110</v>
      </c>
      <c r="AD258" s="52">
        <v>77.95</v>
      </c>
      <c r="AE258" s="52">
        <f t="shared" si="127"/>
        <v>-32.049999999999997</v>
      </c>
      <c r="AF258" s="53">
        <f t="shared" si="138"/>
        <v>-0.29136363636363632</v>
      </c>
      <c r="AG258" s="52" t="s">
        <v>557</v>
      </c>
      <c r="AH258" s="30"/>
      <c r="AI258" s="40"/>
      <c r="AJ258" s="41"/>
      <c r="AL258" s="42"/>
      <c r="AM258" s="42"/>
    </row>
    <row r="259" spans="1:39" s="31" customFormat="1" ht="23.25" customHeight="1" x14ac:dyDescent="0.25">
      <c r="A259" s="49" t="s">
        <v>563</v>
      </c>
      <c r="B259" s="71" t="s">
        <v>559</v>
      </c>
      <c r="C259" s="51" t="s">
        <v>29</v>
      </c>
      <c r="D259" s="52">
        <f t="shared" si="139"/>
        <v>23.96</v>
      </c>
      <c r="E259" s="52">
        <f t="shared" si="139"/>
        <v>22.2</v>
      </c>
      <c r="F259" s="52">
        <f t="shared" si="140"/>
        <v>-1.7600000000000016</v>
      </c>
      <c r="G259" s="53">
        <f t="shared" si="141"/>
        <v>-7.3455759599332288E-2</v>
      </c>
      <c r="H259" s="52" t="s">
        <v>30</v>
      </c>
      <c r="I259" s="52">
        <v>0.78</v>
      </c>
      <c r="J259" s="52">
        <v>0.59</v>
      </c>
      <c r="K259" s="52">
        <f t="shared" si="109"/>
        <v>-0.19000000000000006</v>
      </c>
      <c r="L259" s="53">
        <f t="shared" si="137"/>
        <v>-0.24358974358974367</v>
      </c>
      <c r="M259" s="52" t="s">
        <v>560</v>
      </c>
      <c r="N259" s="52">
        <v>0</v>
      </c>
      <c r="O259" s="52">
        <v>0</v>
      </c>
      <c r="P259" s="52">
        <f t="shared" si="134"/>
        <v>0</v>
      </c>
      <c r="Q259" s="53">
        <v>0</v>
      </c>
      <c r="R259" s="52" t="s">
        <v>30</v>
      </c>
      <c r="S259" s="52">
        <v>0.98</v>
      </c>
      <c r="T259" s="52">
        <v>0</v>
      </c>
      <c r="U259" s="52">
        <f t="shared" si="142"/>
        <v>-0.98</v>
      </c>
      <c r="V259" s="53">
        <f t="shared" si="143"/>
        <v>-1</v>
      </c>
      <c r="W259" s="52" t="s">
        <v>560</v>
      </c>
      <c r="X259" s="52">
        <v>0.2</v>
      </c>
      <c r="Y259" s="52">
        <v>0</v>
      </c>
      <c r="Z259" s="52">
        <f t="shared" si="130"/>
        <v>-0.2</v>
      </c>
      <c r="AA259" s="53">
        <f t="shared" si="123"/>
        <v>-1</v>
      </c>
      <c r="AB259" s="52" t="s">
        <v>560</v>
      </c>
      <c r="AC259" s="52">
        <v>22</v>
      </c>
      <c r="AD259" s="52">
        <v>21.61</v>
      </c>
      <c r="AE259" s="52">
        <f t="shared" si="127"/>
        <v>-0.39000000000000057</v>
      </c>
      <c r="AF259" s="53">
        <f t="shared" si="138"/>
        <v>-1.7727272727272755E-2</v>
      </c>
      <c r="AG259" s="52" t="s">
        <v>30</v>
      </c>
      <c r="AH259" s="30"/>
      <c r="AI259" s="40"/>
      <c r="AJ259" s="41"/>
      <c r="AL259" s="42"/>
      <c r="AM259" s="42"/>
    </row>
    <row r="260" spans="1:39" s="31" customFormat="1" ht="32.25" customHeight="1" x14ac:dyDescent="0.25">
      <c r="A260" s="49" t="s">
        <v>564</v>
      </c>
      <c r="B260" s="70" t="s">
        <v>37</v>
      </c>
      <c r="C260" s="51" t="s">
        <v>29</v>
      </c>
      <c r="D260" s="52">
        <f t="shared" si="139"/>
        <v>1915.15</v>
      </c>
      <c r="E260" s="52">
        <f t="shared" si="139"/>
        <v>1720.3200000000002</v>
      </c>
      <c r="F260" s="52">
        <f t="shared" si="140"/>
        <v>-194.82999999999993</v>
      </c>
      <c r="G260" s="53">
        <f t="shared" si="141"/>
        <v>-0.10173093491371429</v>
      </c>
      <c r="H260" s="52" t="s">
        <v>557</v>
      </c>
      <c r="I260" s="52">
        <v>745.57</v>
      </c>
      <c r="J260" s="52">
        <v>671.53</v>
      </c>
      <c r="K260" s="52">
        <f t="shared" si="109"/>
        <v>-74.040000000000077</v>
      </c>
      <c r="L260" s="53">
        <f t="shared" si="137"/>
        <v>-9.9306570811593914E-2</v>
      </c>
      <c r="M260" s="52" t="s">
        <v>30</v>
      </c>
      <c r="N260" s="52">
        <v>0</v>
      </c>
      <c r="O260" s="52">
        <v>0</v>
      </c>
      <c r="P260" s="52">
        <f t="shared" si="134"/>
        <v>0</v>
      </c>
      <c r="Q260" s="53">
        <v>0</v>
      </c>
      <c r="R260" s="52" t="s">
        <v>30</v>
      </c>
      <c r="S260" s="52">
        <v>880.59</v>
      </c>
      <c r="T260" s="52">
        <v>790.24</v>
      </c>
      <c r="U260" s="52">
        <f t="shared" si="142"/>
        <v>-90.350000000000023</v>
      </c>
      <c r="V260" s="53">
        <f t="shared" si="143"/>
        <v>-0.10260166479292294</v>
      </c>
      <c r="W260" s="52" t="s">
        <v>557</v>
      </c>
      <c r="X260" s="52">
        <v>120.62</v>
      </c>
      <c r="Y260" s="52">
        <v>105.69</v>
      </c>
      <c r="Z260" s="52">
        <f t="shared" si="130"/>
        <v>-14.930000000000007</v>
      </c>
      <c r="AA260" s="53">
        <f t="shared" si="123"/>
        <v>-0.1237771513845134</v>
      </c>
      <c r="AB260" s="52" t="s">
        <v>557</v>
      </c>
      <c r="AC260" s="52">
        <v>168.37</v>
      </c>
      <c r="AD260" s="52">
        <v>152.86000000000001</v>
      </c>
      <c r="AE260" s="52">
        <f t="shared" si="127"/>
        <v>-15.509999999999991</v>
      </c>
      <c r="AF260" s="53">
        <f t="shared" si="138"/>
        <v>-9.2118548434994299E-2</v>
      </c>
      <c r="AG260" s="52" t="s">
        <v>30</v>
      </c>
      <c r="AH260" s="30"/>
      <c r="AI260" s="40"/>
      <c r="AJ260" s="41"/>
      <c r="AL260" s="42"/>
      <c r="AM260" s="42"/>
    </row>
    <row r="261" spans="1:39" s="31" customFormat="1" ht="14.25" customHeight="1" x14ac:dyDescent="0.25">
      <c r="A261" s="49" t="s">
        <v>565</v>
      </c>
      <c r="B261" s="71" t="s">
        <v>559</v>
      </c>
      <c r="C261" s="51" t="s">
        <v>29</v>
      </c>
      <c r="D261" s="52">
        <f t="shared" si="139"/>
        <v>0</v>
      </c>
      <c r="E261" s="52">
        <v>0</v>
      </c>
      <c r="F261" s="52">
        <f t="shared" si="140"/>
        <v>0</v>
      </c>
      <c r="G261" s="53">
        <v>0</v>
      </c>
      <c r="H261" s="52" t="s">
        <v>30</v>
      </c>
      <c r="I261" s="52">
        <v>0</v>
      </c>
      <c r="J261" s="52">
        <v>0</v>
      </c>
      <c r="K261" s="52">
        <f t="shared" si="109"/>
        <v>0</v>
      </c>
      <c r="L261" s="53">
        <v>0</v>
      </c>
      <c r="M261" s="52" t="s">
        <v>30</v>
      </c>
      <c r="N261" s="52">
        <v>0</v>
      </c>
      <c r="O261" s="52">
        <v>0</v>
      </c>
      <c r="P261" s="52">
        <f t="shared" si="134"/>
        <v>0</v>
      </c>
      <c r="Q261" s="53">
        <v>0</v>
      </c>
      <c r="R261" s="52" t="s">
        <v>30</v>
      </c>
      <c r="S261" s="52">
        <v>0</v>
      </c>
      <c r="T261" s="52">
        <v>0</v>
      </c>
      <c r="U261" s="52">
        <f t="shared" si="142"/>
        <v>0</v>
      </c>
      <c r="V261" s="53">
        <v>0</v>
      </c>
      <c r="W261" s="52" t="s">
        <v>30</v>
      </c>
      <c r="X261" s="52">
        <v>0</v>
      </c>
      <c r="Y261" s="52">
        <v>0</v>
      </c>
      <c r="Z261" s="52">
        <f t="shared" si="130"/>
        <v>0</v>
      </c>
      <c r="AA261" s="53">
        <v>1</v>
      </c>
      <c r="AB261" s="52" t="s">
        <v>30</v>
      </c>
      <c r="AC261" s="52">
        <v>0</v>
      </c>
      <c r="AD261" s="52">
        <v>0</v>
      </c>
      <c r="AE261" s="52">
        <f t="shared" si="127"/>
        <v>0</v>
      </c>
      <c r="AF261" s="53">
        <v>1</v>
      </c>
      <c r="AG261" s="52" t="s">
        <v>30</v>
      </c>
      <c r="AH261" s="30"/>
      <c r="AI261" s="40"/>
      <c r="AJ261" s="41"/>
      <c r="AL261" s="42"/>
      <c r="AM261" s="42"/>
    </row>
    <row r="262" spans="1:39" s="31" customFormat="1" ht="31.5" customHeight="1" x14ac:dyDescent="0.25">
      <c r="A262" s="49" t="s">
        <v>566</v>
      </c>
      <c r="B262" s="70" t="s">
        <v>39</v>
      </c>
      <c r="C262" s="51" t="s">
        <v>29</v>
      </c>
      <c r="D262" s="52">
        <f t="shared" si="139"/>
        <v>39.700000000000003</v>
      </c>
      <c r="E262" s="52">
        <f t="shared" si="139"/>
        <v>26.17</v>
      </c>
      <c r="F262" s="52">
        <f t="shared" si="140"/>
        <v>-13.530000000000001</v>
      </c>
      <c r="G262" s="53">
        <f t="shared" si="141"/>
        <v>-0.34080604534005038</v>
      </c>
      <c r="H262" s="52" t="s">
        <v>557</v>
      </c>
      <c r="I262" s="52">
        <v>39.700000000000003</v>
      </c>
      <c r="J262" s="52">
        <v>26.17</v>
      </c>
      <c r="K262" s="52">
        <f t="shared" si="109"/>
        <v>-13.530000000000001</v>
      </c>
      <c r="L262" s="53">
        <f>K262/I262</f>
        <v>-0.34080604534005038</v>
      </c>
      <c r="M262" s="52" t="s">
        <v>557</v>
      </c>
      <c r="N262" s="52" t="s">
        <v>30</v>
      </c>
      <c r="O262" s="52" t="s">
        <v>30</v>
      </c>
      <c r="P262" s="52" t="s">
        <v>30</v>
      </c>
      <c r="Q262" s="52" t="s">
        <v>30</v>
      </c>
      <c r="R262" s="52" t="s">
        <v>30</v>
      </c>
      <c r="S262" s="52" t="s">
        <v>30</v>
      </c>
      <c r="T262" s="52" t="s">
        <v>30</v>
      </c>
      <c r="U262" s="52" t="s">
        <v>30</v>
      </c>
      <c r="V262" s="52" t="s">
        <v>30</v>
      </c>
      <c r="W262" s="52" t="s">
        <v>30</v>
      </c>
      <c r="X262" s="52" t="s">
        <v>30</v>
      </c>
      <c r="Y262" s="52" t="s">
        <v>30</v>
      </c>
      <c r="Z262" s="52" t="s">
        <v>30</v>
      </c>
      <c r="AA262" s="52" t="s">
        <v>30</v>
      </c>
      <c r="AB262" s="52" t="s">
        <v>30</v>
      </c>
      <c r="AC262" s="52" t="s">
        <v>30</v>
      </c>
      <c r="AD262" s="52" t="s">
        <v>30</v>
      </c>
      <c r="AE262" s="52" t="s">
        <v>30</v>
      </c>
      <c r="AF262" s="52" t="s">
        <v>30</v>
      </c>
      <c r="AG262" s="52" t="s">
        <v>30</v>
      </c>
      <c r="AH262" s="30"/>
      <c r="AI262" s="40"/>
      <c r="AJ262" s="41"/>
      <c r="AL262" s="42"/>
      <c r="AM262" s="42"/>
    </row>
    <row r="263" spans="1:39" s="31" customFormat="1" ht="14.25" customHeight="1" x14ac:dyDescent="0.25">
      <c r="A263" s="49" t="s">
        <v>567</v>
      </c>
      <c r="B263" s="71" t="s">
        <v>559</v>
      </c>
      <c r="C263" s="51" t="s">
        <v>29</v>
      </c>
      <c r="D263" s="52">
        <f t="shared" si="139"/>
        <v>0</v>
      </c>
      <c r="E263" s="52">
        <f>SUM(J263,O263,T263,Y263,AD263)</f>
        <v>0</v>
      </c>
      <c r="F263" s="52">
        <f t="shared" si="140"/>
        <v>0</v>
      </c>
      <c r="G263" s="53">
        <v>0</v>
      </c>
      <c r="H263" s="52" t="s">
        <v>30</v>
      </c>
      <c r="I263" s="52">
        <v>0</v>
      </c>
      <c r="J263" s="52">
        <v>0</v>
      </c>
      <c r="K263" s="52">
        <f t="shared" si="109"/>
        <v>0</v>
      </c>
      <c r="L263" s="53">
        <v>0</v>
      </c>
      <c r="M263" s="52" t="s">
        <v>30</v>
      </c>
      <c r="N263" s="52" t="s">
        <v>30</v>
      </c>
      <c r="O263" s="52" t="s">
        <v>30</v>
      </c>
      <c r="P263" s="52" t="s">
        <v>30</v>
      </c>
      <c r="Q263" s="52" t="s">
        <v>30</v>
      </c>
      <c r="R263" s="52" t="s">
        <v>30</v>
      </c>
      <c r="S263" s="52" t="s">
        <v>30</v>
      </c>
      <c r="T263" s="52" t="s">
        <v>30</v>
      </c>
      <c r="U263" s="52" t="s">
        <v>30</v>
      </c>
      <c r="V263" s="52" t="s">
        <v>30</v>
      </c>
      <c r="W263" s="52" t="s">
        <v>30</v>
      </c>
      <c r="X263" s="52" t="s">
        <v>30</v>
      </c>
      <c r="Y263" s="52" t="s">
        <v>30</v>
      </c>
      <c r="Z263" s="52" t="s">
        <v>30</v>
      </c>
      <c r="AA263" s="52" t="s">
        <v>30</v>
      </c>
      <c r="AB263" s="52" t="s">
        <v>30</v>
      </c>
      <c r="AC263" s="52" t="s">
        <v>30</v>
      </c>
      <c r="AD263" s="52" t="s">
        <v>30</v>
      </c>
      <c r="AE263" s="52" t="s">
        <v>30</v>
      </c>
      <c r="AF263" s="52" t="s">
        <v>30</v>
      </c>
      <c r="AG263" s="52" t="s">
        <v>30</v>
      </c>
      <c r="AH263" s="30"/>
      <c r="AI263" s="40"/>
      <c r="AJ263" s="41"/>
      <c r="AL263" s="42"/>
      <c r="AM263" s="42"/>
    </row>
    <row r="264" spans="1:39" s="31" customFormat="1" ht="14.25" customHeight="1" x14ac:dyDescent="0.25">
      <c r="A264" s="49" t="s">
        <v>568</v>
      </c>
      <c r="B264" s="66" t="s">
        <v>569</v>
      </c>
      <c r="C264" s="51" t="s">
        <v>29</v>
      </c>
      <c r="D264" s="52">
        <f t="shared" si="139"/>
        <v>0</v>
      </c>
      <c r="E264" s="52">
        <f t="shared" si="139"/>
        <v>0</v>
      </c>
      <c r="F264" s="52">
        <f t="shared" si="140"/>
        <v>0</v>
      </c>
      <c r="G264" s="53">
        <v>0</v>
      </c>
      <c r="H264" s="52" t="s">
        <v>30</v>
      </c>
      <c r="I264" s="52">
        <v>0</v>
      </c>
      <c r="J264" s="52">
        <v>0</v>
      </c>
      <c r="K264" s="52">
        <f t="shared" si="109"/>
        <v>0</v>
      </c>
      <c r="L264" s="53">
        <v>0</v>
      </c>
      <c r="M264" s="52" t="s">
        <v>30</v>
      </c>
      <c r="N264" s="52">
        <v>0</v>
      </c>
      <c r="O264" s="52">
        <v>0</v>
      </c>
      <c r="P264" s="52">
        <f t="shared" si="134"/>
        <v>0</v>
      </c>
      <c r="Q264" s="53">
        <v>0</v>
      </c>
      <c r="R264" s="52" t="s">
        <v>30</v>
      </c>
      <c r="S264" s="52">
        <v>0</v>
      </c>
      <c r="T264" s="52">
        <v>0</v>
      </c>
      <c r="U264" s="52">
        <f t="shared" si="142"/>
        <v>0</v>
      </c>
      <c r="V264" s="53">
        <v>0</v>
      </c>
      <c r="W264" s="52" t="s">
        <v>30</v>
      </c>
      <c r="X264" s="52">
        <v>0</v>
      </c>
      <c r="Y264" s="52">
        <v>0</v>
      </c>
      <c r="Z264" s="52">
        <f t="shared" si="130"/>
        <v>0</v>
      </c>
      <c r="AA264" s="53">
        <v>0</v>
      </c>
      <c r="AB264" s="52" t="s">
        <v>30</v>
      </c>
      <c r="AC264" s="52">
        <v>0</v>
      </c>
      <c r="AD264" s="52">
        <v>0</v>
      </c>
      <c r="AE264" s="52">
        <f t="shared" si="127"/>
        <v>0</v>
      </c>
      <c r="AF264" s="53">
        <v>0</v>
      </c>
      <c r="AG264" s="52" t="s">
        <v>30</v>
      </c>
      <c r="AH264" s="30"/>
      <c r="AI264" s="40"/>
      <c r="AJ264" s="41"/>
      <c r="AL264" s="42"/>
      <c r="AM264" s="42"/>
    </row>
    <row r="265" spans="1:39" s="31" customFormat="1" ht="14.25" customHeight="1" x14ac:dyDescent="0.25">
      <c r="A265" s="49" t="s">
        <v>570</v>
      </c>
      <c r="B265" s="70" t="s">
        <v>559</v>
      </c>
      <c r="C265" s="51" t="s">
        <v>29</v>
      </c>
      <c r="D265" s="52">
        <f t="shared" si="139"/>
        <v>0</v>
      </c>
      <c r="E265" s="52">
        <f t="shared" si="139"/>
        <v>0</v>
      </c>
      <c r="F265" s="52">
        <f t="shared" si="140"/>
        <v>0</v>
      </c>
      <c r="G265" s="53">
        <v>0</v>
      </c>
      <c r="H265" s="52" t="s">
        <v>30</v>
      </c>
      <c r="I265" s="52">
        <v>0</v>
      </c>
      <c r="J265" s="52">
        <v>0</v>
      </c>
      <c r="K265" s="52">
        <f t="shared" si="109"/>
        <v>0</v>
      </c>
      <c r="L265" s="53">
        <v>0</v>
      </c>
      <c r="M265" s="52" t="s">
        <v>30</v>
      </c>
      <c r="N265" s="52">
        <v>0</v>
      </c>
      <c r="O265" s="52">
        <v>0</v>
      </c>
      <c r="P265" s="52">
        <f t="shared" si="134"/>
        <v>0</v>
      </c>
      <c r="Q265" s="53">
        <v>0</v>
      </c>
      <c r="R265" s="52" t="s">
        <v>30</v>
      </c>
      <c r="S265" s="52">
        <v>0</v>
      </c>
      <c r="T265" s="52">
        <v>0</v>
      </c>
      <c r="U265" s="52">
        <f t="shared" si="142"/>
        <v>0</v>
      </c>
      <c r="V265" s="53">
        <v>0</v>
      </c>
      <c r="W265" s="52" t="s">
        <v>30</v>
      </c>
      <c r="X265" s="52">
        <v>0</v>
      </c>
      <c r="Y265" s="52">
        <v>0</v>
      </c>
      <c r="Z265" s="52">
        <f t="shared" si="130"/>
        <v>0</v>
      </c>
      <c r="AA265" s="53">
        <v>0</v>
      </c>
      <c r="AB265" s="52" t="s">
        <v>30</v>
      </c>
      <c r="AC265" s="52">
        <v>0</v>
      </c>
      <c r="AD265" s="52">
        <v>0</v>
      </c>
      <c r="AE265" s="52">
        <f t="shared" si="127"/>
        <v>0</v>
      </c>
      <c r="AF265" s="53">
        <v>0</v>
      </c>
      <c r="AG265" s="52" t="s">
        <v>30</v>
      </c>
      <c r="AH265" s="30"/>
      <c r="AI265" s="40"/>
      <c r="AJ265" s="41"/>
      <c r="AL265" s="42"/>
      <c r="AM265" s="42"/>
    </row>
    <row r="266" spans="1:39" s="31" customFormat="1" ht="14.25" customHeight="1" x14ac:dyDescent="0.25">
      <c r="A266" s="49" t="s">
        <v>571</v>
      </c>
      <c r="B266" s="69" t="s">
        <v>572</v>
      </c>
      <c r="C266" s="51" t="s">
        <v>29</v>
      </c>
      <c r="D266" s="52" t="s">
        <v>30</v>
      </c>
      <c r="E266" s="52" t="s">
        <v>30</v>
      </c>
      <c r="F266" s="52" t="s">
        <v>30</v>
      </c>
      <c r="G266" s="52" t="s">
        <v>30</v>
      </c>
      <c r="H266" s="52" t="s">
        <v>30</v>
      </c>
      <c r="I266" s="52" t="s">
        <v>30</v>
      </c>
      <c r="J266" s="52" t="s">
        <v>30</v>
      </c>
      <c r="K266" s="52" t="s">
        <v>30</v>
      </c>
      <c r="L266" s="53" t="s">
        <v>30</v>
      </c>
      <c r="M266" s="52" t="s">
        <v>30</v>
      </c>
      <c r="N266" s="52" t="s">
        <v>30</v>
      </c>
      <c r="O266" s="52" t="s">
        <v>30</v>
      </c>
      <c r="P266" s="52" t="s">
        <v>30</v>
      </c>
      <c r="Q266" s="52" t="s">
        <v>30</v>
      </c>
      <c r="R266" s="52" t="s">
        <v>30</v>
      </c>
      <c r="S266" s="52" t="s">
        <v>30</v>
      </c>
      <c r="T266" s="52" t="s">
        <v>30</v>
      </c>
      <c r="U266" s="52" t="s">
        <v>30</v>
      </c>
      <c r="V266" s="52" t="s">
        <v>30</v>
      </c>
      <c r="W266" s="52" t="s">
        <v>30</v>
      </c>
      <c r="X266" s="52" t="s">
        <v>30</v>
      </c>
      <c r="Y266" s="52" t="s">
        <v>30</v>
      </c>
      <c r="Z266" s="52" t="s">
        <v>30</v>
      </c>
      <c r="AA266" s="52" t="s">
        <v>30</v>
      </c>
      <c r="AB266" s="52" t="s">
        <v>30</v>
      </c>
      <c r="AC266" s="52" t="s">
        <v>30</v>
      </c>
      <c r="AD266" s="52" t="s">
        <v>30</v>
      </c>
      <c r="AE266" s="52" t="s">
        <v>30</v>
      </c>
      <c r="AF266" s="52" t="s">
        <v>30</v>
      </c>
      <c r="AG266" s="52" t="s">
        <v>30</v>
      </c>
      <c r="AH266" s="30"/>
      <c r="AI266" s="40"/>
      <c r="AJ266" s="41"/>
      <c r="AL266" s="42"/>
      <c r="AM266" s="42"/>
    </row>
    <row r="267" spans="1:39" s="31" customFormat="1" ht="14.25" customHeight="1" x14ac:dyDescent="0.25">
      <c r="A267" s="49" t="s">
        <v>573</v>
      </c>
      <c r="B267" s="70" t="s">
        <v>559</v>
      </c>
      <c r="C267" s="51" t="s">
        <v>29</v>
      </c>
      <c r="D267" s="52" t="s">
        <v>30</v>
      </c>
      <c r="E267" s="52" t="s">
        <v>30</v>
      </c>
      <c r="F267" s="52" t="s">
        <v>30</v>
      </c>
      <c r="G267" s="52" t="s">
        <v>30</v>
      </c>
      <c r="H267" s="52" t="s">
        <v>30</v>
      </c>
      <c r="I267" s="52" t="s">
        <v>30</v>
      </c>
      <c r="J267" s="52" t="s">
        <v>30</v>
      </c>
      <c r="K267" s="52" t="s">
        <v>30</v>
      </c>
      <c r="L267" s="53" t="s">
        <v>30</v>
      </c>
      <c r="M267" s="52" t="s">
        <v>30</v>
      </c>
      <c r="N267" s="52" t="s">
        <v>30</v>
      </c>
      <c r="O267" s="52" t="s">
        <v>30</v>
      </c>
      <c r="P267" s="52" t="s">
        <v>30</v>
      </c>
      <c r="Q267" s="52" t="s">
        <v>30</v>
      </c>
      <c r="R267" s="52" t="s">
        <v>30</v>
      </c>
      <c r="S267" s="52" t="s">
        <v>30</v>
      </c>
      <c r="T267" s="52" t="s">
        <v>30</v>
      </c>
      <c r="U267" s="52" t="s">
        <v>30</v>
      </c>
      <c r="V267" s="52" t="s">
        <v>30</v>
      </c>
      <c r="W267" s="52" t="s">
        <v>30</v>
      </c>
      <c r="X267" s="52" t="s">
        <v>30</v>
      </c>
      <c r="Y267" s="52" t="s">
        <v>30</v>
      </c>
      <c r="Z267" s="52" t="s">
        <v>30</v>
      </c>
      <c r="AA267" s="52" t="s">
        <v>30</v>
      </c>
      <c r="AB267" s="52" t="s">
        <v>30</v>
      </c>
      <c r="AC267" s="52" t="s">
        <v>30</v>
      </c>
      <c r="AD267" s="52" t="s">
        <v>30</v>
      </c>
      <c r="AE267" s="52" t="s">
        <v>30</v>
      </c>
      <c r="AF267" s="52" t="s">
        <v>30</v>
      </c>
      <c r="AG267" s="52" t="s">
        <v>30</v>
      </c>
      <c r="AH267" s="30"/>
      <c r="AI267" s="40"/>
      <c r="AJ267" s="41"/>
      <c r="AL267" s="42"/>
      <c r="AM267" s="42"/>
    </row>
    <row r="268" spans="1:39" s="31" customFormat="1" ht="14.25" customHeight="1" x14ac:dyDescent="0.25">
      <c r="A268" s="49" t="s">
        <v>574</v>
      </c>
      <c r="B268" s="69" t="s">
        <v>575</v>
      </c>
      <c r="C268" s="51" t="s">
        <v>29</v>
      </c>
      <c r="D268" s="52">
        <f t="shared" ref="D268:E271" si="144">SUM(I268,N268,S268,X268,AC268)</f>
        <v>0</v>
      </c>
      <c r="E268" s="52">
        <f t="shared" si="144"/>
        <v>0</v>
      </c>
      <c r="F268" s="52">
        <f t="shared" si="140"/>
        <v>0</v>
      </c>
      <c r="G268" s="53">
        <v>0</v>
      </c>
      <c r="H268" s="52" t="s">
        <v>30</v>
      </c>
      <c r="I268" s="52">
        <v>0</v>
      </c>
      <c r="J268" s="52">
        <v>0</v>
      </c>
      <c r="K268" s="52">
        <f t="shared" si="109"/>
        <v>0</v>
      </c>
      <c r="L268" s="53">
        <v>0</v>
      </c>
      <c r="M268" s="52" t="s">
        <v>30</v>
      </c>
      <c r="N268" s="52">
        <v>0</v>
      </c>
      <c r="O268" s="52">
        <v>0</v>
      </c>
      <c r="P268" s="52">
        <f t="shared" si="134"/>
        <v>0</v>
      </c>
      <c r="Q268" s="53">
        <v>0</v>
      </c>
      <c r="R268" s="52" t="s">
        <v>30</v>
      </c>
      <c r="S268" s="52">
        <v>0</v>
      </c>
      <c r="T268" s="52">
        <v>0</v>
      </c>
      <c r="U268" s="52">
        <f t="shared" si="142"/>
        <v>0</v>
      </c>
      <c r="V268" s="53">
        <v>0</v>
      </c>
      <c r="W268" s="52" t="s">
        <v>30</v>
      </c>
      <c r="X268" s="52">
        <v>0</v>
      </c>
      <c r="Y268" s="52">
        <v>0</v>
      </c>
      <c r="Z268" s="52">
        <f t="shared" si="130"/>
        <v>0</v>
      </c>
      <c r="AA268" s="53">
        <v>0</v>
      </c>
      <c r="AB268" s="52" t="s">
        <v>30</v>
      </c>
      <c r="AC268" s="52">
        <v>0</v>
      </c>
      <c r="AD268" s="52">
        <v>0</v>
      </c>
      <c r="AE268" s="52">
        <f t="shared" si="127"/>
        <v>0</v>
      </c>
      <c r="AF268" s="53">
        <v>0</v>
      </c>
      <c r="AG268" s="52" t="s">
        <v>30</v>
      </c>
      <c r="AH268" s="30"/>
      <c r="AI268" s="40"/>
      <c r="AJ268" s="41"/>
      <c r="AL268" s="42"/>
      <c r="AM268" s="42"/>
    </row>
    <row r="269" spans="1:39" s="31" customFormat="1" ht="14.25" customHeight="1" x14ac:dyDescent="0.25">
      <c r="A269" s="49" t="s">
        <v>576</v>
      </c>
      <c r="B269" s="70" t="s">
        <v>559</v>
      </c>
      <c r="C269" s="51" t="s">
        <v>29</v>
      </c>
      <c r="D269" s="52">
        <f t="shared" si="144"/>
        <v>0</v>
      </c>
      <c r="E269" s="52">
        <f t="shared" si="144"/>
        <v>0</v>
      </c>
      <c r="F269" s="52">
        <f t="shared" si="140"/>
        <v>0</v>
      </c>
      <c r="G269" s="53">
        <v>0</v>
      </c>
      <c r="H269" s="52" t="s">
        <v>30</v>
      </c>
      <c r="I269" s="52">
        <v>0</v>
      </c>
      <c r="J269" s="52">
        <v>0</v>
      </c>
      <c r="K269" s="52">
        <f t="shared" ref="K269:K315" si="145">J269-I269</f>
        <v>0</v>
      </c>
      <c r="L269" s="53">
        <v>0</v>
      </c>
      <c r="M269" s="52" t="s">
        <v>30</v>
      </c>
      <c r="N269" s="52">
        <v>0</v>
      </c>
      <c r="O269" s="52">
        <v>0</v>
      </c>
      <c r="P269" s="52">
        <f t="shared" si="134"/>
        <v>0</v>
      </c>
      <c r="Q269" s="53">
        <v>0</v>
      </c>
      <c r="R269" s="52" t="s">
        <v>30</v>
      </c>
      <c r="S269" s="52">
        <v>0</v>
      </c>
      <c r="T269" s="52">
        <v>0</v>
      </c>
      <c r="U269" s="52">
        <f t="shared" si="142"/>
        <v>0</v>
      </c>
      <c r="V269" s="53">
        <v>0</v>
      </c>
      <c r="W269" s="52" t="s">
        <v>30</v>
      </c>
      <c r="X269" s="52">
        <v>0</v>
      </c>
      <c r="Y269" s="52">
        <v>0</v>
      </c>
      <c r="Z269" s="52">
        <f t="shared" si="130"/>
        <v>0</v>
      </c>
      <c r="AA269" s="53">
        <v>0</v>
      </c>
      <c r="AB269" s="52" t="s">
        <v>30</v>
      </c>
      <c r="AC269" s="52">
        <v>0</v>
      </c>
      <c r="AD269" s="52">
        <v>0</v>
      </c>
      <c r="AE269" s="52">
        <f t="shared" si="127"/>
        <v>0</v>
      </c>
      <c r="AF269" s="53">
        <v>0</v>
      </c>
      <c r="AG269" s="52" t="s">
        <v>30</v>
      </c>
      <c r="AH269" s="30"/>
      <c r="AI269" s="40"/>
      <c r="AJ269" s="41"/>
      <c r="AL269" s="42"/>
      <c r="AM269" s="42"/>
    </row>
    <row r="270" spans="1:39" s="31" customFormat="1" ht="32.25" customHeight="1" x14ac:dyDescent="0.25">
      <c r="A270" s="49" t="s">
        <v>577</v>
      </c>
      <c r="B270" s="69" t="s">
        <v>578</v>
      </c>
      <c r="C270" s="51" t="s">
        <v>29</v>
      </c>
      <c r="D270" s="52">
        <f t="shared" si="144"/>
        <v>50</v>
      </c>
      <c r="E270" s="52">
        <f t="shared" si="144"/>
        <v>68.040000000000006</v>
      </c>
      <c r="F270" s="52">
        <f t="shared" si="140"/>
        <v>18.040000000000006</v>
      </c>
      <c r="G270" s="53">
        <f t="shared" si="141"/>
        <v>0.36080000000000012</v>
      </c>
      <c r="H270" s="52" t="s">
        <v>579</v>
      </c>
      <c r="I270" s="52">
        <v>28.15</v>
      </c>
      <c r="J270" s="52">
        <v>62.99</v>
      </c>
      <c r="K270" s="52">
        <f t="shared" si="145"/>
        <v>34.840000000000003</v>
      </c>
      <c r="L270" s="53">
        <f>K270/I270</f>
        <v>1.2376554174067498</v>
      </c>
      <c r="M270" s="52" t="s">
        <v>579</v>
      </c>
      <c r="N270" s="52">
        <v>0</v>
      </c>
      <c r="O270" s="52">
        <v>0</v>
      </c>
      <c r="P270" s="52">
        <f t="shared" si="134"/>
        <v>0</v>
      </c>
      <c r="Q270" s="53">
        <v>0</v>
      </c>
      <c r="R270" s="52" t="s">
        <v>30</v>
      </c>
      <c r="S270" s="52">
        <v>18.55</v>
      </c>
      <c r="T270" s="52">
        <v>0</v>
      </c>
      <c r="U270" s="52">
        <f t="shared" si="142"/>
        <v>-18.55</v>
      </c>
      <c r="V270" s="53">
        <f t="shared" si="143"/>
        <v>-1</v>
      </c>
      <c r="W270" s="52" t="s">
        <v>560</v>
      </c>
      <c r="X270" s="52">
        <v>3.3</v>
      </c>
      <c r="Y270" s="52">
        <v>5.05</v>
      </c>
      <c r="Z270" s="52">
        <f t="shared" si="130"/>
        <v>1.75</v>
      </c>
      <c r="AA270" s="53">
        <f t="shared" si="123"/>
        <v>0.53030303030303028</v>
      </c>
      <c r="AB270" s="52" t="s">
        <v>579</v>
      </c>
      <c r="AC270" s="52">
        <v>0</v>
      </c>
      <c r="AD270" s="52">
        <v>0</v>
      </c>
      <c r="AE270" s="52">
        <f t="shared" si="127"/>
        <v>0</v>
      </c>
      <c r="AF270" s="53">
        <v>0</v>
      </c>
      <c r="AG270" s="52" t="s">
        <v>30</v>
      </c>
      <c r="AH270" s="30"/>
      <c r="AI270" s="40"/>
      <c r="AJ270" s="41"/>
      <c r="AL270" s="42"/>
      <c r="AM270" s="42"/>
    </row>
    <row r="271" spans="1:39" s="31" customFormat="1" ht="14.25" customHeight="1" x14ac:dyDescent="0.25">
      <c r="A271" s="49" t="s">
        <v>580</v>
      </c>
      <c r="B271" s="70" t="s">
        <v>559</v>
      </c>
      <c r="C271" s="51" t="s">
        <v>29</v>
      </c>
      <c r="D271" s="52">
        <f t="shared" si="144"/>
        <v>0</v>
      </c>
      <c r="E271" s="52">
        <f t="shared" si="144"/>
        <v>0</v>
      </c>
      <c r="F271" s="52">
        <f t="shared" si="140"/>
        <v>0</v>
      </c>
      <c r="G271" s="53">
        <v>0</v>
      </c>
      <c r="H271" s="52" t="s">
        <v>30</v>
      </c>
      <c r="I271" s="52">
        <v>0</v>
      </c>
      <c r="J271" s="52">
        <v>0</v>
      </c>
      <c r="K271" s="52">
        <f t="shared" si="145"/>
        <v>0</v>
      </c>
      <c r="L271" s="53">
        <v>0</v>
      </c>
      <c r="M271" s="52" t="s">
        <v>30</v>
      </c>
      <c r="N271" s="52">
        <v>0</v>
      </c>
      <c r="O271" s="52">
        <v>0</v>
      </c>
      <c r="P271" s="52">
        <f t="shared" si="134"/>
        <v>0</v>
      </c>
      <c r="Q271" s="53">
        <v>0</v>
      </c>
      <c r="R271" s="52" t="s">
        <v>30</v>
      </c>
      <c r="S271" s="52">
        <v>0</v>
      </c>
      <c r="T271" s="52">
        <v>0</v>
      </c>
      <c r="U271" s="52">
        <f t="shared" si="142"/>
        <v>0</v>
      </c>
      <c r="V271" s="53">
        <v>0</v>
      </c>
      <c r="W271" s="52" t="s">
        <v>30</v>
      </c>
      <c r="X271" s="52">
        <v>0</v>
      </c>
      <c r="Y271" s="52">
        <v>0</v>
      </c>
      <c r="Z271" s="52">
        <f t="shared" si="130"/>
        <v>0</v>
      </c>
      <c r="AA271" s="53">
        <v>0</v>
      </c>
      <c r="AB271" s="52" t="s">
        <v>30</v>
      </c>
      <c r="AC271" s="52">
        <v>0</v>
      </c>
      <c r="AD271" s="52">
        <v>0</v>
      </c>
      <c r="AE271" s="52">
        <f t="shared" si="127"/>
        <v>0</v>
      </c>
      <c r="AF271" s="53">
        <v>0</v>
      </c>
      <c r="AG271" s="52" t="s">
        <v>30</v>
      </c>
      <c r="AH271" s="30"/>
      <c r="AI271" s="40"/>
      <c r="AJ271" s="41"/>
      <c r="AL271" s="42"/>
      <c r="AM271" s="42"/>
    </row>
    <row r="272" spans="1:39" s="31" customFormat="1" ht="14.25" customHeight="1" x14ac:dyDescent="0.25">
      <c r="A272" s="49" t="s">
        <v>581</v>
      </c>
      <c r="B272" s="69" t="s">
        <v>582</v>
      </c>
      <c r="C272" s="51" t="s">
        <v>29</v>
      </c>
      <c r="D272" s="52" t="s">
        <v>30</v>
      </c>
      <c r="E272" s="52" t="s">
        <v>30</v>
      </c>
      <c r="F272" s="52" t="s">
        <v>30</v>
      </c>
      <c r="G272" s="52" t="s">
        <v>30</v>
      </c>
      <c r="H272" s="52" t="s">
        <v>30</v>
      </c>
      <c r="I272" s="52" t="s">
        <v>30</v>
      </c>
      <c r="J272" s="52" t="s">
        <v>30</v>
      </c>
      <c r="K272" s="52" t="s">
        <v>30</v>
      </c>
      <c r="L272" s="53" t="s">
        <v>30</v>
      </c>
      <c r="M272" s="52" t="s">
        <v>30</v>
      </c>
      <c r="N272" s="52" t="s">
        <v>30</v>
      </c>
      <c r="O272" s="52" t="s">
        <v>30</v>
      </c>
      <c r="P272" s="52" t="s">
        <v>30</v>
      </c>
      <c r="Q272" s="52" t="s">
        <v>30</v>
      </c>
      <c r="R272" s="52" t="s">
        <v>30</v>
      </c>
      <c r="S272" s="52" t="s">
        <v>30</v>
      </c>
      <c r="T272" s="52" t="s">
        <v>30</v>
      </c>
      <c r="U272" s="52" t="s">
        <v>30</v>
      </c>
      <c r="V272" s="52" t="s">
        <v>30</v>
      </c>
      <c r="W272" s="52" t="s">
        <v>30</v>
      </c>
      <c r="X272" s="52" t="s">
        <v>30</v>
      </c>
      <c r="Y272" s="52" t="s">
        <v>30</v>
      </c>
      <c r="Z272" s="52" t="s">
        <v>30</v>
      </c>
      <c r="AA272" s="52" t="s">
        <v>30</v>
      </c>
      <c r="AB272" s="52" t="s">
        <v>30</v>
      </c>
      <c r="AC272" s="52" t="s">
        <v>30</v>
      </c>
      <c r="AD272" s="52" t="s">
        <v>30</v>
      </c>
      <c r="AE272" s="52" t="s">
        <v>30</v>
      </c>
      <c r="AF272" s="52" t="s">
        <v>30</v>
      </c>
      <c r="AG272" s="52" t="s">
        <v>30</v>
      </c>
      <c r="AH272" s="30"/>
      <c r="AI272" s="40"/>
      <c r="AJ272" s="41"/>
      <c r="AL272" s="42"/>
      <c r="AM272" s="42"/>
    </row>
    <row r="273" spans="1:39" s="31" customFormat="1" ht="14.25" customHeight="1" x14ac:dyDescent="0.25">
      <c r="A273" s="49" t="s">
        <v>583</v>
      </c>
      <c r="B273" s="70" t="s">
        <v>559</v>
      </c>
      <c r="C273" s="51" t="s">
        <v>29</v>
      </c>
      <c r="D273" s="52" t="s">
        <v>30</v>
      </c>
      <c r="E273" s="52" t="s">
        <v>30</v>
      </c>
      <c r="F273" s="52" t="s">
        <v>30</v>
      </c>
      <c r="G273" s="52" t="s">
        <v>30</v>
      </c>
      <c r="H273" s="52" t="s">
        <v>30</v>
      </c>
      <c r="I273" s="52" t="s">
        <v>30</v>
      </c>
      <c r="J273" s="52" t="s">
        <v>30</v>
      </c>
      <c r="K273" s="52" t="s">
        <v>30</v>
      </c>
      <c r="L273" s="53" t="s">
        <v>30</v>
      </c>
      <c r="M273" s="52" t="s">
        <v>30</v>
      </c>
      <c r="N273" s="52" t="s">
        <v>30</v>
      </c>
      <c r="O273" s="52" t="s">
        <v>30</v>
      </c>
      <c r="P273" s="52" t="s">
        <v>30</v>
      </c>
      <c r="Q273" s="52" t="s">
        <v>30</v>
      </c>
      <c r="R273" s="52" t="s">
        <v>30</v>
      </c>
      <c r="S273" s="52" t="s">
        <v>30</v>
      </c>
      <c r="T273" s="52" t="s">
        <v>30</v>
      </c>
      <c r="U273" s="52" t="s">
        <v>30</v>
      </c>
      <c r="V273" s="52" t="s">
        <v>30</v>
      </c>
      <c r="W273" s="52" t="s">
        <v>30</v>
      </c>
      <c r="X273" s="52" t="s">
        <v>30</v>
      </c>
      <c r="Y273" s="52" t="s">
        <v>30</v>
      </c>
      <c r="Z273" s="52" t="s">
        <v>30</v>
      </c>
      <c r="AA273" s="52" t="s">
        <v>30</v>
      </c>
      <c r="AB273" s="52" t="s">
        <v>30</v>
      </c>
      <c r="AC273" s="52" t="s">
        <v>30</v>
      </c>
      <c r="AD273" s="52" t="s">
        <v>30</v>
      </c>
      <c r="AE273" s="52" t="s">
        <v>30</v>
      </c>
      <c r="AF273" s="52" t="s">
        <v>30</v>
      </c>
      <c r="AG273" s="52" t="s">
        <v>30</v>
      </c>
      <c r="AH273" s="30"/>
      <c r="AI273" s="40"/>
      <c r="AJ273" s="41"/>
      <c r="AL273" s="42"/>
      <c r="AM273" s="42"/>
    </row>
    <row r="274" spans="1:39" s="31" customFormat="1" ht="20.25" customHeight="1" x14ac:dyDescent="0.25">
      <c r="A274" s="49" t="s">
        <v>584</v>
      </c>
      <c r="B274" s="69" t="s">
        <v>585</v>
      </c>
      <c r="C274" s="51" t="s">
        <v>29</v>
      </c>
      <c r="D274" s="52">
        <f>SUM(I274,N274,S274,X274,AC274)</f>
        <v>7405.98</v>
      </c>
      <c r="E274" s="52">
        <f>SUM(J274,O274,T274,Y274,AD274)</f>
        <v>7510.98</v>
      </c>
      <c r="F274" s="52">
        <f t="shared" si="140"/>
        <v>105</v>
      </c>
      <c r="G274" s="53">
        <f>F274/D274</f>
        <v>1.4177732048965837E-2</v>
      </c>
      <c r="H274" s="52" t="s">
        <v>30</v>
      </c>
      <c r="I274" s="52">
        <v>3932.58</v>
      </c>
      <c r="J274" s="52">
        <v>4017.52</v>
      </c>
      <c r="K274" s="52">
        <f t="shared" si="145"/>
        <v>84.940000000000055</v>
      </c>
      <c r="L274" s="53">
        <f>K274/I274</f>
        <v>2.1599052021827925E-2</v>
      </c>
      <c r="M274" s="52" t="s">
        <v>30</v>
      </c>
      <c r="N274" s="52">
        <v>436.95</v>
      </c>
      <c r="O274" s="52">
        <v>480.1</v>
      </c>
      <c r="P274" s="52">
        <f t="shared" si="134"/>
        <v>43.150000000000034</v>
      </c>
      <c r="Q274" s="53">
        <f t="shared" ref="Q274:Q315" si="146">P274/N274</f>
        <v>9.8752717702254342E-2</v>
      </c>
      <c r="R274" s="52" t="s">
        <v>30</v>
      </c>
      <c r="S274" s="52">
        <v>2029.24</v>
      </c>
      <c r="T274" s="52">
        <v>2078.6799999999998</v>
      </c>
      <c r="U274" s="52">
        <f t="shared" si="142"/>
        <v>49.439999999999827</v>
      </c>
      <c r="V274" s="53">
        <f t="shared" si="143"/>
        <v>2.4363801226074702E-2</v>
      </c>
      <c r="W274" s="52" t="s">
        <v>30</v>
      </c>
      <c r="X274" s="52">
        <v>562.85</v>
      </c>
      <c r="Y274" s="52">
        <v>494.88</v>
      </c>
      <c r="Z274" s="52">
        <f t="shared" si="130"/>
        <v>-67.970000000000027</v>
      </c>
      <c r="AA274" s="53">
        <f t="shared" si="123"/>
        <v>-0.12076041574131656</v>
      </c>
      <c r="AB274" s="52" t="s">
        <v>560</v>
      </c>
      <c r="AC274" s="52">
        <v>444.36</v>
      </c>
      <c r="AD274" s="52">
        <v>439.8</v>
      </c>
      <c r="AE274" s="52">
        <f t="shared" si="127"/>
        <v>-4.5600000000000023</v>
      </c>
      <c r="AF274" s="53">
        <f t="shared" si="138"/>
        <v>-1.0261949770456391E-2</v>
      </c>
      <c r="AG274" s="52" t="s">
        <v>30</v>
      </c>
      <c r="AH274" s="30"/>
      <c r="AI274" s="40"/>
      <c r="AJ274" s="41"/>
      <c r="AL274" s="42"/>
      <c r="AM274" s="42"/>
    </row>
    <row r="275" spans="1:39" s="31" customFormat="1" ht="39" customHeight="1" x14ac:dyDescent="0.25">
      <c r="A275" s="49" t="s">
        <v>586</v>
      </c>
      <c r="B275" s="70" t="s">
        <v>559</v>
      </c>
      <c r="C275" s="51" t="s">
        <v>29</v>
      </c>
      <c r="D275" s="52">
        <f>SUM(I275,N275,S275,X275,AC275)</f>
        <v>4836.1000000000004</v>
      </c>
      <c r="E275" s="52">
        <f>SUM(J275,O275,T275,Y275,AD275)</f>
        <v>4895.57</v>
      </c>
      <c r="F275" s="52">
        <f t="shared" si="140"/>
        <v>59.469999999999345</v>
      </c>
      <c r="G275" s="53">
        <f t="shared" si="141"/>
        <v>1.229709890200768E-2</v>
      </c>
      <c r="H275" s="52" t="s">
        <v>30</v>
      </c>
      <c r="I275" s="52">
        <v>2795.26</v>
      </c>
      <c r="J275" s="52">
        <v>2835.4</v>
      </c>
      <c r="K275" s="52">
        <f t="shared" si="145"/>
        <v>40.139999999999873</v>
      </c>
      <c r="L275" s="53">
        <f>K275/I275</f>
        <v>1.436002375449864E-2</v>
      </c>
      <c r="M275" s="52" t="s">
        <v>30</v>
      </c>
      <c r="N275" s="52">
        <v>261.14999999999998</v>
      </c>
      <c r="O275" s="52">
        <v>306.18</v>
      </c>
      <c r="P275" s="52">
        <f t="shared" si="134"/>
        <v>45.03000000000003</v>
      </c>
      <c r="Q275" s="53">
        <f t="shared" si="146"/>
        <v>0.1724296381390007</v>
      </c>
      <c r="R275" s="52" t="s">
        <v>587</v>
      </c>
      <c r="S275" s="52">
        <v>1233.21</v>
      </c>
      <c r="T275" s="52">
        <v>1246.1400000000001</v>
      </c>
      <c r="U275" s="52">
        <f t="shared" si="142"/>
        <v>12.930000000000064</v>
      </c>
      <c r="V275" s="53">
        <f t="shared" si="143"/>
        <v>1.0484832267010536E-2</v>
      </c>
      <c r="W275" s="52" t="s">
        <v>30</v>
      </c>
      <c r="X275" s="52">
        <v>285.33</v>
      </c>
      <c r="Y275" s="52">
        <v>207.74</v>
      </c>
      <c r="Z275" s="52">
        <f t="shared" si="130"/>
        <v>-77.589999999999975</v>
      </c>
      <c r="AA275" s="53">
        <f t="shared" si="123"/>
        <v>-0.27193074685451923</v>
      </c>
      <c r="AB275" s="52" t="s">
        <v>560</v>
      </c>
      <c r="AC275" s="52">
        <v>261.14999999999998</v>
      </c>
      <c r="AD275" s="52">
        <v>300.11</v>
      </c>
      <c r="AE275" s="52">
        <f t="shared" si="127"/>
        <v>38.960000000000036</v>
      </c>
      <c r="AF275" s="53">
        <f t="shared" si="138"/>
        <v>0.14918629140340817</v>
      </c>
      <c r="AG275" s="52" t="s">
        <v>588</v>
      </c>
      <c r="AH275" s="30"/>
      <c r="AI275" s="40"/>
      <c r="AJ275" s="41"/>
      <c r="AL275" s="42"/>
      <c r="AM275" s="42"/>
    </row>
    <row r="276" spans="1:39" s="31" customFormat="1" ht="33.75" customHeight="1" x14ac:dyDescent="0.25">
      <c r="A276" s="49" t="s">
        <v>589</v>
      </c>
      <c r="B276" s="66" t="s">
        <v>590</v>
      </c>
      <c r="C276" s="51" t="s">
        <v>29</v>
      </c>
      <c r="D276" s="52" t="s">
        <v>30</v>
      </c>
      <c r="E276" s="52" t="s">
        <v>30</v>
      </c>
      <c r="F276" s="52" t="s">
        <v>30</v>
      </c>
      <c r="G276" s="52" t="s">
        <v>30</v>
      </c>
      <c r="H276" s="52" t="s">
        <v>30</v>
      </c>
      <c r="I276" s="52" t="s">
        <v>30</v>
      </c>
      <c r="J276" s="52" t="s">
        <v>30</v>
      </c>
      <c r="K276" s="52" t="s">
        <v>30</v>
      </c>
      <c r="L276" s="53" t="s">
        <v>30</v>
      </c>
      <c r="M276" s="52" t="s">
        <v>30</v>
      </c>
      <c r="N276" s="52" t="s">
        <v>30</v>
      </c>
      <c r="O276" s="52" t="s">
        <v>30</v>
      </c>
      <c r="P276" s="52" t="s">
        <v>30</v>
      </c>
      <c r="Q276" s="52" t="s">
        <v>30</v>
      </c>
      <c r="R276" s="52" t="s">
        <v>30</v>
      </c>
      <c r="S276" s="52" t="s">
        <v>30</v>
      </c>
      <c r="T276" s="52" t="s">
        <v>30</v>
      </c>
      <c r="U276" s="52" t="s">
        <v>30</v>
      </c>
      <c r="V276" s="52" t="s">
        <v>30</v>
      </c>
      <c r="W276" s="52" t="s">
        <v>30</v>
      </c>
      <c r="X276" s="52" t="s">
        <v>30</v>
      </c>
      <c r="Y276" s="52" t="s">
        <v>30</v>
      </c>
      <c r="Z276" s="52" t="s">
        <v>30</v>
      </c>
      <c r="AA276" s="52" t="s">
        <v>30</v>
      </c>
      <c r="AB276" s="52" t="s">
        <v>30</v>
      </c>
      <c r="AC276" s="52" t="s">
        <v>30</v>
      </c>
      <c r="AD276" s="52" t="s">
        <v>30</v>
      </c>
      <c r="AE276" s="52" t="s">
        <v>30</v>
      </c>
      <c r="AF276" s="52" t="s">
        <v>30</v>
      </c>
      <c r="AG276" s="52" t="s">
        <v>30</v>
      </c>
      <c r="AH276" s="30"/>
      <c r="AI276" s="40"/>
      <c r="AJ276" s="41"/>
      <c r="AL276" s="42"/>
      <c r="AM276" s="42"/>
    </row>
    <row r="277" spans="1:39" s="31" customFormat="1" ht="14.25" customHeight="1" x14ac:dyDescent="0.25">
      <c r="A277" s="49" t="s">
        <v>591</v>
      </c>
      <c r="B277" s="70" t="s">
        <v>559</v>
      </c>
      <c r="C277" s="51" t="s">
        <v>29</v>
      </c>
      <c r="D277" s="52" t="s">
        <v>30</v>
      </c>
      <c r="E277" s="52" t="s">
        <v>30</v>
      </c>
      <c r="F277" s="52" t="s">
        <v>30</v>
      </c>
      <c r="G277" s="52" t="s">
        <v>30</v>
      </c>
      <c r="H277" s="52" t="s">
        <v>30</v>
      </c>
      <c r="I277" s="52" t="s">
        <v>30</v>
      </c>
      <c r="J277" s="52" t="s">
        <v>30</v>
      </c>
      <c r="K277" s="52" t="s">
        <v>30</v>
      </c>
      <c r="L277" s="53" t="s">
        <v>30</v>
      </c>
      <c r="M277" s="52" t="s">
        <v>30</v>
      </c>
      <c r="N277" s="52" t="s">
        <v>30</v>
      </c>
      <c r="O277" s="52" t="s">
        <v>30</v>
      </c>
      <c r="P277" s="52" t="s">
        <v>30</v>
      </c>
      <c r="Q277" s="52" t="s">
        <v>30</v>
      </c>
      <c r="R277" s="52" t="s">
        <v>30</v>
      </c>
      <c r="S277" s="52" t="s">
        <v>30</v>
      </c>
      <c r="T277" s="52" t="s">
        <v>30</v>
      </c>
      <c r="U277" s="52" t="s">
        <v>30</v>
      </c>
      <c r="V277" s="52" t="s">
        <v>30</v>
      </c>
      <c r="W277" s="52" t="s">
        <v>30</v>
      </c>
      <c r="X277" s="52" t="s">
        <v>30</v>
      </c>
      <c r="Y277" s="52" t="s">
        <v>30</v>
      </c>
      <c r="Z277" s="52" t="s">
        <v>30</v>
      </c>
      <c r="AA277" s="52" t="s">
        <v>30</v>
      </c>
      <c r="AB277" s="52" t="s">
        <v>30</v>
      </c>
      <c r="AC277" s="52" t="s">
        <v>30</v>
      </c>
      <c r="AD277" s="52" t="s">
        <v>30</v>
      </c>
      <c r="AE277" s="52" t="s">
        <v>30</v>
      </c>
      <c r="AF277" s="52" t="s">
        <v>30</v>
      </c>
      <c r="AG277" s="52" t="s">
        <v>30</v>
      </c>
      <c r="AH277" s="30"/>
      <c r="AI277" s="40"/>
      <c r="AJ277" s="41"/>
      <c r="AL277" s="42"/>
      <c r="AM277" s="42"/>
    </row>
    <row r="278" spans="1:39" s="31" customFormat="1" ht="14.25" customHeight="1" x14ac:dyDescent="0.25">
      <c r="A278" s="49" t="s">
        <v>592</v>
      </c>
      <c r="B278" s="70" t="s">
        <v>60</v>
      </c>
      <c r="C278" s="51" t="s">
        <v>29</v>
      </c>
      <c r="D278" s="52" t="s">
        <v>30</v>
      </c>
      <c r="E278" s="52" t="s">
        <v>30</v>
      </c>
      <c r="F278" s="52" t="s">
        <v>30</v>
      </c>
      <c r="G278" s="52" t="s">
        <v>30</v>
      </c>
      <c r="H278" s="52" t="s">
        <v>30</v>
      </c>
      <c r="I278" s="52" t="s">
        <v>30</v>
      </c>
      <c r="J278" s="52" t="s">
        <v>30</v>
      </c>
      <c r="K278" s="52" t="s">
        <v>30</v>
      </c>
      <c r="L278" s="53" t="s">
        <v>30</v>
      </c>
      <c r="M278" s="52" t="s">
        <v>30</v>
      </c>
      <c r="N278" s="52" t="s">
        <v>30</v>
      </c>
      <c r="O278" s="52" t="s">
        <v>30</v>
      </c>
      <c r="P278" s="52" t="s">
        <v>30</v>
      </c>
      <c r="Q278" s="52" t="s">
        <v>30</v>
      </c>
      <c r="R278" s="52" t="s">
        <v>30</v>
      </c>
      <c r="S278" s="52" t="s">
        <v>30</v>
      </c>
      <c r="T278" s="52" t="s">
        <v>30</v>
      </c>
      <c r="U278" s="52" t="s">
        <v>30</v>
      </c>
      <c r="V278" s="52" t="s">
        <v>30</v>
      </c>
      <c r="W278" s="52" t="s">
        <v>30</v>
      </c>
      <c r="X278" s="52" t="s">
        <v>30</v>
      </c>
      <c r="Y278" s="52" t="s">
        <v>30</v>
      </c>
      <c r="Z278" s="52" t="s">
        <v>30</v>
      </c>
      <c r="AA278" s="52" t="s">
        <v>30</v>
      </c>
      <c r="AB278" s="52" t="s">
        <v>30</v>
      </c>
      <c r="AC278" s="52" t="s">
        <v>30</v>
      </c>
      <c r="AD278" s="52" t="s">
        <v>30</v>
      </c>
      <c r="AE278" s="52" t="s">
        <v>30</v>
      </c>
      <c r="AF278" s="52" t="s">
        <v>30</v>
      </c>
      <c r="AG278" s="52" t="s">
        <v>30</v>
      </c>
      <c r="AH278" s="30"/>
      <c r="AI278" s="40"/>
      <c r="AJ278" s="41"/>
      <c r="AL278" s="42"/>
      <c r="AM278" s="42"/>
    </row>
    <row r="279" spans="1:39" s="31" customFormat="1" ht="14.25" customHeight="1" x14ac:dyDescent="0.25">
      <c r="A279" s="49" t="s">
        <v>593</v>
      </c>
      <c r="B279" s="71" t="s">
        <v>559</v>
      </c>
      <c r="C279" s="51" t="s">
        <v>29</v>
      </c>
      <c r="D279" s="52" t="s">
        <v>30</v>
      </c>
      <c r="E279" s="52" t="s">
        <v>30</v>
      </c>
      <c r="F279" s="52" t="s">
        <v>30</v>
      </c>
      <c r="G279" s="52" t="s">
        <v>30</v>
      </c>
      <c r="H279" s="52" t="s">
        <v>30</v>
      </c>
      <c r="I279" s="52" t="s">
        <v>30</v>
      </c>
      <c r="J279" s="52" t="s">
        <v>30</v>
      </c>
      <c r="K279" s="52" t="s">
        <v>30</v>
      </c>
      <c r="L279" s="53" t="s">
        <v>30</v>
      </c>
      <c r="M279" s="52" t="s">
        <v>30</v>
      </c>
      <c r="N279" s="52" t="s">
        <v>30</v>
      </c>
      <c r="O279" s="52" t="s">
        <v>30</v>
      </c>
      <c r="P279" s="52" t="s">
        <v>30</v>
      </c>
      <c r="Q279" s="52" t="s">
        <v>30</v>
      </c>
      <c r="R279" s="52" t="s">
        <v>30</v>
      </c>
      <c r="S279" s="52" t="s">
        <v>30</v>
      </c>
      <c r="T279" s="52" t="s">
        <v>30</v>
      </c>
      <c r="U279" s="52" t="s">
        <v>30</v>
      </c>
      <c r="V279" s="52" t="s">
        <v>30</v>
      </c>
      <c r="W279" s="52" t="s">
        <v>30</v>
      </c>
      <c r="X279" s="52" t="s">
        <v>30</v>
      </c>
      <c r="Y279" s="52" t="s">
        <v>30</v>
      </c>
      <c r="Z279" s="52" t="s">
        <v>30</v>
      </c>
      <c r="AA279" s="52" t="s">
        <v>30</v>
      </c>
      <c r="AB279" s="52" t="s">
        <v>30</v>
      </c>
      <c r="AC279" s="52" t="s">
        <v>30</v>
      </c>
      <c r="AD279" s="52" t="s">
        <v>30</v>
      </c>
      <c r="AE279" s="52" t="s">
        <v>30</v>
      </c>
      <c r="AF279" s="52" t="s">
        <v>30</v>
      </c>
      <c r="AG279" s="52" t="s">
        <v>30</v>
      </c>
      <c r="AH279" s="30"/>
      <c r="AI279" s="40"/>
      <c r="AJ279" s="41"/>
      <c r="AL279" s="42"/>
      <c r="AM279" s="42"/>
    </row>
    <row r="280" spans="1:39" s="31" customFormat="1" ht="14.25" customHeight="1" x14ac:dyDescent="0.25">
      <c r="A280" s="49" t="s">
        <v>594</v>
      </c>
      <c r="B280" s="70" t="s">
        <v>62</v>
      </c>
      <c r="C280" s="51" t="s">
        <v>29</v>
      </c>
      <c r="D280" s="52" t="s">
        <v>30</v>
      </c>
      <c r="E280" s="52" t="s">
        <v>30</v>
      </c>
      <c r="F280" s="52" t="s">
        <v>30</v>
      </c>
      <c r="G280" s="52" t="s">
        <v>30</v>
      </c>
      <c r="H280" s="52" t="s">
        <v>30</v>
      </c>
      <c r="I280" s="52" t="s">
        <v>30</v>
      </c>
      <c r="J280" s="52" t="s">
        <v>30</v>
      </c>
      <c r="K280" s="52" t="s">
        <v>30</v>
      </c>
      <c r="L280" s="53" t="s">
        <v>30</v>
      </c>
      <c r="M280" s="52" t="s">
        <v>30</v>
      </c>
      <c r="N280" s="52" t="s">
        <v>30</v>
      </c>
      <c r="O280" s="52" t="s">
        <v>30</v>
      </c>
      <c r="P280" s="52" t="s">
        <v>30</v>
      </c>
      <c r="Q280" s="52" t="s">
        <v>30</v>
      </c>
      <c r="R280" s="52" t="s">
        <v>30</v>
      </c>
      <c r="S280" s="52" t="s">
        <v>30</v>
      </c>
      <c r="T280" s="52" t="s">
        <v>30</v>
      </c>
      <c r="U280" s="52" t="s">
        <v>30</v>
      </c>
      <c r="V280" s="52" t="s">
        <v>30</v>
      </c>
      <c r="W280" s="52" t="s">
        <v>30</v>
      </c>
      <c r="X280" s="52" t="s">
        <v>30</v>
      </c>
      <c r="Y280" s="52" t="s">
        <v>30</v>
      </c>
      <c r="Z280" s="52" t="s">
        <v>30</v>
      </c>
      <c r="AA280" s="52" t="s">
        <v>30</v>
      </c>
      <c r="AB280" s="52" t="s">
        <v>30</v>
      </c>
      <c r="AC280" s="52" t="s">
        <v>30</v>
      </c>
      <c r="AD280" s="52" t="s">
        <v>30</v>
      </c>
      <c r="AE280" s="52" t="s">
        <v>30</v>
      </c>
      <c r="AF280" s="52" t="s">
        <v>30</v>
      </c>
      <c r="AG280" s="52" t="s">
        <v>30</v>
      </c>
      <c r="AH280" s="30"/>
      <c r="AI280" s="40"/>
      <c r="AJ280" s="41"/>
      <c r="AL280" s="42"/>
      <c r="AM280" s="42"/>
    </row>
    <row r="281" spans="1:39" s="31" customFormat="1" ht="14.25" customHeight="1" x14ac:dyDescent="0.25">
      <c r="A281" s="49" t="s">
        <v>595</v>
      </c>
      <c r="B281" s="71" t="s">
        <v>559</v>
      </c>
      <c r="C281" s="51" t="s">
        <v>29</v>
      </c>
      <c r="D281" s="52" t="s">
        <v>30</v>
      </c>
      <c r="E281" s="52" t="s">
        <v>30</v>
      </c>
      <c r="F281" s="52" t="s">
        <v>30</v>
      </c>
      <c r="G281" s="52" t="s">
        <v>30</v>
      </c>
      <c r="H281" s="52" t="s">
        <v>30</v>
      </c>
      <c r="I281" s="52" t="s">
        <v>30</v>
      </c>
      <c r="J281" s="52" t="s">
        <v>30</v>
      </c>
      <c r="K281" s="52" t="s">
        <v>30</v>
      </c>
      <c r="L281" s="53" t="s">
        <v>30</v>
      </c>
      <c r="M281" s="52" t="s">
        <v>30</v>
      </c>
      <c r="N281" s="52" t="s">
        <v>30</v>
      </c>
      <c r="O281" s="52" t="s">
        <v>30</v>
      </c>
      <c r="P281" s="52" t="s">
        <v>30</v>
      </c>
      <c r="Q281" s="52" t="s">
        <v>30</v>
      </c>
      <c r="R281" s="52" t="s">
        <v>30</v>
      </c>
      <c r="S281" s="52" t="s">
        <v>30</v>
      </c>
      <c r="T281" s="52" t="s">
        <v>30</v>
      </c>
      <c r="U281" s="52" t="s">
        <v>30</v>
      </c>
      <c r="V281" s="52" t="s">
        <v>30</v>
      </c>
      <c r="W281" s="52" t="s">
        <v>30</v>
      </c>
      <c r="X281" s="52" t="s">
        <v>30</v>
      </c>
      <c r="Y281" s="52" t="s">
        <v>30</v>
      </c>
      <c r="Z281" s="52" t="s">
        <v>30</v>
      </c>
      <c r="AA281" s="52" t="s">
        <v>30</v>
      </c>
      <c r="AB281" s="52" t="s">
        <v>30</v>
      </c>
      <c r="AC281" s="52" t="s">
        <v>30</v>
      </c>
      <c r="AD281" s="52" t="s">
        <v>30</v>
      </c>
      <c r="AE281" s="52" t="s">
        <v>30</v>
      </c>
      <c r="AF281" s="52" t="s">
        <v>30</v>
      </c>
      <c r="AG281" s="52" t="s">
        <v>30</v>
      </c>
      <c r="AH281" s="30"/>
      <c r="AI281" s="40"/>
      <c r="AJ281" s="41"/>
      <c r="AL281" s="42"/>
      <c r="AM281" s="42"/>
    </row>
    <row r="282" spans="1:39" s="31" customFormat="1" ht="38.25" customHeight="1" x14ac:dyDescent="0.25">
      <c r="A282" s="49" t="s">
        <v>596</v>
      </c>
      <c r="B282" s="66" t="s">
        <v>597</v>
      </c>
      <c r="C282" s="51" t="s">
        <v>29</v>
      </c>
      <c r="D282" s="52">
        <f>SUM(I282,N282,S282,X282,AC282)</f>
        <v>3303.1600000000003</v>
      </c>
      <c r="E282" s="52">
        <f>SUM(J282,O282,T282,Y282,AD282)</f>
        <v>4457.7</v>
      </c>
      <c r="F282" s="52">
        <f t="shared" si="140"/>
        <v>1154.5399999999995</v>
      </c>
      <c r="G282" s="53">
        <f t="shared" si="141"/>
        <v>0.34952590852395871</v>
      </c>
      <c r="H282" s="52" t="s">
        <v>598</v>
      </c>
      <c r="I282" s="52">
        <v>2623.5400000000004</v>
      </c>
      <c r="J282" s="52">
        <v>2510.75</v>
      </c>
      <c r="K282" s="52">
        <f t="shared" si="145"/>
        <v>-112.79000000000042</v>
      </c>
      <c r="L282" s="53">
        <f>K282/I282</f>
        <v>-4.299153052745542E-2</v>
      </c>
      <c r="M282" s="52" t="s">
        <v>30</v>
      </c>
      <c r="N282" s="52">
        <v>12.65</v>
      </c>
      <c r="O282" s="52">
        <v>100.82</v>
      </c>
      <c r="P282" s="52">
        <f t="shared" si="134"/>
        <v>88.169999999999987</v>
      </c>
      <c r="Q282" s="53">
        <f>P282/N282</f>
        <v>6.9699604743082988</v>
      </c>
      <c r="R282" s="52" t="s">
        <v>554</v>
      </c>
      <c r="S282" s="52">
        <v>562.03</v>
      </c>
      <c r="T282" s="52">
        <v>1201.8699999999999</v>
      </c>
      <c r="U282" s="52">
        <f t="shared" si="142"/>
        <v>639.83999999999992</v>
      </c>
      <c r="V282" s="53">
        <f t="shared" si="143"/>
        <v>1.1384445670159955</v>
      </c>
      <c r="W282" s="52" t="s">
        <v>598</v>
      </c>
      <c r="X282" s="52">
        <v>44.26</v>
      </c>
      <c r="Y282" s="52">
        <v>105.98</v>
      </c>
      <c r="Z282" s="52">
        <f t="shared" si="130"/>
        <v>61.720000000000006</v>
      </c>
      <c r="AA282" s="53">
        <f t="shared" si="123"/>
        <v>1.3944871215544512</v>
      </c>
      <c r="AB282" s="52" t="s">
        <v>554</v>
      </c>
      <c r="AC282" s="52">
        <v>60.68</v>
      </c>
      <c r="AD282" s="52">
        <v>538.28</v>
      </c>
      <c r="AE282" s="52">
        <f t="shared" si="127"/>
        <v>477.59999999999997</v>
      </c>
      <c r="AF282" s="53">
        <f t="shared" si="138"/>
        <v>7.8707976268951869</v>
      </c>
      <c r="AG282" s="52" t="s">
        <v>554</v>
      </c>
      <c r="AH282" s="30"/>
      <c r="AI282" s="40"/>
      <c r="AJ282" s="41"/>
      <c r="AL282" s="42"/>
      <c r="AM282" s="42"/>
    </row>
    <row r="283" spans="1:39" s="31" customFormat="1" ht="39" customHeight="1" x14ac:dyDescent="0.25">
      <c r="A283" s="49" t="s">
        <v>599</v>
      </c>
      <c r="B283" s="70" t="s">
        <v>559</v>
      </c>
      <c r="C283" s="51" t="s">
        <v>29</v>
      </c>
      <c r="D283" s="52">
        <f t="shared" ref="D283:E305" si="147">SUM(I283,N283,S283,X283,AC283)</f>
        <v>660.75</v>
      </c>
      <c r="E283" s="52">
        <f t="shared" si="147"/>
        <v>503.17999999999995</v>
      </c>
      <c r="F283" s="52">
        <f t="shared" si="140"/>
        <v>-157.57000000000005</v>
      </c>
      <c r="G283" s="53">
        <f t="shared" si="141"/>
        <v>-0.23847143397654189</v>
      </c>
      <c r="H283" s="52" t="s">
        <v>600</v>
      </c>
      <c r="I283" s="52">
        <v>436.09</v>
      </c>
      <c r="J283" s="52">
        <v>237.25</v>
      </c>
      <c r="K283" s="52">
        <f t="shared" si="145"/>
        <v>-198.83999999999997</v>
      </c>
      <c r="L283" s="53">
        <f>K283/I283</f>
        <v>-0.45596092549703038</v>
      </c>
      <c r="M283" s="52" t="s">
        <v>600</v>
      </c>
      <c r="N283" s="52">
        <v>1.32</v>
      </c>
      <c r="O283" s="52">
        <v>48.36</v>
      </c>
      <c r="P283" s="52">
        <f t="shared" si="134"/>
        <v>47.04</v>
      </c>
      <c r="Q283" s="53">
        <f>P283/N283</f>
        <v>35.636363636363633</v>
      </c>
      <c r="R283" s="52" t="s">
        <v>600</v>
      </c>
      <c r="S283" s="52">
        <v>177.08</v>
      </c>
      <c r="T283" s="52">
        <v>185.2</v>
      </c>
      <c r="U283" s="52">
        <f t="shared" si="142"/>
        <v>8.1199999999999761</v>
      </c>
      <c r="V283" s="53">
        <f t="shared" si="143"/>
        <v>4.5854980799638442E-2</v>
      </c>
      <c r="W283" s="52" t="s">
        <v>30</v>
      </c>
      <c r="X283" s="52">
        <v>23.13</v>
      </c>
      <c r="Y283" s="52">
        <v>8.0299999999999994</v>
      </c>
      <c r="Z283" s="52">
        <f t="shared" si="130"/>
        <v>-15.1</v>
      </c>
      <c r="AA283" s="53">
        <f t="shared" si="123"/>
        <v>-0.65283182014699526</v>
      </c>
      <c r="AB283" s="52" t="s">
        <v>600</v>
      </c>
      <c r="AC283" s="52">
        <v>23.13</v>
      </c>
      <c r="AD283" s="52">
        <v>24.34</v>
      </c>
      <c r="AE283" s="52">
        <f t="shared" si="127"/>
        <v>1.2100000000000009</v>
      </c>
      <c r="AF283" s="53">
        <f t="shared" si="138"/>
        <v>5.2313013402507602E-2</v>
      </c>
      <c r="AG283" s="52" t="s">
        <v>30</v>
      </c>
      <c r="AH283" s="30"/>
      <c r="AI283" s="40"/>
      <c r="AJ283" s="41"/>
      <c r="AL283" s="42"/>
      <c r="AM283" s="42"/>
    </row>
    <row r="284" spans="1:39" s="31" customFormat="1" ht="30" customHeight="1" x14ac:dyDescent="0.25">
      <c r="A284" s="49" t="s">
        <v>601</v>
      </c>
      <c r="B284" s="68" t="s">
        <v>602</v>
      </c>
      <c r="C284" s="51" t="s">
        <v>29</v>
      </c>
      <c r="D284" s="52">
        <f t="shared" si="147"/>
        <v>12053.640000000001</v>
      </c>
      <c r="E284" s="52">
        <f t="shared" si="147"/>
        <v>10156.5</v>
      </c>
      <c r="F284" s="52">
        <f t="shared" si="140"/>
        <v>-1897.1400000000012</v>
      </c>
      <c r="G284" s="53">
        <f t="shared" si="141"/>
        <v>-0.15739146017302666</v>
      </c>
      <c r="H284" s="52" t="s">
        <v>603</v>
      </c>
      <c r="I284" s="52">
        <v>3624.76</v>
      </c>
      <c r="J284" s="52">
        <v>3111.33</v>
      </c>
      <c r="K284" s="52">
        <f t="shared" si="145"/>
        <v>-513.43000000000029</v>
      </c>
      <c r="L284" s="53">
        <f>K284/I284</f>
        <v>-0.14164523996071471</v>
      </c>
      <c r="M284" s="52" t="s">
        <v>604</v>
      </c>
      <c r="N284" s="52">
        <v>274.67</v>
      </c>
      <c r="O284" s="52">
        <v>225.68</v>
      </c>
      <c r="P284" s="52">
        <f t="shared" si="134"/>
        <v>-48.990000000000009</v>
      </c>
      <c r="Q284" s="53">
        <f>P284/N284</f>
        <v>-0.17835948592856884</v>
      </c>
      <c r="R284" s="52" t="s">
        <v>605</v>
      </c>
      <c r="S284" s="52">
        <v>4995.7000000000007</v>
      </c>
      <c r="T284" s="52">
        <v>3852.26</v>
      </c>
      <c r="U284" s="52">
        <f t="shared" si="142"/>
        <v>-1143.4400000000005</v>
      </c>
      <c r="V284" s="53">
        <f t="shared" si="143"/>
        <v>-0.22888484096322845</v>
      </c>
      <c r="W284" s="52" t="s">
        <v>604</v>
      </c>
      <c r="X284" s="52">
        <v>1348.8500000000001</v>
      </c>
      <c r="Y284" s="52">
        <v>1592.3</v>
      </c>
      <c r="Z284" s="52">
        <f t="shared" si="130"/>
        <v>243.44999999999982</v>
      </c>
      <c r="AA284" s="53">
        <f t="shared" si="123"/>
        <v>0.18048708158801927</v>
      </c>
      <c r="AB284" s="52" t="s">
        <v>606</v>
      </c>
      <c r="AC284" s="52">
        <v>1809.6599999999999</v>
      </c>
      <c r="AD284" s="52">
        <v>1374.93</v>
      </c>
      <c r="AE284" s="52">
        <f t="shared" si="127"/>
        <v>-434.72999999999979</v>
      </c>
      <c r="AF284" s="53">
        <f t="shared" si="138"/>
        <v>-0.24022744603958746</v>
      </c>
      <c r="AG284" s="52" t="s">
        <v>607</v>
      </c>
      <c r="AH284" s="30"/>
      <c r="AI284" s="40"/>
      <c r="AJ284" s="41"/>
      <c r="AL284" s="42"/>
      <c r="AM284" s="42"/>
    </row>
    <row r="285" spans="1:39" s="31" customFormat="1" ht="36" customHeight="1" x14ac:dyDescent="0.25">
      <c r="A285" s="49" t="s">
        <v>608</v>
      </c>
      <c r="B285" s="66" t="s">
        <v>609</v>
      </c>
      <c r="C285" s="51" t="s">
        <v>29</v>
      </c>
      <c r="D285" s="52">
        <f t="shared" si="147"/>
        <v>4010.36</v>
      </c>
      <c r="E285" s="52">
        <f t="shared" si="147"/>
        <v>3471.3199999999997</v>
      </c>
      <c r="F285" s="52">
        <f t="shared" si="140"/>
        <v>-539.04000000000042</v>
      </c>
      <c r="G285" s="53">
        <f t="shared" si="141"/>
        <v>-0.13441187324828704</v>
      </c>
      <c r="H285" s="52" t="s">
        <v>610</v>
      </c>
      <c r="I285" s="52">
        <v>1086.8168000000001</v>
      </c>
      <c r="J285" s="52">
        <v>798.05</v>
      </c>
      <c r="K285" s="52">
        <f t="shared" si="145"/>
        <v>-288.7668000000001</v>
      </c>
      <c r="L285" s="53">
        <f>K285/I285</f>
        <v>-0.26569961009067955</v>
      </c>
      <c r="M285" s="52" t="s">
        <v>610</v>
      </c>
      <c r="N285" s="52">
        <v>195.95</v>
      </c>
      <c r="O285" s="52">
        <v>65.31</v>
      </c>
      <c r="P285" s="52">
        <f t="shared" si="134"/>
        <v>-130.63999999999999</v>
      </c>
      <c r="Q285" s="53">
        <f t="shared" si="146"/>
        <v>-0.666700688951263</v>
      </c>
      <c r="R285" s="52" t="s">
        <v>610</v>
      </c>
      <c r="S285" s="52">
        <v>1960.7575999999997</v>
      </c>
      <c r="T285" s="52">
        <v>1787.09</v>
      </c>
      <c r="U285" s="52">
        <f t="shared" si="142"/>
        <v>-173.66759999999977</v>
      </c>
      <c r="V285" s="53">
        <f t="shared" si="143"/>
        <v>-8.8571682700605003E-2</v>
      </c>
      <c r="W285" s="52" t="s">
        <v>610</v>
      </c>
      <c r="X285" s="52">
        <v>448.25480000000005</v>
      </c>
      <c r="Y285" s="52">
        <v>181.04</v>
      </c>
      <c r="Z285" s="52">
        <f t="shared" si="130"/>
        <v>-267.21480000000008</v>
      </c>
      <c r="AA285" s="53">
        <f t="shared" si="123"/>
        <v>-0.59612256243547213</v>
      </c>
      <c r="AB285" s="52" t="s">
        <v>610</v>
      </c>
      <c r="AC285" s="52">
        <v>318.58080000000007</v>
      </c>
      <c r="AD285" s="52">
        <v>639.83000000000004</v>
      </c>
      <c r="AE285" s="52">
        <f t="shared" si="127"/>
        <v>321.24919999999997</v>
      </c>
      <c r="AF285" s="53">
        <f t="shared" si="138"/>
        <v>1.0083758971036545</v>
      </c>
      <c r="AG285" s="52" t="s">
        <v>611</v>
      </c>
      <c r="AH285" s="30"/>
      <c r="AI285" s="40"/>
      <c r="AJ285" s="41"/>
      <c r="AL285" s="42"/>
      <c r="AM285" s="42"/>
    </row>
    <row r="286" spans="1:39" s="31" customFormat="1" ht="14.25" customHeight="1" x14ac:dyDescent="0.25">
      <c r="A286" s="49" t="s">
        <v>612</v>
      </c>
      <c r="B286" s="70" t="s">
        <v>559</v>
      </c>
      <c r="C286" s="51" t="s">
        <v>29</v>
      </c>
      <c r="D286" s="52">
        <f t="shared" si="147"/>
        <v>0</v>
      </c>
      <c r="E286" s="52">
        <f t="shared" si="147"/>
        <v>0</v>
      </c>
      <c r="F286" s="52">
        <f t="shared" si="140"/>
        <v>0</v>
      </c>
      <c r="G286" s="53">
        <v>0</v>
      </c>
      <c r="H286" s="52" t="s">
        <v>30</v>
      </c>
      <c r="I286" s="52">
        <v>0</v>
      </c>
      <c r="J286" s="52">
        <v>0</v>
      </c>
      <c r="K286" s="52">
        <f t="shared" si="145"/>
        <v>0</v>
      </c>
      <c r="L286" s="53">
        <v>0</v>
      </c>
      <c r="M286" s="52" t="s">
        <v>30</v>
      </c>
      <c r="N286" s="52">
        <v>0</v>
      </c>
      <c r="O286" s="52">
        <v>0</v>
      </c>
      <c r="P286" s="52">
        <f t="shared" si="134"/>
        <v>0</v>
      </c>
      <c r="Q286" s="53">
        <v>0</v>
      </c>
      <c r="R286" s="52" t="s">
        <v>30</v>
      </c>
      <c r="S286" s="52">
        <v>0</v>
      </c>
      <c r="T286" s="52">
        <v>0</v>
      </c>
      <c r="U286" s="52">
        <f t="shared" si="142"/>
        <v>0</v>
      </c>
      <c r="V286" s="53">
        <v>0</v>
      </c>
      <c r="W286" s="52" t="s">
        <v>30</v>
      </c>
      <c r="X286" s="52">
        <v>0</v>
      </c>
      <c r="Y286" s="52">
        <v>0</v>
      </c>
      <c r="Z286" s="52">
        <f t="shared" si="130"/>
        <v>0</v>
      </c>
      <c r="AA286" s="53">
        <v>0</v>
      </c>
      <c r="AB286" s="52" t="s">
        <v>30</v>
      </c>
      <c r="AC286" s="52">
        <v>0</v>
      </c>
      <c r="AD286" s="52">
        <v>0</v>
      </c>
      <c r="AE286" s="52">
        <f t="shared" si="127"/>
        <v>0</v>
      </c>
      <c r="AF286" s="53">
        <v>0</v>
      </c>
      <c r="AG286" s="52" t="s">
        <v>30</v>
      </c>
      <c r="AH286" s="30"/>
      <c r="AI286" s="40"/>
      <c r="AJ286" s="41"/>
      <c r="AL286" s="42"/>
      <c r="AM286" s="42"/>
    </row>
    <row r="287" spans="1:39" s="31" customFormat="1" ht="18.75" customHeight="1" x14ac:dyDescent="0.25">
      <c r="A287" s="49" t="s">
        <v>613</v>
      </c>
      <c r="B287" s="66" t="s">
        <v>614</v>
      </c>
      <c r="C287" s="51" t="s">
        <v>29</v>
      </c>
      <c r="D287" s="52">
        <f t="shared" si="147"/>
        <v>47.4</v>
      </c>
      <c r="E287" s="52">
        <f t="shared" si="147"/>
        <v>42.360000000000007</v>
      </c>
      <c r="F287" s="52">
        <f t="shared" si="140"/>
        <v>-5.039999999999992</v>
      </c>
      <c r="G287" s="53">
        <f t="shared" si="141"/>
        <v>-0.10632911392405046</v>
      </c>
      <c r="H287" s="52" t="s">
        <v>615</v>
      </c>
      <c r="I287" s="52">
        <v>18.02</v>
      </c>
      <c r="J287" s="52">
        <v>16.64</v>
      </c>
      <c r="K287" s="52">
        <f t="shared" si="145"/>
        <v>-1.379999999999999</v>
      </c>
      <c r="L287" s="53">
        <f t="shared" ref="L287:L302" si="148">K287/I287</f>
        <v>-7.658157602663701E-2</v>
      </c>
      <c r="M287" s="52" t="s">
        <v>30</v>
      </c>
      <c r="N287" s="52">
        <v>5.22</v>
      </c>
      <c r="O287" s="52">
        <v>1.1399999999999999</v>
      </c>
      <c r="P287" s="52">
        <f t="shared" si="134"/>
        <v>-4.08</v>
      </c>
      <c r="Q287" s="53">
        <f t="shared" si="146"/>
        <v>-0.7816091954022989</v>
      </c>
      <c r="R287" s="52" t="s">
        <v>615</v>
      </c>
      <c r="S287" s="52">
        <v>18.96</v>
      </c>
      <c r="T287" s="52">
        <v>22.04</v>
      </c>
      <c r="U287" s="52">
        <f t="shared" si="142"/>
        <v>3.0799999999999983</v>
      </c>
      <c r="V287" s="53">
        <f t="shared" si="143"/>
        <v>0.16244725738396615</v>
      </c>
      <c r="W287" s="52" t="s">
        <v>616</v>
      </c>
      <c r="X287" s="52">
        <v>0.94</v>
      </c>
      <c r="Y287" s="52">
        <v>1.52</v>
      </c>
      <c r="Z287" s="52">
        <f t="shared" si="130"/>
        <v>0.58000000000000007</v>
      </c>
      <c r="AA287" s="53">
        <f t="shared" si="123"/>
        <v>0.61702127659574479</v>
      </c>
      <c r="AB287" s="52" t="s">
        <v>616</v>
      </c>
      <c r="AC287" s="52">
        <v>4.26</v>
      </c>
      <c r="AD287" s="52">
        <v>1.02</v>
      </c>
      <c r="AE287" s="52">
        <f t="shared" si="127"/>
        <v>-3.2399999999999998</v>
      </c>
      <c r="AF287" s="53">
        <f t="shared" si="138"/>
        <v>-0.76056338028169013</v>
      </c>
      <c r="AG287" s="52" t="s">
        <v>615</v>
      </c>
      <c r="AH287" s="30"/>
      <c r="AI287" s="40"/>
      <c r="AJ287" s="41"/>
      <c r="AL287" s="42"/>
      <c r="AM287" s="42"/>
    </row>
    <row r="288" spans="1:39" s="31" customFormat="1" ht="14.25" customHeight="1" x14ac:dyDescent="0.25">
      <c r="A288" s="49" t="s">
        <v>617</v>
      </c>
      <c r="B288" s="70" t="s">
        <v>379</v>
      </c>
      <c r="C288" s="51" t="s">
        <v>29</v>
      </c>
      <c r="D288" s="52">
        <f t="shared" si="147"/>
        <v>5.71</v>
      </c>
      <c r="E288" s="52">
        <f t="shared" si="147"/>
        <v>6.1800000000000006</v>
      </c>
      <c r="F288" s="52">
        <f t="shared" si="140"/>
        <v>0.47000000000000064</v>
      </c>
      <c r="G288" s="53">
        <f t="shared" si="141"/>
        <v>8.2311733800350381E-2</v>
      </c>
      <c r="H288" s="52" t="s">
        <v>30</v>
      </c>
      <c r="I288" s="52">
        <v>2.1799999999999997</v>
      </c>
      <c r="J288" s="52">
        <v>0.4</v>
      </c>
      <c r="K288" s="52">
        <f t="shared" si="145"/>
        <v>-1.7799999999999998</v>
      </c>
      <c r="L288" s="53">
        <f>K288/I288</f>
        <v>-0.8165137614678899</v>
      </c>
      <c r="M288" s="52" t="s">
        <v>615</v>
      </c>
      <c r="N288" s="52">
        <v>0.63</v>
      </c>
      <c r="O288" s="52">
        <v>0</v>
      </c>
      <c r="P288" s="52">
        <f t="shared" si="134"/>
        <v>-0.63</v>
      </c>
      <c r="Q288" s="53">
        <f t="shared" si="146"/>
        <v>-1</v>
      </c>
      <c r="R288" s="52" t="s">
        <v>615</v>
      </c>
      <c r="S288" s="52">
        <v>2.2799999999999998</v>
      </c>
      <c r="T288" s="52">
        <v>5.58</v>
      </c>
      <c r="U288" s="52">
        <f t="shared" si="142"/>
        <v>3.3000000000000003</v>
      </c>
      <c r="V288" s="53">
        <f t="shared" si="143"/>
        <v>1.4473684210526319</v>
      </c>
      <c r="W288" s="52" t="s">
        <v>616</v>
      </c>
      <c r="X288" s="52">
        <v>0.11</v>
      </c>
      <c r="Y288" s="52">
        <v>0.2</v>
      </c>
      <c r="Z288" s="52">
        <f t="shared" si="130"/>
        <v>9.0000000000000011E-2</v>
      </c>
      <c r="AA288" s="53">
        <f t="shared" si="123"/>
        <v>0.81818181818181823</v>
      </c>
      <c r="AB288" s="52" t="s">
        <v>616</v>
      </c>
      <c r="AC288" s="52">
        <v>0.51</v>
      </c>
      <c r="AD288" s="52">
        <v>0</v>
      </c>
      <c r="AE288" s="52">
        <f t="shared" si="127"/>
        <v>-0.51</v>
      </c>
      <c r="AF288" s="53">
        <f t="shared" si="138"/>
        <v>-1</v>
      </c>
      <c r="AG288" s="52" t="s">
        <v>615</v>
      </c>
      <c r="AH288" s="30"/>
      <c r="AI288" s="40"/>
      <c r="AJ288" s="41"/>
      <c r="AL288" s="42"/>
      <c r="AM288" s="42"/>
    </row>
    <row r="289" spans="1:39" s="31" customFormat="1" ht="14.25" customHeight="1" x14ac:dyDescent="0.25">
      <c r="A289" s="49" t="s">
        <v>618</v>
      </c>
      <c r="B289" s="71" t="s">
        <v>559</v>
      </c>
      <c r="C289" s="51" t="s">
        <v>29</v>
      </c>
      <c r="D289" s="52">
        <f t="shared" si="147"/>
        <v>0</v>
      </c>
      <c r="E289" s="52">
        <f t="shared" si="147"/>
        <v>0</v>
      </c>
      <c r="F289" s="52">
        <f t="shared" si="140"/>
        <v>0</v>
      </c>
      <c r="G289" s="53">
        <v>0</v>
      </c>
      <c r="H289" s="52" t="s">
        <v>30</v>
      </c>
      <c r="I289" s="52">
        <v>0</v>
      </c>
      <c r="J289" s="52">
        <v>0</v>
      </c>
      <c r="K289" s="52">
        <f t="shared" si="145"/>
        <v>0</v>
      </c>
      <c r="L289" s="53">
        <v>0</v>
      </c>
      <c r="M289" s="52" t="s">
        <v>30</v>
      </c>
      <c r="N289" s="52">
        <v>0</v>
      </c>
      <c r="O289" s="52">
        <v>0</v>
      </c>
      <c r="P289" s="52">
        <f t="shared" si="134"/>
        <v>0</v>
      </c>
      <c r="Q289" s="53">
        <v>0</v>
      </c>
      <c r="R289" s="52" t="s">
        <v>30</v>
      </c>
      <c r="S289" s="52">
        <v>0</v>
      </c>
      <c r="T289" s="52">
        <v>0</v>
      </c>
      <c r="U289" s="52">
        <f t="shared" si="142"/>
        <v>0</v>
      </c>
      <c r="V289" s="53">
        <v>0</v>
      </c>
      <c r="W289" s="52" t="s">
        <v>30</v>
      </c>
      <c r="X289" s="52">
        <v>0</v>
      </c>
      <c r="Y289" s="52">
        <v>0</v>
      </c>
      <c r="Z289" s="52">
        <f t="shared" si="130"/>
        <v>0</v>
      </c>
      <c r="AA289" s="53">
        <v>0</v>
      </c>
      <c r="AB289" s="52" t="s">
        <v>30</v>
      </c>
      <c r="AC289" s="52">
        <v>0</v>
      </c>
      <c r="AD289" s="52">
        <v>0</v>
      </c>
      <c r="AE289" s="52">
        <f t="shared" si="127"/>
        <v>0</v>
      </c>
      <c r="AF289" s="53">
        <v>0</v>
      </c>
      <c r="AG289" s="52" t="s">
        <v>30</v>
      </c>
      <c r="AH289" s="30"/>
      <c r="AI289" s="40"/>
      <c r="AJ289" s="41"/>
      <c r="AL289" s="42"/>
      <c r="AM289" s="42"/>
    </row>
    <row r="290" spans="1:39" s="31" customFormat="1" ht="14.25" customHeight="1" x14ac:dyDescent="0.25">
      <c r="A290" s="49" t="s">
        <v>619</v>
      </c>
      <c r="B290" s="70" t="s">
        <v>620</v>
      </c>
      <c r="C290" s="51" t="s">
        <v>29</v>
      </c>
      <c r="D290" s="52">
        <f t="shared" si="147"/>
        <v>41.69</v>
      </c>
      <c r="E290" s="52">
        <f t="shared" si="147"/>
        <v>36.180000000000007</v>
      </c>
      <c r="F290" s="52">
        <f t="shared" si="140"/>
        <v>-5.5099999999999909</v>
      </c>
      <c r="G290" s="53">
        <f t="shared" si="141"/>
        <v>-0.13216598704725332</v>
      </c>
      <c r="H290" s="52" t="s">
        <v>615</v>
      </c>
      <c r="I290" s="52">
        <v>15.84</v>
      </c>
      <c r="J290" s="52">
        <v>16.239999999999998</v>
      </c>
      <c r="K290" s="52">
        <f t="shared" si="145"/>
        <v>0.39999999999999858</v>
      </c>
      <c r="L290" s="53">
        <f>K290/I290</f>
        <v>2.5252525252525162E-2</v>
      </c>
      <c r="M290" s="52" t="s">
        <v>30</v>
      </c>
      <c r="N290" s="52">
        <v>4.59</v>
      </c>
      <c r="O290" s="52">
        <v>1.1399999999999999</v>
      </c>
      <c r="P290" s="52">
        <f t="shared" si="134"/>
        <v>-3.45</v>
      </c>
      <c r="Q290" s="53">
        <f t="shared" si="146"/>
        <v>-0.75163398692810468</v>
      </c>
      <c r="R290" s="52" t="s">
        <v>615</v>
      </c>
      <c r="S290" s="52">
        <v>16.68</v>
      </c>
      <c r="T290" s="52">
        <v>16.46</v>
      </c>
      <c r="U290" s="52">
        <f t="shared" si="142"/>
        <v>-0.21999999999999886</v>
      </c>
      <c r="V290" s="53">
        <f t="shared" si="143"/>
        <v>-1.3189448441246934E-2</v>
      </c>
      <c r="W290" s="52" t="s">
        <v>30</v>
      </c>
      <c r="X290" s="52">
        <v>0.83</v>
      </c>
      <c r="Y290" s="52">
        <v>1.32</v>
      </c>
      <c r="Z290" s="52">
        <f t="shared" si="130"/>
        <v>0.4900000000000001</v>
      </c>
      <c r="AA290" s="53">
        <f t="shared" ref="AA290:AA315" si="149">Z290/X290</f>
        <v>0.59036144578313265</v>
      </c>
      <c r="AB290" s="52" t="s">
        <v>616</v>
      </c>
      <c r="AC290" s="52">
        <v>3.75</v>
      </c>
      <c r="AD290" s="52">
        <v>1.02</v>
      </c>
      <c r="AE290" s="52">
        <f t="shared" si="127"/>
        <v>-2.73</v>
      </c>
      <c r="AF290" s="53">
        <f t="shared" si="138"/>
        <v>-0.72799999999999998</v>
      </c>
      <c r="AG290" s="52" t="s">
        <v>615</v>
      </c>
      <c r="AH290" s="30"/>
      <c r="AI290" s="40"/>
      <c r="AJ290" s="41"/>
      <c r="AL290" s="42"/>
      <c r="AM290" s="42"/>
    </row>
    <row r="291" spans="1:39" s="31" customFormat="1" ht="14.25" customHeight="1" x14ac:dyDescent="0.25">
      <c r="A291" s="49" t="s">
        <v>621</v>
      </c>
      <c r="B291" s="71" t="s">
        <v>559</v>
      </c>
      <c r="C291" s="51" t="s">
        <v>29</v>
      </c>
      <c r="D291" s="52">
        <f t="shared" si="147"/>
        <v>0</v>
      </c>
      <c r="E291" s="52">
        <f t="shared" si="147"/>
        <v>0</v>
      </c>
      <c r="F291" s="52">
        <f t="shared" si="140"/>
        <v>0</v>
      </c>
      <c r="G291" s="53">
        <v>0</v>
      </c>
      <c r="H291" s="52" t="s">
        <v>30</v>
      </c>
      <c r="I291" s="52">
        <v>0</v>
      </c>
      <c r="J291" s="52">
        <v>0</v>
      </c>
      <c r="K291" s="52">
        <f t="shared" si="145"/>
        <v>0</v>
      </c>
      <c r="L291" s="53">
        <v>0</v>
      </c>
      <c r="M291" s="52" t="s">
        <v>30</v>
      </c>
      <c r="N291" s="52">
        <v>0</v>
      </c>
      <c r="O291" s="52">
        <v>0</v>
      </c>
      <c r="P291" s="52">
        <f t="shared" si="134"/>
        <v>0</v>
      </c>
      <c r="Q291" s="53">
        <v>0</v>
      </c>
      <c r="R291" s="52" t="s">
        <v>30</v>
      </c>
      <c r="S291" s="52">
        <v>0</v>
      </c>
      <c r="T291" s="52">
        <v>0</v>
      </c>
      <c r="U291" s="52">
        <f t="shared" si="142"/>
        <v>0</v>
      </c>
      <c r="V291" s="53">
        <v>0</v>
      </c>
      <c r="W291" s="52" t="s">
        <v>30</v>
      </c>
      <c r="X291" s="52">
        <v>0</v>
      </c>
      <c r="Y291" s="52">
        <v>0</v>
      </c>
      <c r="Z291" s="52">
        <f t="shared" si="130"/>
        <v>0</v>
      </c>
      <c r="AA291" s="53">
        <v>0</v>
      </c>
      <c r="AB291" s="52" t="s">
        <v>30</v>
      </c>
      <c r="AC291" s="52">
        <v>0</v>
      </c>
      <c r="AD291" s="52">
        <v>0</v>
      </c>
      <c r="AE291" s="52">
        <f t="shared" si="127"/>
        <v>0</v>
      </c>
      <c r="AF291" s="53">
        <v>0</v>
      </c>
      <c r="AG291" s="52" t="s">
        <v>30</v>
      </c>
      <c r="AH291" s="30"/>
      <c r="AI291" s="40"/>
      <c r="AJ291" s="41"/>
      <c r="AL291" s="42"/>
      <c r="AM291" s="42"/>
    </row>
    <row r="292" spans="1:39" s="31" customFormat="1" ht="14.25" customHeight="1" x14ac:dyDescent="0.25">
      <c r="A292" s="49" t="s">
        <v>622</v>
      </c>
      <c r="B292" s="66" t="s">
        <v>623</v>
      </c>
      <c r="C292" s="51" t="s">
        <v>29</v>
      </c>
      <c r="D292" s="52">
        <f t="shared" si="147"/>
        <v>0</v>
      </c>
      <c r="E292" s="52">
        <f t="shared" si="147"/>
        <v>0</v>
      </c>
      <c r="F292" s="52">
        <f t="shared" si="140"/>
        <v>0</v>
      </c>
      <c r="G292" s="53">
        <v>0</v>
      </c>
      <c r="H292" s="52" t="s">
        <v>30</v>
      </c>
      <c r="I292" s="52">
        <v>0</v>
      </c>
      <c r="J292" s="52">
        <v>0</v>
      </c>
      <c r="K292" s="52">
        <f t="shared" si="145"/>
        <v>0</v>
      </c>
      <c r="L292" s="53">
        <v>0</v>
      </c>
      <c r="M292" s="52" t="s">
        <v>30</v>
      </c>
      <c r="N292" s="52">
        <v>0</v>
      </c>
      <c r="O292" s="52">
        <v>0</v>
      </c>
      <c r="P292" s="52">
        <f t="shared" si="134"/>
        <v>0</v>
      </c>
      <c r="Q292" s="53">
        <v>0</v>
      </c>
      <c r="R292" s="52" t="s">
        <v>30</v>
      </c>
      <c r="S292" s="52">
        <v>0</v>
      </c>
      <c r="T292" s="52">
        <v>0</v>
      </c>
      <c r="U292" s="52">
        <f t="shared" si="142"/>
        <v>0</v>
      </c>
      <c r="V292" s="53">
        <v>0</v>
      </c>
      <c r="W292" s="52" t="s">
        <v>30</v>
      </c>
      <c r="X292" s="52">
        <v>0</v>
      </c>
      <c r="Y292" s="52">
        <v>0</v>
      </c>
      <c r="Z292" s="52">
        <f t="shared" si="130"/>
        <v>0</v>
      </c>
      <c r="AA292" s="53">
        <v>0</v>
      </c>
      <c r="AB292" s="52" t="s">
        <v>30</v>
      </c>
      <c r="AC292" s="52">
        <v>0</v>
      </c>
      <c r="AD292" s="52">
        <v>0</v>
      </c>
      <c r="AE292" s="52">
        <f t="shared" si="127"/>
        <v>0</v>
      </c>
      <c r="AF292" s="53">
        <v>0</v>
      </c>
      <c r="AG292" s="52" t="s">
        <v>30</v>
      </c>
      <c r="AH292" s="30"/>
      <c r="AI292" s="40"/>
      <c r="AJ292" s="41"/>
      <c r="AL292" s="42"/>
      <c r="AM292" s="42"/>
    </row>
    <row r="293" spans="1:39" s="31" customFormat="1" ht="14.25" customHeight="1" x14ac:dyDescent="0.25">
      <c r="A293" s="49" t="s">
        <v>624</v>
      </c>
      <c r="B293" s="70" t="s">
        <v>559</v>
      </c>
      <c r="C293" s="51" t="s">
        <v>29</v>
      </c>
      <c r="D293" s="52">
        <f t="shared" si="147"/>
        <v>0</v>
      </c>
      <c r="E293" s="52">
        <f t="shared" si="147"/>
        <v>0</v>
      </c>
      <c r="F293" s="52">
        <f t="shared" si="140"/>
        <v>0</v>
      </c>
      <c r="G293" s="53">
        <v>0</v>
      </c>
      <c r="H293" s="52" t="s">
        <v>30</v>
      </c>
      <c r="I293" s="52">
        <v>0</v>
      </c>
      <c r="J293" s="52">
        <v>0</v>
      </c>
      <c r="K293" s="52">
        <f t="shared" si="145"/>
        <v>0</v>
      </c>
      <c r="L293" s="53">
        <v>0</v>
      </c>
      <c r="M293" s="52" t="s">
        <v>30</v>
      </c>
      <c r="N293" s="52">
        <v>0</v>
      </c>
      <c r="O293" s="52">
        <v>0</v>
      </c>
      <c r="P293" s="52">
        <f t="shared" si="134"/>
        <v>0</v>
      </c>
      <c r="Q293" s="53">
        <v>0</v>
      </c>
      <c r="R293" s="52" t="s">
        <v>30</v>
      </c>
      <c r="S293" s="52">
        <v>0</v>
      </c>
      <c r="T293" s="52">
        <v>0</v>
      </c>
      <c r="U293" s="52">
        <f t="shared" si="142"/>
        <v>0</v>
      </c>
      <c r="V293" s="53">
        <v>0</v>
      </c>
      <c r="W293" s="52" t="s">
        <v>30</v>
      </c>
      <c r="X293" s="52">
        <v>0</v>
      </c>
      <c r="Y293" s="52">
        <v>0</v>
      </c>
      <c r="Z293" s="52">
        <f t="shared" si="130"/>
        <v>0</v>
      </c>
      <c r="AA293" s="53">
        <v>0</v>
      </c>
      <c r="AB293" s="52" t="s">
        <v>30</v>
      </c>
      <c r="AC293" s="52">
        <v>0</v>
      </c>
      <c r="AD293" s="52">
        <v>0</v>
      </c>
      <c r="AE293" s="52">
        <f t="shared" si="127"/>
        <v>0</v>
      </c>
      <c r="AF293" s="53">
        <v>0</v>
      </c>
      <c r="AG293" s="52" t="s">
        <v>30</v>
      </c>
      <c r="AH293" s="30"/>
      <c r="AI293" s="40"/>
      <c r="AJ293" s="41"/>
      <c r="AL293" s="42"/>
      <c r="AM293" s="42"/>
    </row>
    <row r="294" spans="1:39" s="31" customFormat="1" ht="14.25" customHeight="1" x14ac:dyDescent="0.25">
      <c r="A294" s="49" t="s">
        <v>625</v>
      </c>
      <c r="B294" s="66" t="s">
        <v>626</v>
      </c>
      <c r="C294" s="51" t="s">
        <v>29</v>
      </c>
      <c r="D294" s="52">
        <f t="shared" si="147"/>
        <v>0</v>
      </c>
      <c r="E294" s="52">
        <f t="shared" si="147"/>
        <v>0</v>
      </c>
      <c r="F294" s="52">
        <f t="shared" si="140"/>
        <v>0</v>
      </c>
      <c r="G294" s="53">
        <v>0</v>
      </c>
      <c r="H294" s="52" t="s">
        <v>30</v>
      </c>
      <c r="I294" s="52">
        <v>0</v>
      </c>
      <c r="J294" s="52">
        <v>0</v>
      </c>
      <c r="K294" s="52">
        <f t="shared" si="145"/>
        <v>0</v>
      </c>
      <c r="L294" s="53">
        <v>0</v>
      </c>
      <c r="M294" s="52" t="s">
        <v>30</v>
      </c>
      <c r="N294" s="52">
        <v>0</v>
      </c>
      <c r="O294" s="52">
        <v>0</v>
      </c>
      <c r="P294" s="52">
        <f t="shared" si="134"/>
        <v>0</v>
      </c>
      <c r="Q294" s="53">
        <v>0</v>
      </c>
      <c r="R294" s="52" t="s">
        <v>30</v>
      </c>
      <c r="S294" s="52">
        <v>0</v>
      </c>
      <c r="T294" s="52">
        <v>0</v>
      </c>
      <c r="U294" s="52">
        <f t="shared" si="142"/>
        <v>0</v>
      </c>
      <c r="V294" s="53">
        <v>0</v>
      </c>
      <c r="W294" s="52" t="s">
        <v>30</v>
      </c>
      <c r="X294" s="52">
        <v>0</v>
      </c>
      <c r="Y294" s="52">
        <v>0</v>
      </c>
      <c r="Z294" s="52">
        <f t="shared" si="130"/>
        <v>0</v>
      </c>
      <c r="AA294" s="53">
        <v>0</v>
      </c>
      <c r="AB294" s="52" t="s">
        <v>30</v>
      </c>
      <c r="AC294" s="52">
        <v>0</v>
      </c>
      <c r="AD294" s="52">
        <v>0</v>
      </c>
      <c r="AE294" s="52">
        <f t="shared" si="127"/>
        <v>0</v>
      </c>
      <c r="AF294" s="53">
        <v>0</v>
      </c>
      <c r="AG294" s="52" t="s">
        <v>30</v>
      </c>
      <c r="AH294" s="30"/>
      <c r="AI294" s="40"/>
      <c r="AJ294" s="41"/>
      <c r="AL294" s="42"/>
      <c r="AM294" s="42"/>
    </row>
    <row r="295" spans="1:39" s="31" customFormat="1" ht="14.25" customHeight="1" x14ac:dyDescent="0.25">
      <c r="A295" s="49" t="s">
        <v>627</v>
      </c>
      <c r="B295" s="70" t="s">
        <v>559</v>
      </c>
      <c r="C295" s="51" t="s">
        <v>29</v>
      </c>
      <c r="D295" s="52">
        <f t="shared" si="147"/>
        <v>0</v>
      </c>
      <c r="E295" s="52">
        <f t="shared" si="147"/>
        <v>0</v>
      </c>
      <c r="F295" s="52">
        <f t="shared" si="140"/>
        <v>0</v>
      </c>
      <c r="G295" s="53">
        <v>0</v>
      </c>
      <c r="H295" s="52" t="s">
        <v>30</v>
      </c>
      <c r="I295" s="52">
        <v>0</v>
      </c>
      <c r="J295" s="52">
        <v>0</v>
      </c>
      <c r="K295" s="52">
        <f t="shared" si="145"/>
        <v>0</v>
      </c>
      <c r="L295" s="53">
        <v>0</v>
      </c>
      <c r="M295" s="52" t="s">
        <v>30</v>
      </c>
      <c r="N295" s="52">
        <v>0</v>
      </c>
      <c r="O295" s="52">
        <v>0</v>
      </c>
      <c r="P295" s="52">
        <f t="shared" si="134"/>
        <v>0</v>
      </c>
      <c r="Q295" s="53">
        <v>0</v>
      </c>
      <c r="R295" s="52" t="s">
        <v>30</v>
      </c>
      <c r="S295" s="52">
        <v>0</v>
      </c>
      <c r="T295" s="52">
        <v>0</v>
      </c>
      <c r="U295" s="52">
        <f t="shared" si="142"/>
        <v>0</v>
      </c>
      <c r="V295" s="53">
        <v>0</v>
      </c>
      <c r="W295" s="52" t="s">
        <v>30</v>
      </c>
      <c r="X295" s="52">
        <v>0</v>
      </c>
      <c r="Y295" s="52">
        <v>0</v>
      </c>
      <c r="Z295" s="52">
        <f t="shared" si="130"/>
        <v>0</v>
      </c>
      <c r="AA295" s="53">
        <v>0</v>
      </c>
      <c r="AB295" s="52" t="s">
        <v>30</v>
      </c>
      <c r="AC295" s="52">
        <v>0</v>
      </c>
      <c r="AD295" s="52">
        <v>0</v>
      </c>
      <c r="AE295" s="52">
        <f t="shared" si="127"/>
        <v>0</v>
      </c>
      <c r="AF295" s="53">
        <v>0</v>
      </c>
      <c r="AG295" s="52" t="s">
        <v>30</v>
      </c>
      <c r="AH295" s="30"/>
      <c r="AI295" s="40"/>
      <c r="AJ295" s="41"/>
      <c r="AL295" s="42"/>
      <c r="AM295" s="42"/>
    </row>
    <row r="296" spans="1:39" s="31" customFormat="1" ht="14.25" customHeight="1" x14ac:dyDescent="0.25">
      <c r="A296" s="49" t="s">
        <v>628</v>
      </c>
      <c r="B296" s="66" t="s">
        <v>629</v>
      </c>
      <c r="C296" s="51" t="s">
        <v>29</v>
      </c>
      <c r="D296" s="52">
        <f t="shared" si="147"/>
        <v>460.96200000000005</v>
      </c>
      <c r="E296" s="52">
        <f t="shared" si="147"/>
        <v>510.92999999999995</v>
      </c>
      <c r="F296" s="52">
        <f t="shared" si="140"/>
        <v>49.967999999999904</v>
      </c>
      <c r="G296" s="53">
        <f t="shared" si="141"/>
        <v>0.10839939083915789</v>
      </c>
      <c r="H296" s="52" t="s">
        <v>630</v>
      </c>
      <c r="I296" s="52">
        <v>202.52200000000002</v>
      </c>
      <c r="J296" s="52">
        <v>210.44</v>
      </c>
      <c r="K296" s="52">
        <f t="shared" si="145"/>
        <v>7.9179999999999779</v>
      </c>
      <c r="L296" s="53">
        <f t="shared" si="148"/>
        <v>3.9096986994005475E-2</v>
      </c>
      <c r="M296" s="52" t="s">
        <v>30</v>
      </c>
      <c r="N296" s="52">
        <v>7.4899999999999993</v>
      </c>
      <c r="O296" s="52">
        <v>8.64</v>
      </c>
      <c r="P296" s="52">
        <f t="shared" si="134"/>
        <v>1.1500000000000012</v>
      </c>
      <c r="Q296" s="53">
        <f t="shared" si="146"/>
        <v>0.15353805073431259</v>
      </c>
      <c r="R296" s="52" t="s">
        <v>630</v>
      </c>
      <c r="S296" s="52">
        <v>151.49</v>
      </c>
      <c r="T296" s="52">
        <v>175.1</v>
      </c>
      <c r="U296" s="52">
        <f t="shared" si="142"/>
        <v>23.609999999999985</v>
      </c>
      <c r="V296" s="53">
        <f t="shared" si="143"/>
        <v>0.15585187141065407</v>
      </c>
      <c r="W296" s="52" t="s">
        <v>630</v>
      </c>
      <c r="X296" s="52">
        <v>45.65</v>
      </c>
      <c r="Y296" s="52">
        <v>53.45</v>
      </c>
      <c r="Z296" s="52">
        <f t="shared" si="130"/>
        <v>7.8000000000000043</v>
      </c>
      <c r="AA296" s="53">
        <f t="shared" si="149"/>
        <v>0.17086527929901435</v>
      </c>
      <c r="AB296" s="52" t="s">
        <v>630</v>
      </c>
      <c r="AC296" s="52">
        <v>53.81</v>
      </c>
      <c r="AD296" s="52">
        <v>63.3</v>
      </c>
      <c r="AE296" s="52">
        <f t="shared" ref="AE296:AE315" si="150">AD296-AC296</f>
        <v>9.4899999999999949</v>
      </c>
      <c r="AF296" s="53">
        <f t="shared" si="138"/>
        <v>0.17636127113919337</v>
      </c>
      <c r="AG296" s="52" t="s">
        <v>630</v>
      </c>
      <c r="AH296" s="30"/>
      <c r="AI296" s="40"/>
      <c r="AJ296" s="41"/>
      <c r="AL296" s="42"/>
      <c r="AM296" s="42"/>
    </row>
    <row r="297" spans="1:39" s="31" customFormat="1" ht="14.25" customHeight="1" x14ac:dyDescent="0.25">
      <c r="A297" s="49" t="s">
        <v>631</v>
      </c>
      <c r="B297" s="70" t="s">
        <v>559</v>
      </c>
      <c r="C297" s="51" t="s">
        <v>29</v>
      </c>
      <c r="D297" s="52">
        <f t="shared" si="147"/>
        <v>0</v>
      </c>
      <c r="E297" s="52">
        <f t="shared" si="147"/>
        <v>0</v>
      </c>
      <c r="F297" s="52">
        <f t="shared" si="140"/>
        <v>0</v>
      </c>
      <c r="G297" s="53">
        <v>0</v>
      </c>
      <c r="H297" s="52" t="s">
        <v>30</v>
      </c>
      <c r="I297" s="52">
        <v>0</v>
      </c>
      <c r="J297" s="52">
        <v>0</v>
      </c>
      <c r="K297" s="52">
        <f t="shared" si="145"/>
        <v>0</v>
      </c>
      <c r="L297" s="53">
        <v>0</v>
      </c>
      <c r="M297" s="52" t="s">
        <v>30</v>
      </c>
      <c r="N297" s="52">
        <v>0</v>
      </c>
      <c r="O297" s="52">
        <v>0</v>
      </c>
      <c r="P297" s="52">
        <f t="shared" si="134"/>
        <v>0</v>
      </c>
      <c r="Q297" s="53">
        <v>0</v>
      </c>
      <c r="R297" s="52" t="s">
        <v>30</v>
      </c>
      <c r="S297" s="52">
        <v>0</v>
      </c>
      <c r="T297" s="52">
        <v>0</v>
      </c>
      <c r="U297" s="52">
        <f t="shared" si="142"/>
        <v>0</v>
      </c>
      <c r="V297" s="53">
        <v>0</v>
      </c>
      <c r="W297" s="52" t="s">
        <v>30</v>
      </c>
      <c r="X297" s="52">
        <v>0</v>
      </c>
      <c r="Y297" s="52">
        <v>0</v>
      </c>
      <c r="Z297" s="52">
        <f t="shared" si="130"/>
        <v>0</v>
      </c>
      <c r="AA297" s="53">
        <v>0</v>
      </c>
      <c r="AB297" s="52" t="s">
        <v>30</v>
      </c>
      <c r="AC297" s="52">
        <v>0</v>
      </c>
      <c r="AD297" s="52">
        <v>0</v>
      </c>
      <c r="AE297" s="52">
        <f t="shared" si="150"/>
        <v>0</v>
      </c>
      <c r="AF297" s="53">
        <v>0</v>
      </c>
      <c r="AG297" s="52" t="s">
        <v>30</v>
      </c>
      <c r="AH297" s="30"/>
      <c r="AI297" s="40"/>
      <c r="AJ297" s="41"/>
      <c r="AL297" s="42"/>
      <c r="AM297" s="42"/>
    </row>
    <row r="298" spans="1:39" s="31" customFormat="1" ht="36.75" customHeight="1" x14ac:dyDescent="0.25">
      <c r="A298" s="49" t="s">
        <v>632</v>
      </c>
      <c r="B298" s="66" t="s">
        <v>633</v>
      </c>
      <c r="C298" s="51" t="s">
        <v>29</v>
      </c>
      <c r="D298" s="52">
        <f t="shared" si="147"/>
        <v>1730.99</v>
      </c>
      <c r="E298" s="52">
        <f t="shared" si="147"/>
        <v>1395.57</v>
      </c>
      <c r="F298" s="52">
        <f t="shared" si="140"/>
        <v>-335.42000000000007</v>
      </c>
      <c r="G298" s="53">
        <f t="shared" si="141"/>
        <v>-0.1937735053350973</v>
      </c>
      <c r="H298" s="52" t="s">
        <v>634</v>
      </c>
      <c r="I298" s="52">
        <v>721.82</v>
      </c>
      <c r="J298" s="52">
        <v>584.66999999999996</v>
      </c>
      <c r="K298" s="52">
        <f t="shared" si="145"/>
        <v>-137.15000000000009</v>
      </c>
      <c r="L298" s="53">
        <f>K298/I298</f>
        <v>-0.19000581862514213</v>
      </c>
      <c r="M298" s="52" t="s">
        <v>634</v>
      </c>
      <c r="N298" s="52">
        <v>26.14</v>
      </c>
      <c r="O298" s="52">
        <v>23.03</v>
      </c>
      <c r="P298" s="52">
        <f t="shared" si="134"/>
        <v>-3.1099999999999994</v>
      </c>
      <c r="Q298" s="53">
        <f t="shared" si="146"/>
        <v>-0.11897475133894413</v>
      </c>
      <c r="R298" s="52" t="s">
        <v>634</v>
      </c>
      <c r="S298" s="52">
        <v>659.51</v>
      </c>
      <c r="T298" s="52">
        <v>533.92999999999995</v>
      </c>
      <c r="U298" s="52">
        <f t="shared" si="142"/>
        <v>-125.58000000000004</v>
      </c>
      <c r="V298" s="53">
        <f t="shared" si="143"/>
        <v>-0.19041409531318712</v>
      </c>
      <c r="W298" s="52" t="s">
        <v>634</v>
      </c>
      <c r="X298" s="52">
        <v>146.44</v>
      </c>
      <c r="Y298" s="52">
        <v>115.53</v>
      </c>
      <c r="Z298" s="52">
        <f t="shared" si="130"/>
        <v>-30.909999999999997</v>
      </c>
      <c r="AA298" s="53">
        <f t="shared" si="149"/>
        <v>-0.21107620868615132</v>
      </c>
      <c r="AB298" s="52" t="s">
        <v>634</v>
      </c>
      <c r="AC298" s="52">
        <v>177.08</v>
      </c>
      <c r="AD298" s="52">
        <v>138.41</v>
      </c>
      <c r="AE298" s="52">
        <f t="shared" si="150"/>
        <v>-38.670000000000016</v>
      </c>
      <c r="AF298" s="53">
        <f t="shared" si="138"/>
        <v>-0.21837587531059416</v>
      </c>
      <c r="AG298" s="52" t="s">
        <v>634</v>
      </c>
      <c r="AH298" s="30"/>
      <c r="AI298" s="40"/>
      <c r="AJ298" s="41"/>
      <c r="AL298" s="42"/>
      <c r="AM298" s="42"/>
    </row>
    <row r="299" spans="1:39" s="31" customFormat="1" ht="14.25" customHeight="1" x14ac:dyDescent="0.25">
      <c r="A299" s="49" t="s">
        <v>635</v>
      </c>
      <c r="B299" s="70" t="s">
        <v>559</v>
      </c>
      <c r="C299" s="51" t="s">
        <v>29</v>
      </c>
      <c r="D299" s="52">
        <f t="shared" si="147"/>
        <v>0</v>
      </c>
      <c r="E299" s="52">
        <f t="shared" si="147"/>
        <v>0</v>
      </c>
      <c r="F299" s="52">
        <f t="shared" si="140"/>
        <v>0</v>
      </c>
      <c r="G299" s="53">
        <v>0</v>
      </c>
      <c r="H299" s="52" t="s">
        <v>30</v>
      </c>
      <c r="I299" s="52">
        <v>0</v>
      </c>
      <c r="J299" s="52">
        <v>0</v>
      </c>
      <c r="K299" s="52">
        <f t="shared" si="145"/>
        <v>0</v>
      </c>
      <c r="L299" s="53">
        <v>0</v>
      </c>
      <c r="M299" s="52" t="s">
        <v>30</v>
      </c>
      <c r="N299" s="52">
        <v>0</v>
      </c>
      <c r="O299" s="52">
        <v>0</v>
      </c>
      <c r="P299" s="52">
        <f t="shared" si="134"/>
        <v>0</v>
      </c>
      <c r="Q299" s="53">
        <v>0</v>
      </c>
      <c r="R299" s="52" t="s">
        <v>30</v>
      </c>
      <c r="S299" s="52">
        <v>0</v>
      </c>
      <c r="T299" s="52">
        <v>0</v>
      </c>
      <c r="U299" s="52">
        <f t="shared" si="142"/>
        <v>0</v>
      </c>
      <c r="V299" s="53">
        <v>0</v>
      </c>
      <c r="W299" s="52" t="s">
        <v>30</v>
      </c>
      <c r="X299" s="52">
        <v>0</v>
      </c>
      <c r="Y299" s="52">
        <v>0</v>
      </c>
      <c r="Z299" s="52">
        <f t="shared" ref="Z299:Z315" si="151">Y299-X299</f>
        <v>0</v>
      </c>
      <c r="AA299" s="53">
        <v>0</v>
      </c>
      <c r="AB299" s="52" t="s">
        <v>30</v>
      </c>
      <c r="AC299" s="52">
        <v>0</v>
      </c>
      <c r="AD299" s="52">
        <v>0</v>
      </c>
      <c r="AE299" s="52">
        <f t="shared" si="150"/>
        <v>0</v>
      </c>
      <c r="AF299" s="53">
        <v>0</v>
      </c>
      <c r="AG299" s="52" t="s">
        <v>30</v>
      </c>
      <c r="AH299" s="30"/>
      <c r="AI299" s="40"/>
      <c r="AJ299" s="41"/>
      <c r="AL299" s="42"/>
      <c r="AM299" s="42"/>
    </row>
    <row r="300" spans="1:39" s="31" customFormat="1" ht="14.25" customHeight="1" x14ac:dyDescent="0.25">
      <c r="A300" s="49" t="s">
        <v>636</v>
      </c>
      <c r="B300" s="66" t="s">
        <v>637</v>
      </c>
      <c r="C300" s="51" t="s">
        <v>29</v>
      </c>
      <c r="D300" s="52">
        <f t="shared" si="147"/>
        <v>264.84000000000003</v>
      </c>
      <c r="E300" s="52">
        <f t="shared" si="147"/>
        <v>695.89999999999986</v>
      </c>
      <c r="F300" s="52">
        <f t="shared" si="140"/>
        <v>431.05999999999983</v>
      </c>
      <c r="G300" s="53">
        <f t="shared" si="141"/>
        <v>1.6276242259477411</v>
      </c>
      <c r="H300" s="52" t="s">
        <v>638</v>
      </c>
      <c r="I300" s="52">
        <v>95.18</v>
      </c>
      <c r="J300" s="52">
        <v>166.67</v>
      </c>
      <c r="K300" s="52">
        <f t="shared" si="145"/>
        <v>71.489999999999981</v>
      </c>
      <c r="L300" s="53">
        <f t="shared" si="148"/>
        <v>0.75110317293549034</v>
      </c>
      <c r="M300" s="52" t="s">
        <v>638</v>
      </c>
      <c r="N300" s="52">
        <v>0</v>
      </c>
      <c r="O300" s="52">
        <v>2.95</v>
      </c>
      <c r="P300" s="52">
        <f t="shared" si="134"/>
        <v>2.95</v>
      </c>
      <c r="Q300" s="53">
        <v>1</v>
      </c>
      <c r="R300" s="52" t="s">
        <v>638</v>
      </c>
      <c r="S300" s="52">
        <v>25.24</v>
      </c>
      <c r="T300" s="52">
        <v>186.32</v>
      </c>
      <c r="U300" s="52">
        <f t="shared" si="142"/>
        <v>161.07999999999998</v>
      </c>
      <c r="V300" s="53">
        <f t="shared" si="143"/>
        <v>6.3819334389857367</v>
      </c>
      <c r="W300" s="52" t="s">
        <v>638</v>
      </c>
      <c r="X300" s="52">
        <v>4.1100000000000003</v>
      </c>
      <c r="Y300" s="52">
        <v>6.78</v>
      </c>
      <c r="Z300" s="52">
        <f t="shared" si="151"/>
        <v>2.67</v>
      </c>
      <c r="AA300" s="53">
        <f t="shared" si="149"/>
        <v>0.64963503649635035</v>
      </c>
      <c r="AB300" s="52" t="s">
        <v>638</v>
      </c>
      <c r="AC300" s="52">
        <v>140.31</v>
      </c>
      <c r="AD300" s="52">
        <v>333.18</v>
      </c>
      <c r="AE300" s="52">
        <f t="shared" si="150"/>
        <v>192.87</v>
      </c>
      <c r="AF300" s="53">
        <f t="shared" si="138"/>
        <v>1.3745991019884543</v>
      </c>
      <c r="AG300" s="52" t="s">
        <v>638</v>
      </c>
      <c r="AH300" s="30"/>
      <c r="AI300" s="40"/>
      <c r="AJ300" s="41"/>
      <c r="AL300" s="42"/>
      <c r="AM300" s="42"/>
    </row>
    <row r="301" spans="1:39" s="31" customFormat="1" ht="14.25" customHeight="1" x14ac:dyDescent="0.25">
      <c r="A301" s="49" t="s">
        <v>639</v>
      </c>
      <c r="B301" s="70" t="s">
        <v>559</v>
      </c>
      <c r="C301" s="51" t="s">
        <v>29</v>
      </c>
      <c r="D301" s="52">
        <f t="shared" si="147"/>
        <v>0</v>
      </c>
      <c r="E301" s="52">
        <f t="shared" si="147"/>
        <v>0</v>
      </c>
      <c r="F301" s="52">
        <f t="shared" si="140"/>
        <v>0</v>
      </c>
      <c r="G301" s="53">
        <v>0</v>
      </c>
      <c r="H301" s="52" t="s">
        <v>30</v>
      </c>
      <c r="I301" s="52">
        <v>0</v>
      </c>
      <c r="J301" s="52">
        <v>0</v>
      </c>
      <c r="K301" s="52">
        <f t="shared" si="145"/>
        <v>0</v>
      </c>
      <c r="L301" s="53">
        <v>0</v>
      </c>
      <c r="M301" s="52" t="s">
        <v>30</v>
      </c>
      <c r="N301" s="52">
        <v>0</v>
      </c>
      <c r="O301" s="52">
        <v>0</v>
      </c>
      <c r="P301" s="52">
        <f t="shared" si="134"/>
        <v>0</v>
      </c>
      <c r="Q301" s="53">
        <v>0</v>
      </c>
      <c r="R301" s="52" t="s">
        <v>30</v>
      </c>
      <c r="S301" s="52">
        <v>0</v>
      </c>
      <c r="T301" s="52">
        <v>0</v>
      </c>
      <c r="U301" s="52">
        <f t="shared" si="142"/>
        <v>0</v>
      </c>
      <c r="V301" s="53">
        <v>0</v>
      </c>
      <c r="W301" s="52" t="s">
        <v>30</v>
      </c>
      <c r="X301" s="52">
        <v>0</v>
      </c>
      <c r="Y301" s="52">
        <v>0</v>
      </c>
      <c r="Z301" s="52">
        <f t="shared" si="151"/>
        <v>0</v>
      </c>
      <c r="AA301" s="53">
        <v>0</v>
      </c>
      <c r="AB301" s="52" t="s">
        <v>30</v>
      </c>
      <c r="AC301" s="52">
        <v>0</v>
      </c>
      <c r="AD301" s="52">
        <v>0</v>
      </c>
      <c r="AE301" s="52">
        <f t="shared" si="150"/>
        <v>0</v>
      </c>
      <c r="AF301" s="53">
        <v>0</v>
      </c>
      <c r="AG301" s="52" t="s">
        <v>30</v>
      </c>
      <c r="AH301" s="30"/>
      <c r="AI301" s="40"/>
      <c r="AJ301" s="41"/>
      <c r="AL301" s="42"/>
      <c r="AM301" s="42"/>
    </row>
    <row r="302" spans="1:39" s="31" customFormat="1" ht="36" customHeight="1" x14ac:dyDescent="0.25">
      <c r="A302" s="49" t="s">
        <v>640</v>
      </c>
      <c r="B302" s="66" t="s">
        <v>641</v>
      </c>
      <c r="C302" s="51" t="s">
        <v>29</v>
      </c>
      <c r="D302" s="52">
        <f t="shared" si="147"/>
        <v>483.27</v>
      </c>
      <c r="E302" s="52">
        <f t="shared" si="147"/>
        <v>451.95</v>
      </c>
      <c r="F302" s="52">
        <f t="shared" si="140"/>
        <v>-31.319999999999993</v>
      </c>
      <c r="G302" s="53">
        <f t="shared" si="141"/>
        <v>-6.4808492147246863E-2</v>
      </c>
      <c r="H302" s="52" t="s">
        <v>30</v>
      </c>
      <c r="I302" s="52">
        <v>152.63999999999999</v>
      </c>
      <c r="J302" s="52">
        <v>225.55</v>
      </c>
      <c r="K302" s="52">
        <f t="shared" si="145"/>
        <v>72.910000000000025</v>
      </c>
      <c r="L302" s="53">
        <f t="shared" si="148"/>
        <v>0.47765985324947607</v>
      </c>
      <c r="M302" s="52" t="s">
        <v>642</v>
      </c>
      <c r="N302" s="52">
        <v>8.3699999999999992</v>
      </c>
      <c r="O302" s="52">
        <v>2.12</v>
      </c>
      <c r="P302" s="52">
        <f t="shared" si="134"/>
        <v>-6.2499999999999991</v>
      </c>
      <c r="Q302" s="53">
        <f t="shared" si="146"/>
        <v>-0.74671445639187572</v>
      </c>
      <c r="R302" s="52" t="s">
        <v>643</v>
      </c>
      <c r="S302" s="52">
        <v>215.94</v>
      </c>
      <c r="T302" s="52">
        <v>157.13999999999999</v>
      </c>
      <c r="U302" s="52">
        <f t="shared" si="142"/>
        <v>-58.800000000000011</v>
      </c>
      <c r="V302" s="53">
        <f t="shared" si="143"/>
        <v>-0.27229786051681026</v>
      </c>
      <c r="W302" s="52" t="s">
        <v>643</v>
      </c>
      <c r="X302" s="52">
        <v>25.46</v>
      </c>
      <c r="Y302" s="52">
        <v>31.97</v>
      </c>
      <c r="Z302" s="52">
        <f t="shared" si="151"/>
        <v>6.509999999999998</v>
      </c>
      <c r="AA302" s="53">
        <f t="shared" si="149"/>
        <v>0.25569520816967783</v>
      </c>
      <c r="AB302" s="52" t="s">
        <v>642</v>
      </c>
      <c r="AC302" s="52">
        <v>80.860000000000014</v>
      </c>
      <c r="AD302" s="52">
        <v>35.17</v>
      </c>
      <c r="AE302" s="52">
        <f t="shared" si="150"/>
        <v>-45.690000000000012</v>
      </c>
      <c r="AF302" s="53">
        <f t="shared" si="138"/>
        <v>-0.56505070492208764</v>
      </c>
      <c r="AG302" s="52" t="s">
        <v>643</v>
      </c>
      <c r="AH302" s="30"/>
      <c r="AI302" s="40"/>
      <c r="AJ302" s="41"/>
      <c r="AL302" s="42"/>
      <c r="AM302" s="42"/>
    </row>
    <row r="303" spans="1:39" s="31" customFormat="1" ht="14.25" customHeight="1" x14ac:dyDescent="0.25">
      <c r="A303" s="49" t="s">
        <v>644</v>
      </c>
      <c r="B303" s="70" t="s">
        <v>559</v>
      </c>
      <c r="C303" s="51" t="s">
        <v>29</v>
      </c>
      <c r="D303" s="52">
        <f t="shared" si="147"/>
        <v>0</v>
      </c>
      <c r="E303" s="52">
        <f t="shared" si="147"/>
        <v>0</v>
      </c>
      <c r="F303" s="52">
        <f t="shared" si="140"/>
        <v>0</v>
      </c>
      <c r="G303" s="53">
        <v>0</v>
      </c>
      <c r="H303" s="52" t="s">
        <v>30</v>
      </c>
      <c r="I303" s="52">
        <v>0</v>
      </c>
      <c r="J303" s="52">
        <v>0</v>
      </c>
      <c r="K303" s="52">
        <f t="shared" si="145"/>
        <v>0</v>
      </c>
      <c r="L303" s="53">
        <v>0</v>
      </c>
      <c r="M303" s="52" t="s">
        <v>30</v>
      </c>
      <c r="N303" s="52">
        <v>0</v>
      </c>
      <c r="O303" s="52">
        <v>0</v>
      </c>
      <c r="P303" s="52">
        <f t="shared" ref="P303:P315" si="152">O303-N303</f>
        <v>0</v>
      </c>
      <c r="Q303" s="53">
        <v>0</v>
      </c>
      <c r="R303" s="52" t="s">
        <v>30</v>
      </c>
      <c r="S303" s="52">
        <v>0</v>
      </c>
      <c r="T303" s="52">
        <v>0</v>
      </c>
      <c r="U303" s="52">
        <f t="shared" si="142"/>
        <v>0</v>
      </c>
      <c r="V303" s="53">
        <v>0</v>
      </c>
      <c r="W303" s="52" t="s">
        <v>30</v>
      </c>
      <c r="X303" s="52">
        <v>0</v>
      </c>
      <c r="Y303" s="52">
        <v>0</v>
      </c>
      <c r="Z303" s="52">
        <f t="shared" si="151"/>
        <v>0</v>
      </c>
      <c r="AA303" s="53">
        <v>0</v>
      </c>
      <c r="AB303" s="52" t="s">
        <v>30</v>
      </c>
      <c r="AC303" s="52">
        <v>0</v>
      </c>
      <c r="AD303" s="52">
        <v>0</v>
      </c>
      <c r="AE303" s="52">
        <f t="shared" si="150"/>
        <v>0</v>
      </c>
      <c r="AF303" s="53">
        <v>0</v>
      </c>
      <c r="AG303" s="52" t="s">
        <v>30</v>
      </c>
      <c r="AH303" s="30"/>
      <c r="AI303" s="40"/>
      <c r="AJ303" s="41"/>
      <c r="AL303" s="42"/>
      <c r="AM303" s="42"/>
    </row>
    <row r="304" spans="1:39" s="31" customFormat="1" ht="18" customHeight="1" x14ac:dyDescent="0.25">
      <c r="A304" s="49" t="s">
        <v>645</v>
      </c>
      <c r="B304" s="66" t="s">
        <v>646</v>
      </c>
      <c r="C304" s="51" t="s">
        <v>29</v>
      </c>
      <c r="D304" s="52">
        <f t="shared" si="147"/>
        <v>5055.8180000000011</v>
      </c>
      <c r="E304" s="52">
        <f t="shared" si="147"/>
        <v>3588.47</v>
      </c>
      <c r="F304" s="52">
        <f t="shared" si="140"/>
        <v>-1467.3480000000013</v>
      </c>
      <c r="G304" s="53">
        <f t="shared" si="141"/>
        <v>-0.29022959291651734</v>
      </c>
      <c r="H304" s="52" t="s">
        <v>647</v>
      </c>
      <c r="I304" s="52">
        <v>1347.7611999999999</v>
      </c>
      <c r="J304" s="52">
        <v>1109.31</v>
      </c>
      <c r="K304" s="52">
        <f t="shared" si="145"/>
        <v>-238.45119999999997</v>
      </c>
      <c r="L304" s="53">
        <f t="shared" ref="L304:L310" si="153">K304/I304</f>
        <v>-0.17692392391174341</v>
      </c>
      <c r="M304" s="52" t="s">
        <v>648</v>
      </c>
      <c r="N304" s="52">
        <v>31.500000000000036</v>
      </c>
      <c r="O304" s="52">
        <v>122.49</v>
      </c>
      <c r="P304" s="52">
        <f t="shared" si="152"/>
        <v>90.989999999999952</v>
      </c>
      <c r="Q304" s="53">
        <f>P304/N304</f>
        <v>2.8885714285714239</v>
      </c>
      <c r="R304" s="52" t="s">
        <v>649</v>
      </c>
      <c r="S304" s="52">
        <v>1963.8024000000009</v>
      </c>
      <c r="T304" s="52">
        <v>990.64</v>
      </c>
      <c r="U304" s="52">
        <f t="shared" si="142"/>
        <v>-973.16240000000096</v>
      </c>
      <c r="V304" s="53">
        <f t="shared" si="143"/>
        <v>-0.49555006145221153</v>
      </c>
      <c r="W304" s="52" t="s">
        <v>650</v>
      </c>
      <c r="X304" s="52">
        <v>677.99519999999995</v>
      </c>
      <c r="Y304" s="52">
        <v>1202.01</v>
      </c>
      <c r="Z304" s="52">
        <f t="shared" si="151"/>
        <v>524.01480000000004</v>
      </c>
      <c r="AA304" s="53">
        <f t="shared" si="149"/>
        <v>0.77288865761881509</v>
      </c>
      <c r="AB304" s="52" t="s">
        <v>651</v>
      </c>
      <c r="AC304" s="52">
        <v>1034.7592</v>
      </c>
      <c r="AD304" s="52">
        <v>164.02</v>
      </c>
      <c r="AE304" s="52">
        <f t="shared" si="150"/>
        <v>-870.73919999999998</v>
      </c>
      <c r="AF304" s="53">
        <f t="shared" si="138"/>
        <v>-0.84148969151470221</v>
      </c>
      <c r="AG304" s="52" t="s">
        <v>652</v>
      </c>
      <c r="AH304" s="30"/>
      <c r="AI304" s="40"/>
      <c r="AJ304" s="41"/>
      <c r="AL304" s="42"/>
      <c r="AM304" s="42"/>
    </row>
    <row r="305" spans="1:39" s="31" customFormat="1" ht="39.75" customHeight="1" x14ac:dyDescent="0.25">
      <c r="A305" s="49" t="s">
        <v>653</v>
      </c>
      <c r="B305" s="70" t="s">
        <v>559</v>
      </c>
      <c r="C305" s="51" t="s">
        <v>29</v>
      </c>
      <c r="D305" s="52">
        <f t="shared" si="147"/>
        <v>763.22</v>
      </c>
      <c r="E305" s="52">
        <f t="shared" si="147"/>
        <v>956.25</v>
      </c>
      <c r="F305" s="52">
        <f t="shared" si="140"/>
        <v>193.02999999999997</v>
      </c>
      <c r="G305" s="53">
        <f t="shared" si="141"/>
        <v>0.25291527999790359</v>
      </c>
      <c r="H305" s="52" t="s">
        <v>600</v>
      </c>
      <c r="I305" s="52">
        <v>330.36</v>
      </c>
      <c r="J305" s="52">
        <v>7.45</v>
      </c>
      <c r="K305" s="52">
        <f t="shared" si="145"/>
        <v>-322.91000000000003</v>
      </c>
      <c r="L305" s="53">
        <f t="shared" si="153"/>
        <v>-0.97744884368567631</v>
      </c>
      <c r="M305" s="52" t="s">
        <v>600</v>
      </c>
      <c r="N305" s="52">
        <v>19.309999999999999</v>
      </c>
      <c r="O305" s="52">
        <v>0.13</v>
      </c>
      <c r="P305" s="52">
        <f t="shared" si="152"/>
        <v>-19.18</v>
      </c>
      <c r="Q305" s="53">
        <f>P305/N305</f>
        <v>-0.99326773692387371</v>
      </c>
      <c r="R305" s="52" t="s">
        <v>600</v>
      </c>
      <c r="S305" s="52">
        <v>336.58</v>
      </c>
      <c r="T305" s="52">
        <v>106.09</v>
      </c>
      <c r="U305" s="52">
        <f t="shared" si="142"/>
        <v>-230.48999999999998</v>
      </c>
      <c r="V305" s="53">
        <f t="shared" si="143"/>
        <v>-0.68480004753698964</v>
      </c>
      <c r="W305" s="52" t="s">
        <v>600</v>
      </c>
      <c r="X305" s="52">
        <v>28.09</v>
      </c>
      <c r="Y305" s="52">
        <v>830.75</v>
      </c>
      <c r="Z305" s="52">
        <f t="shared" si="151"/>
        <v>802.66</v>
      </c>
      <c r="AA305" s="53">
        <f t="shared" si="149"/>
        <v>28.574581701673193</v>
      </c>
      <c r="AB305" s="52" t="s">
        <v>600</v>
      </c>
      <c r="AC305" s="52">
        <v>48.88</v>
      </c>
      <c r="AD305" s="52">
        <v>11.83</v>
      </c>
      <c r="AE305" s="52">
        <f t="shared" si="150"/>
        <v>-37.050000000000004</v>
      </c>
      <c r="AF305" s="53">
        <f t="shared" si="138"/>
        <v>-0.75797872340425532</v>
      </c>
      <c r="AG305" s="52" t="s">
        <v>600</v>
      </c>
      <c r="AH305" s="30"/>
      <c r="AI305" s="40"/>
      <c r="AJ305" s="41"/>
      <c r="AL305" s="42"/>
      <c r="AM305" s="42"/>
    </row>
    <row r="306" spans="1:39" s="31" customFormat="1" ht="47.25" customHeight="1" x14ac:dyDescent="0.25">
      <c r="A306" s="49" t="s">
        <v>654</v>
      </c>
      <c r="B306" s="68" t="s">
        <v>655</v>
      </c>
      <c r="C306" s="51" t="s">
        <v>656</v>
      </c>
      <c r="D306" s="52">
        <f>((D169+D173+D175+D176+D178)/1.2)/(D25+D29+D31+D32+D34-415.819)*100</f>
        <v>98.474336694123309</v>
      </c>
      <c r="E306" s="52">
        <f>((E169+E173+E175+E176+E178)/1.2)/(E25+E29+E31+E32+E34-441.76653487)*100</f>
        <v>99.416368677797323</v>
      </c>
      <c r="F306" s="52">
        <f t="shared" si="140"/>
        <v>0.94203198367401342</v>
      </c>
      <c r="G306" s="53">
        <f>F306/D306</f>
        <v>9.5662688909508679E-3</v>
      </c>
      <c r="H306" s="52" t="s">
        <v>30</v>
      </c>
      <c r="I306" s="52">
        <f>((I169+I173+I175+I176+I178)/1.2)/(I25+I29+I31+I32+I34)*100</f>
        <v>98.673105209953476</v>
      </c>
      <c r="J306" s="52">
        <f>((J169+J173+J175+J176+J178)/1.2)/(J25+J29+J31+J32+J34-23.84770948)*100</f>
        <v>98.314318996881028</v>
      </c>
      <c r="K306" s="52">
        <f t="shared" si="145"/>
        <v>-0.35878621307244885</v>
      </c>
      <c r="L306" s="53">
        <f t="shared" si="153"/>
        <v>-3.6361094779477653E-3</v>
      </c>
      <c r="M306" s="52" t="s">
        <v>30</v>
      </c>
      <c r="N306" s="52">
        <f>((N169+N173+N175+N176+N178)/1.2)/(N29+N31+N32+N34)*100</f>
        <v>97.377677229750034</v>
      </c>
      <c r="O306" s="52">
        <f>((O169+O173+O175+O176+O178)/1.2)/(O29+O31+O32+O34)*100</f>
        <v>88.12929293666717</v>
      </c>
      <c r="P306" s="52">
        <f t="shared" si="152"/>
        <v>-9.2483842930828644</v>
      </c>
      <c r="Q306" s="53">
        <f t="shared" si="146"/>
        <v>-9.4974377662166848E-2</v>
      </c>
      <c r="R306" s="52" t="s">
        <v>30</v>
      </c>
      <c r="S306" s="52">
        <f>((S169+S173+S175+S176+S178)/1.2)/(S25+S29+S31+S32+S34)*100</f>
        <v>98.957880153947272</v>
      </c>
      <c r="T306" s="52">
        <f>((T169+T173+T175+T176+T178)/1.2)/(T25+T29+T31+T32+T34)*100</f>
        <v>100.67341388489541</v>
      </c>
      <c r="U306" s="52">
        <f t="shared" si="142"/>
        <v>1.7155337309481382</v>
      </c>
      <c r="V306" s="53">
        <f t="shared" si="143"/>
        <v>1.733599919763144E-2</v>
      </c>
      <c r="W306" s="52" t="s">
        <v>30</v>
      </c>
      <c r="X306" s="52">
        <f>((X169+X173+X175+X176+X178)/1.2)/(X25+X29+X31+X32+X34-3.94)*100</f>
        <v>99.397226553430116</v>
      </c>
      <c r="Y306" s="52">
        <f>((Y169+Y173+Y175+Y176+Y178)/1.2)/(Y25+Y29+Y31+Y32+Y34-5.60691347)*100</f>
        <v>100.23472624203036</v>
      </c>
      <c r="Z306" s="52">
        <f t="shared" si="151"/>
        <v>0.83749968860024637</v>
      </c>
      <c r="AA306" s="53">
        <f t="shared" si="149"/>
        <v>8.4257852823494597E-3</v>
      </c>
      <c r="AB306" s="52" t="s">
        <v>30</v>
      </c>
      <c r="AC306" s="52">
        <f>((AC169+AC173+AC175+AC176+AC178)/1.2)/(AC25+AC29+AC31+AC32+AC34-411.879)*100</f>
        <v>94.757173390714883</v>
      </c>
      <c r="AD306" s="52">
        <f>((AD169+AD173+AD175+AD176+AD178)/1.2)/(AD25+AD29+AD31+AD32+AD34-412.31191192)*100</f>
        <v>99.705055212303975</v>
      </c>
      <c r="AE306" s="52">
        <f t="shared" si="150"/>
        <v>4.9478818215890925</v>
      </c>
      <c r="AF306" s="53">
        <f t="shared" si="138"/>
        <v>5.2216435384657943E-2</v>
      </c>
      <c r="AG306" s="52" t="s">
        <v>30</v>
      </c>
      <c r="AH306" s="30"/>
      <c r="AI306" s="40"/>
      <c r="AJ306" s="41"/>
      <c r="AL306" s="42"/>
      <c r="AM306" s="42"/>
    </row>
    <row r="307" spans="1:39" s="31" customFormat="1" ht="27" customHeight="1" x14ac:dyDescent="0.25">
      <c r="A307" s="49" t="s">
        <v>657</v>
      </c>
      <c r="B307" s="66" t="s">
        <v>658</v>
      </c>
      <c r="C307" s="51" t="s">
        <v>656</v>
      </c>
      <c r="D307" s="52">
        <f t="shared" ref="D307:E310" si="154">D169/(D25*1.2)*100</f>
        <v>99.947280477546883</v>
      </c>
      <c r="E307" s="52">
        <f t="shared" si="154"/>
        <v>101.04805755725343</v>
      </c>
      <c r="F307" s="52">
        <f t="shared" si="140"/>
        <v>1.1007770797065461</v>
      </c>
      <c r="G307" s="53">
        <f>F307/D307</f>
        <v>1.101357710231881E-2</v>
      </c>
      <c r="H307" s="52" t="s">
        <v>30</v>
      </c>
      <c r="I307" s="52">
        <f t="shared" ref="I307:J310" si="155">I169/(I25*1.2)*100</f>
        <v>99.96067391839135</v>
      </c>
      <c r="J307" s="52">
        <f t="shared" si="155"/>
        <v>101.01542944859978</v>
      </c>
      <c r="K307" s="52">
        <f t="shared" si="145"/>
        <v>1.0547555302084248</v>
      </c>
      <c r="L307" s="53">
        <f t="shared" si="153"/>
        <v>1.0551704874154163E-2</v>
      </c>
      <c r="M307" s="52" t="s">
        <v>30</v>
      </c>
      <c r="N307" s="52" t="s">
        <v>30</v>
      </c>
      <c r="O307" s="52" t="s">
        <v>30</v>
      </c>
      <c r="P307" s="52" t="s">
        <v>30</v>
      </c>
      <c r="Q307" s="52" t="s">
        <v>30</v>
      </c>
      <c r="R307" s="52" t="s">
        <v>30</v>
      </c>
      <c r="S307" s="52">
        <f t="shared" ref="S307:T309" si="156">S169/(S25*1.2)*100</f>
        <v>99.92383549415139</v>
      </c>
      <c r="T307" s="52">
        <f t="shared" si="156"/>
        <v>101.08942954478653</v>
      </c>
      <c r="U307" s="52">
        <f t="shared" si="142"/>
        <v>1.1655940506351357</v>
      </c>
      <c r="V307" s="53">
        <f t="shared" si="143"/>
        <v>1.1664824962642258E-2</v>
      </c>
      <c r="W307" s="52" t="s">
        <v>30</v>
      </c>
      <c r="X307" s="52">
        <f t="shared" ref="X307:Y309" si="157">X169/(X25*1.2)*100</f>
        <v>99.968410693696242</v>
      </c>
      <c r="Y307" s="52">
        <f t="shared" si="157"/>
        <v>100.92057447341305</v>
      </c>
      <c r="Z307" s="52">
        <f t="shared" si="151"/>
        <v>0.95216377971681254</v>
      </c>
      <c r="AA307" s="53">
        <f t="shared" si="149"/>
        <v>9.5246465669465083E-3</v>
      </c>
      <c r="AB307" s="52" t="s">
        <v>30</v>
      </c>
      <c r="AC307" s="52">
        <f t="shared" ref="AC307:AD309" si="158">AC169/(AC25*1.2)*100</f>
        <v>99.993342250776962</v>
      </c>
      <c r="AD307" s="52">
        <f t="shared" si="158"/>
        <v>101.07511294402815</v>
      </c>
      <c r="AE307" s="52">
        <f t="shared" si="150"/>
        <v>1.0817706932511868</v>
      </c>
      <c r="AF307" s="53">
        <f t="shared" si="138"/>
        <v>1.0818427196264472E-2</v>
      </c>
      <c r="AG307" s="52" t="s">
        <v>30</v>
      </c>
      <c r="AH307" s="30"/>
      <c r="AI307" s="40"/>
      <c r="AJ307" s="41"/>
      <c r="AL307" s="42"/>
      <c r="AM307" s="42"/>
    </row>
    <row r="308" spans="1:39" s="31" customFormat="1" ht="36.75" customHeight="1" x14ac:dyDescent="0.25">
      <c r="A308" s="49" t="s">
        <v>659</v>
      </c>
      <c r="B308" s="66" t="s">
        <v>660</v>
      </c>
      <c r="C308" s="51" t="s">
        <v>656</v>
      </c>
      <c r="D308" s="52">
        <f t="shared" si="154"/>
        <v>100.78269762669711</v>
      </c>
      <c r="E308" s="52">
        <f t="shared" si="154"/>
        <v>102.01765942340408</v>
      </c>
      <c r="F308" s="52">
        <f t="shared" si="140"/>
        <v>1.234961796706969</v>
      </c>
      <c r="G308" s="53">
        <f>F308/D308</f>
        <v>1.2253708481601811E-2</v>
      </c>
      <c r="H308" s="52" t="s">
        <v>30</v>
      </c>
      <c r="I308" s="52">
        <f t="shared" si="155"/>
        <v>100.78268444311473</v>
      </c>
      <c r="J308" s="52">
        <f t="shared" si="155"/>
        <v>102.01765947990498</v>
      </c>
      <c r="K308" s="52">
        <f t="shared" si="145"/>
        <v>1.2349750367902459</v>
      </c>
      <c r="L308" s="53">
        <f t="shared" si="153"/>
        <v>1.225384145713353E-2</v>
      </c>
      <c r="M308" s="52" t="s">
        <v>30</v>
      </c>
      <c r="N308" s="52" t="s">
        <v>30</v>
      </c>
      <c r="O308" s="52" t="s">
        <v>30</v>
      </c>
      <c r="P308" s="52" t="s">
        <v>30</v>
      </c>
      <c r="Q308" s="52" t="s">
        <v>30</v>
      </c>
      <c r="R308" s="52" t="s">
        <v>30</v>
      </c>
      <c r="S308" s="52">
        <f t="shared" si="156"/>
        <v>100.78270479858371</v>
      </c>
      <c r="T308" s="52">
        <f t="shared" si="156"/>
        <v>102.01765939465351</v>
      </c>
      <c r="U308" s="52">
        <f t="shared" si="142"/>
        <v>1.2349545960697981</v>
      </c>
      <c r="V308" s="53">
        <f t="shared" si="143"/>
        <v>1.2253636162453469E-2</v>
      </c>
      <c r="W308" s="52" t="s">
        <v>30</v>
      </c>
      <c r="X308" s="52">
        <f t="shared" si="157"/>
        <v>100.78270479858374</v>
      </c>
      <c r="Y308" s="52">
        <f t="shared" si="157"/>
        <v>102.01765939465351</v>
      </c>
      <c r="Z308" s="52">
        <f t="shared" si="151"/>
        <v>1.2349545960697697</v>
      </c>
      <c r="AA308" s="53">
        <f t="shared" si="149"/>
        <v>1.2253636162453183E-2</v>
      </c>
      <c r="AB308" s="52" t="s">
        <v>30</v>
      </c>
      <c r="AC308" s="52">
        <f t="shared" si="158"/>
        <v>100.78270479858378</v>
      </c>
      <c r="AD308" s="52">
        <f t="shared" si="158"/>
        <v>102.01765939465352</v>
      </c>
      <c r="AE308" s="52">
        <f t="shared" si="150"/>
        <v>1.2349545960697412</v>
      </c>
      <c r="AF308" s="53">
        <f t="shared" si="138"/>
        <v>1.2253636162452897E-2</v>
      </c>
      <c r="AG308" s="52" t="s">
        <v>30</v>
      </c>
      <c r="AH308" s="30"/>
      <c r="AI308" s="40"/>
      <c r="AJ308" s="41"/>
      <c r="AL308" s="42"/>
      <c r="AM308" s="42"/>
    </row>
    <row r="309" spans="1:39" s="31" customFormat="1" ht="30.75" customHeight="1" x14ac:dyDescent="0.25">
      <c r="A309" s="49" t="s">
        <v>661</v>
      </c>
      <c r="B309" s="66" t="s">
        <v>662</v>
      </c>
      <c r="C309" s="51" t="s">
        <v>656</v>
      </c>
      <c r="D309" s="52">
        <f t="shared" si="154"/>
        <v>98.58972582971542</v>
      </c>
      <c r="E309" s="52">
        <f t="shared" si="154"/>
        <v>99.401647305684634</v>
      </c>
      <c r="F309" s="52">
        <f t="shared" si="140"/>
        <v>0.81192147596921416</v>
      </c>
      <c r="G309" s="53">
        <f>F309/D309</f>
        <v>8.2353558561626215E-3</v>
      </c>
      <c r="H309" s="52" t="s">
        <v>30</v>
      </c>
      <c r="I309" s="52">
        <f t="shared" si="155"/>
        <v>98.589737873591616</v>
      </c>
      <c r="J309" s="52">
        <f t="shared" si="155"/>
        <v>99.40164723714517</v>
      </c>
      <c r="K309" s="52">
        <f t="shared" si="145"/>
        <v>0.81190936355355348</v>
      </c>
      <c r="L309" s="53">
        <f t="shared" si="153"/>
        <v>8.2352319933597529E-3</v>
      </c>
      <c r="M309" s="52" t="s">
        <v>30</v>
      </c>
      <c r="N309" s="52" t="s">
        <v>30</v>
      </c>
      <c r="O309" s="52" t="s">
        <v>30</v>
      </c>
      <c r="P309" s="52" t="s">
        <v>30</v>
      </c>
      <c r="Q309" s="52" t="s">
        <v>30</v>
      </c>
      <c r="R309" s="52" t="s">
        <v>30</v>
      </c>
      <c r="S309" s="52">
        <f t="shared" si="156"/>
        <v>98.58971825211637</v>
      </c>
      <c r="T309" s="52">
        <f t="shared" si="156"/>
        <v>99.401647350465865</v>
      </c>
      <c r="U309" s="52">
        <f t="shared" si="142"/>
        <v>0.81192909834949489</v>
      </c>
      <c r="V309" s="53">
        <f t="shared" si="143"/>
        <v>8.2354338032816689E-3</v>
      </c>
      <c r="W309" s="52" t="s">
        <v>30</v>
      </c>
      <c r="X309" s="52">
        <f t="shared" si="157"/>
        <v>98.58971825211637</v>
      </c>
      <c r="Y309" s="52">
        <f t="shared" si="157"/>
        <v>99.401647350465851</v>
      </c>
      <c r="Z309" s="52">
        <f t="shared" si="151"/>
        <v>0.81192909834948068</v>
      </c>
      <c r="AA309" s="53">
        <f t="shared" si="149"/>
        <v>8.235433803281525E-3</v>
      </c>
      <c r="AB309" s="52" t="s">
        <v>30</v>
      </c>
      <c r="AC309" s="52">
        <f t="shared" si="158"/>
        <v>98.589718252116356</v>
      </c>
      <c r="AD309" s="52">
        <f t="shared" si="158"/>
        <v>99.401647350465865</v>
      </c>
      <c r="AE309" s="52">
        <f t="shared" si="150"/>
        <v>0.8119290983495091</v>
      </c>
      <c r="AF309" s="53">
        <f t="shared" si="138"/>
        <v>8.2354338032818147E-3</v>
      </c>
      <c r="AG309" s="52" t="s">
        <v>30</v>
      </c>
      <c r="AH309" s="30"/>
      <c r="AI309" s="40"/>
      <c r="AJ309" s="41"/>
      <c r="AL309" s="42"/>
      <c r="AM309" s="42"/>
    </row>
    <row r="310" spans="1:39" s="31" customFormat="1" ht="30.75" customHeight="1" x14ac:dyDescent="0.25">
      <c r="A310" s="49" t="s">
        <v>663</v>
      </c>
      <c r="B310" s="66" t="s">
        <v>664</v>
      </c>
      <c r="C310" s="51" t="s">
        <v>656</v>
      </c>
      <c r="D310" s="52">
        <f t="shared" si="154"/>
        <v>101.40429603875664</v>
      </c>
      <c r="E310" s="52">
        <f t="shared" si="154"/>
        <v>102.79376261170043</v>
      </c>
      <c r="F310" s="52">
        <f t="shared" si="140"/>
        <v>1.3894665729437889</v>
      </c>
      <c r="G310" s="53">
        <f>F310/D310</f>
        <v>1.3702245636740438E-2</v>
      </c>
      <c r="H310" s="52" t="s">
        <v>30</v>
      </c>
      <c r="I310" s="52">
        <f t="shared" si="155"/>
        <v>101.40429603875664</v>
      </c>
      <c r="J310" s="52">
        <f t="shared" si="155"/>
        <v>102.79376261170043</v>
      </c>
      <c r="K310" s="52">
        <f t="shared" si="145"/>
        <v>1.3894665729437889</v>
      </c>
      <c r="L310" s="53">
        <f t="shared" si="153"/>
        <v>1.3702245636740438E-2</v>
      </c>
      <c r="M310" s="52" t="s">
        <v>30</v>
      </c>
      <c r="N310" s="52" t="s">
        <v>30</v>
      </c>
      <c r="O310" s="52" t="s">
        <v>30</v>
      </c>
      <c r="P310" s="52" t="s">
        <v>30</v>
      </c>
      <c r="Q310" s="52" t="s">
        <v>30</v>
      </c>
      <c r="R310" s="52" t="s">
        <v>30</v>
      </c>
      <c r="S310" s="52" t="s">
        <v>30</v>
      </c>
      <c r="T310" s="52" t="s">
        <v>30</v>
      </c>
      <c r="U310" s="52" t="s">
        <v>30</v>
      </c>
      <c r="V310" s="52" t="s">
        <v>30</v>
      </c>
      <c r="W310" s="52" t="s">
        <v>30</v>
      </c>
      <c r="X310" s="52" t="s">
        <v>30</v>
      </c>
      <c r="Y310" s="52" t="s">
        <v>30</v>
      </c>
      <c r="Z310" s="52" t="s">
        <v>30</v>
      </c>
      <c r="AA310" s="52" t="s">
        <v>30</v>
      </c>
      <c r="AB310" s="52" t="s">
        <v>30</v>
      </c>
      <c r="AC310" s="52" t="s">
        <v>30</v>
      </c>
      <c r="AD310" s="52" t="s">
        <v>30</v>
      </c>
      <c r="AE310" s="52" t="s">
        <v>30</v>
      </c>
      <c r="AF310" s="52" t="s">
        <v>30</v>
      </c>
      <c r="AG310" s="52" t="s">
        <v>30</v>
      </c>
      <c r="AH310" s="30"/>
      <c r="AI310" s="40"/>
      <c r="AJ310" s="41"/>
      <c r="AL310" s="42"/>
      <c r="AM310" s="42"/>
    </row>
    <row r="311" spans="1:39" s="31" customFormat="1" ht="20.25" customHeight="1" x14ac:dyDescent="0.25">
      <c r="A311" s="49" t="s">
        <v>665</v>
      </c>
      <c r="B311" s="69" t="s">
        <v>666</v>
      </c>
      <c r="C311" s="51" t="s">
        <v>656</v>
      </c>
      <c r="D311" s="52">
        <v>0</v>
      </c>
      <c r="E311" s="52">
        <v>0</v>
      </c>
      <c r="F311" s="52">
        <f t="shared" si="140"/>
        <v>0</v>
      </c>
      <c r="G311" s="53">
        <v>0</v>
      </c>
      <c r="H311" s="52" t="s">
        <v>30</v>
      </c>
      <c r="I311" s="52">
        <v>0</v>
      </c>
      <c r="J311" s="52">
        <v>0</v>
      </c>
      <c r="K311" s="52">
        <f t="shared" si="145"/>
        <v>0</v>
      </c>
      <c r="L311" s="53">
        <v>0</v>
      </c>
      <c r="M311" s="52" t="s">
        <v>30</v>
      </c>
      <c r="N311" s="52">
        <v>0</v>
      </c>
      <c r="O311" s="52">
        <v>0</v>
      </c>
      <c r="P311" s="52">
        <f t="shared" si="152"/>
        <v>0</v>
      </c>
      <c r="Q311" s="53">
        <v>0</v>
      </c>
      <c r="R311" s="52" t="s">
        <v>30</v>
      </c>
      <c r="S311" s="52">
        <v>0</v>
      </c>
      <c r="T311" s="52">
        <v>0</v>
      </c>
      <c r="U311" s="52">
        <f t="shared" si="142"/>
        <v>0</v>
      </c>
      <c r="V311" s="53">
        <v>0</v>
      </c>
      <c r="W311" s="52" t="s">
        <v>30</v>
      </c>
      <c r="X311" s="52">
        <v>0</v>
      </c>
      <c r="Y311" s="52">
        <v>0</v>
      </c>
      <c r="Z311" s="52">
        <f t="shared" si="151"/>
        <v>0</v>
      </c>
      <c r="AA311" s="53">
        <v>0</v>
      </c>
      <c r="AB311" s="52" t="s">
        <v>30</v>
      </c>
      <c r="AC311" s="52">
        <v>0</v>
      </c>
      <c r="AD311" s="52">
        <v>0</v>
      </c>
      <c r="AE311" s="52">
        <f t="shared" si="150"/>
        <v>0</v>
      </c>
      <c r="AF311" s="53">
        <v>0</v>
      </c>
      <c r="AG311" s="52" t="s">
        <v>30</v>
      </c>
      <c r="AH311" s="30"/>
      <c r="AI311" s="40"/>
      <c r="AJ311" s="41"/>
      <c r="AL311" s="42"/>
      <c r="AM311" s="42"/>
    </row>
    <row r="312" spans="1:39" s="31" customFormat="1" ht="20.25" customHeight="1" x14ac:dyDescent="0.25">
      <c r="A312" s="49" t="s">
        <v>667</v>
      </c>
      <c r="B312" s="69" t="s">
        <v>668</v>
      </c>
      <c r="C312" s="51" t="s">
        <v>656</v>
      </c>
      <c r="D312" s="52" t="s">
        <v>30</v>
      </c>
      <c r="E312" s="52" t="s">
        <v>30</v>
      </c>
      <c r="F312" s="52" t="s">
        <v>30</v>
      </c>
      <c r="G312" s="52" t="s">
        <v>30</v>
      </c>
      <c r="H312" s="52" t="s">
        <v>30</v>
      </c>
      <c r="I312" s="52" t="s">
        <v>30</v>
      </c>
      <c r="J312" s="52" t="s">
        <v>30</v>
      </c>
      <c r="K312" s="52" t="s">
        <v>30</v>
      </c>
      <c r="L312" s="52" t="s">
        <v>30</v>
      </c>
      <c r="M312" s="52" t="s">
        <v>30</v>
      </c>
      <c r="N312" s="52" t="s">
        <v>30</v>
      </c>
      <c r="O312" s="52" t="s">
        <v>30</v>
      </c>
      <c r="P312" s="52" t="s">
        <v>30</v>
      </c>
      <c r="Q312" s="52" t="s">
        <v>30</v>
      </c>
      <c r="R312" s="52" t="s">
        <v>30</v>
      </c>
      <c r="S312" s="52" t="s">
        <v>30</v>
      </c>
      <c r="T312" s="52" t="s">
        <v>30</v>
      </c>
      <c r="U312" s="52" t="s">
        <v>30</v>
      </c>
      <c r="V312" s="52" t="s">
        <v>30</v>
      </c>
      <c r="W312" s="52" t="s">
        <v>30</v>
      </c>
      <c r="X312" s="52" t="s">
        <v>30</v>
      </c>
      <c r="Y312" s="52" t="s">
        <v>30</v>
      </c>
      <c r="Z312" s="52" t="s">
        <v>30</v>
      </c>
      <c r="AA312" s="52" t="s">
        <v>30</v>
      </c>
      <c r="AB312" s="52" t="s">
        <v>30</v>
      </c>
      <c r="AC312" s="52" t="s">
        <v>30</v>
      </c>
      <c r="AD312" s="52" t="s">
        <v>30</v>
      </c>
      <c r="AE312" s="52" t="s">
        <v>30</v>
      </c>
      <c r="AF312" s="52" t="s">
        <v>30</v>
      </c>
      <c r="AG312" s="52" t="s">
        <v>30</v>
      </c>
      <c r="AH312" s="30"/>
      <c r="AI312" s="40"/>
      <c r="AJ312" s="41"/>
      <c r="AL312" s="42"/>
      <c r="AM312" s="42"/>
    </row>
    <row r="313" spans="1:39" s="31" customFormat="1" ht="20.25" customHeight="1" x14ac:dyDescent="0.25">
      <c r="A313" s="49" t="s">
        <v>669</v>
      </c>
      <c r="B313" s="66" t="s">
        <v>670</v>
      </c>
      <c r="C313" s="51" t="s">
        <v>656</v>
      </c>
      <c r="D313" s="52">
        <v>0</v>
      </c>
      <c r="E313" s="52">
        <v>0</v>
      </c>
      <c r="F313" s="52">
        <f t="shared" si="140"/>
        <v>0</v>
      </c>
      <c r="G313" s="53">
        <v>0</v>
      </c>
      <c r="H313" s="52" t="s">
        <v>30</v>
      </c>
      <c r="I313" s="52">
        <v>0</v>
      </c>
      <c r="J313" s="52">
        <v>0</v>
      </c>
      <c r="K313" s="52">
        <f t="shared" si="145"/>
        <v>0</v>
      </c>
      <c r="L313" s="53">
        <v>0</v>
      </c>
      <c r="M313" s="52" t="s">
        <v>30</v>
      </c>
      <c r="N313" s="52">
        <v>0</v>
      </c>
      <c r="O313" s="52">
        <v>0</v>
      </c>
      <c r="P313" s="52">
        <f t="shared" si="152"/>
        <v>0</v>
      </c>
      <c r="Q313" s="53">
        <v>0</v>
      </c>
      <c r="R313" s="52" t="s">
        <v>30</v>
      </c>
      <c r="S313" s="52">
        <v>0</v>
      </c>
      <c r="T313" s="52">
        <v>0</v>
      </c>
      <c r="U313" s="52">
        <f t="shared" si="142"/>
        <v>0</v>
      </c>
      <c r="V313" s="53">
        <v>0</v>
      </c>
      <c r="W313" s="52" t="s">
        <v>30</v>
      </c>
      <c r="X313" s="52">
        <v>0</v>
      </c>
      <c r="Y313" s="52">
        <v>0</v>
      </c>
      <c r="Z313" s="52">
        <f t="shared" si="151"/>
        <v>0</v>
      </c>
      <c r="AA313" s="53">
        <v>0</v>
      </c>
      <c r="AB313" s="52" t="s">
        <v>30</v>
      </c>
      <c r="AC313" s="52">
        <v>0</v>
      </c>
      <c r="AD313" s="52">
        <v>0</v>
      </c>
      <c r="AE313" s="52">
        <f t="shared" si="150"/>
        <v>0</v>
      </c>
      <c r="AF313" s="53">
        <v>0</v>
      </c>
      <c r="AG313" s="52" t="s">
        <v>30</v>
      </c>
      <c r="AH313" s="30"/>
      <c r="AI313" s="40"/>
      <c r="AJ313" s="41"/>
      <c r="AL313" s="42"/>
      <c r="AM313" s="42"/>
    </row>
    <row r="314" spans="1:39" s="31" customFormat="1" ht="20.25" customHeight="1" x14ac:dyDescent="0.25">
      <c r="A314" s="49" t="s">
        <v>671</v>
      </c>
      <c r="B314" s="69" t="s">
        <v>672</v>
      </c>
      <c r="C314" s="51" t="s">
        <v>656</v>
      </c>
      <c r="D314" s="52" t="s">
        <v>30</v>
      </c>
      <c r="E314" s="52" t="s">
        <v>30</v>
      </c>
      <c r="F314" s="52" t="s">
        <v>30</v>
      </c>
      <c r="G314" s="52" t="s">
        <v>30</v>
      </c>
      <c r="H314" s="52" t="s">
        <v>30</v>
      </c>
      <c r="I314" s="52" t="s">
        <v>30</v>
      </c>
      <c r="J314" s="52" t="s">
        <v>30</v>
      </c>
      <c r="K314" s="52" t="s">
        <v>30</v>
      </c>
      <c r="L314" s="52" t="s">
        <v>30</v>
      </c>
      <c r="M314" s="52" t="s">
        <v>30</v>
      </c>
      <c r="N314" s="52" t="s">
        <v>30</v>
      </c>
      <c r="O314" s="52" t="s">
        <v>30</v>
      </c>
      <c r="P314" s="52" t="s">
        <v>30</v>
      </c>
      <c r="Q314" s="52" t="s">
        <v>30</v>
      </c>
      <c r="R314" s="52" t="s">
        <v>30</v>
      </c>
      <c r="S314" s="52" t="s">
        <v>30</v>
      </c>
      <c r="T314" s="52" t="s">
        <v>30</v>
      </c>
      <c r="U314" s="52" t="s">
        <v>30</v>
      </c>
      <c r="V314" s="52" t="s">
        <v>30</v>
      </c>
      <c r="W314" s="52" t="s">
        <v>30</v>
      </c>
      <c r="X314" s="52" t="s">
        <v>30</v>
      </c>
      <c r="Y314" s="52" t="s">
        <v>30</v>
      </c>
      <c r="Z314" s="52" t="s">
        <v>30</v>
      </c>
      <c r="AA314" s="52" t="s">
        <v>30</v>
      </c>
      <c r="AB314" s="52" t="s">
        <v>30</v>
      </c>
      <c r="AC314" s="52" t="s">
        <v>30</v>
      </c>
      <c r="AD314" s="52" t="s">
        <v>30</v>
      </c>
      <c r="AE314" s="52" t="s">
        <v>30</v>
      </c>
      <c r="AF314" s="52" t="s">
        <v>30</v>
      </c>
      <c r="AG314" s="52" t="s">
        <v>30</v>
      </c>
      <c r="AH314" s="30"/>
      <c r="AI314" s="40"/>
      <c r="AJ314" s="41"/>
      <c r="AL314" s="42"/>
      <c r="AM314" s="42"/>
    </row>
    <row r="315" spans="1:39" s="31" customFormat="1" ht="14.25" customHeight="1" x14ac:dyDescent="0.25">
      <c r="A315" s="49" t="s">
        <v>673</v>
      </c>
      <c r="B315" s="69" t="s">
        <v>674</v>
      </c>
      <c r="C315" s="51" t="s">
        <v>656</v>
      </c>
      <c r="D315" s="52">
        <f>(D178/1.2/(D34-415.819))*100</f>
        <v>96.336550449611181</v>
      </c>
      <c r="E315" s="52">
        <f>(E178/1.2/(E34-441.76653487))*100</f>
        <v>95.270511924704607</v>
      </c>
      <c r="F315" s="52">
        <f t="shared" si="140"/>
        <v>-1.066038524906574</v>
      </c>
      <c r="G315" s="53">
        <f t="shared" si="141"/>
        <v>-1.1065774308206783E-2</v>
      </c>
      <c r="H315" s="52" t="s">
        <v>30</v>
      </c>
      <c r="I315" s="52">
        <f>(I178/1.2/(I34))*100</f>
        <v>96.278113027106286</v>
      </c>
      <c r="J315" s="52">
        <f>(J178/1.2/(J34-23.84770948))*100</f>
        <v>93.985432280876552</v>
      </c>
      <c r="K315" s="52">
        <f t="shared" si="145"/>
        <v>-2.2926807462297347</v>
      </c>
      <c r="L315" s="53">
        <f>K315/I315</f>
        <v>-2.3813104288658522E-2</v>
      </c>
      <c r="M315" s="52" t="s">
        <v>30</v>
      </c>
      <c r="N315" s="52">
        <f>(N178/1.2/(N34))*100</f>
        <v>97.37120015170801</v>
      </c>
      <c r="O315" s="52">
        <f>(O178/1.2/(O34))*100</f>
        <v>87.869487277398818</v>
      </c>
      <c r="P315" s="52">
        <f t="shared" si="152"/>
        <v>-9.5017128743091916</v>
      </c>
      <c r="Q315" s="53">
        <f t="shared" si="146"/>
        <v>-9.758237404391816E-2</v>
      </c>
      <c r="R315" s="52" t="s">
        <v>30</v>
      </c>
      <c r="S315" s="52">
        <f>(S178/1.2/(S34))*100</f>
        <v>95.508167987923485</v>
      </c>
      <c r="T315" s="52">
        <f>(T178/1.2/(T34))*100</f>
        <v>96.812710366566805</v>
      </c>
      <c r="U315" s="52">
        <f t="shared" si="142"/>
        <v>1.304542378643319</v>
      </c>
      <c r="V315" s="53">
        <f t="shared" si="143"/>
        <v>1.3658961386509598E-2</v>
      </c>
      <c r="W315" s="52" t="s">
        <v>30</v>
      </c>
      <c r="X315" s="52">
        <f>(X178/1.2/(X34-3.94))*100</f>
        <v>98.232965690597212</v>
      </c>
      <c r="Y315" s="52">
        <f>(Y178/1.2/(Y34-5.60691347))*100</f>
        <v>99.10043728928099</v>
      </c>
      <c r="Z315" s="52">
        <f t="shared" si="151"/>
        <v>0.86747159868377821</v>
      </c>
      <c r="AA315" s="53">
        <f t="shared" si="149"/>
        <v>8.8307585196606957E-3</v>
      </c>
      <c r="AB315" s="52" t="s">
        <v>30</v>
      </c>
      <c r="AC315" s="52">
        <f>(AC178/1.2/(AC34-411.879))*100</f>
        <v>96.808035235314918</v>
      </c>
      <c r="AD315" s="52">
        <f>(AD178/1.2/(AD34-412.31191192))*100</f>
        <v>97.179838496543468</v>
      </c>
      <c r="AE315" s="52">
        <f t="shared" si="150"/>
        <v>0.37180326122854979</v>
      </c>
      <c r="AF315" s="53">
        <f t="shared" si="138"/>
        <v>3.84062397635479E-3</v>
      </c>
      <c r="AG315" s="52" t="s">
        <v>30</v>
      </c>
      <c r="AH315" s="30"/>
      <c r="AI315" s="40"/>
      <c r="AJ315" s="41"/>
      <c r="AL315" s="42"/>
      <c r="AM315" s="42"/>
    </row>
    <row r="316" spans="1:39" s="31" customFormat="1" ht="36" customHeight="1" x14ac:dyDescent="0.25">
      <c r="A316" s="49" t="s">
        <v>675</v>
      </c>
      <c r="B316" s="66" t="s">
        <v>676</v>
      </c>
      <c r="C316" s="51" t="s">
        <v>656</v>
      </c>
      <c r="D316" s="52" t="s">
        <v>30</v>
      </c>
      <c r="E316" s="52" t="s">
        <v>30</v>
      </c>
      <c r="F316" s="52" t="s">
        <v>30</v>
      </c>
      <c r="G316" s="52" t="s">
        <v>30</v>
      </c>
      <c r="H316" s="52" t="s">
        <v>30</v>
      </c>
      <c r="I316" s="52" t="s">
        <v>30</v>
      </c>
      <c r="J316" s="52" t="s">
        <v>30</v>
      </c>
      <c r="K316" s="52" t="s">
        <v>30</v>
      </c>
      <c r="L316" s="52" t="s">
        <v>30</v>
      </c>
      <c r="M316" s="52" t="s">
        <v>30</v>
      </c>
      <c r="N316" s="52" t="s">
        <v>30</v>
      </c>
      <c r="O316" s="52" t="s">
        <v>30</v>
      </c>
      <c r="P316" s="52" t="s">
        <v>30</v>
      </c>
      <c r="Q316" s="52" t="s">
        <v>30</v>
      </c>
      <c r="R316" s="52" t="s">
        <v>30</v>
      </c>
      <c r="S316" s="52" t="s">
        <v>30</v>
      </c>
      <c r="T316" s="52" t="s">
        <v>30</v>
      </c>
      <c r="U316" s="52" t="s">
        <v>30</v>
      </c>
      <c r="V316" s="52" t="s">
        <v>30</v>
      </c>
      <c r="W316" s="52" t="s">
        <v>30</v>
      </c>
      <c r="X316" s="52" t="s">
        <v>30</v>
      </c>
      <c r="Y316" s="52" t="s">
        <v>30</v>
      </c>
      <c r="Z316" s="52" t="s">
        <v>30</v>
      </c>
      <c r="AA316" s="52" t="s">
        <v>30</v>
      </c>
      <c r="AB316" s="52" t="s">
        <v>30</v>
      </c>
      <c r="AC316" s="52" t="s">
        <v>30</v>
      </c>
      <c r="AD316" s="52" t="s">
        <v>30</v>
      </c>
      <c r="AE316" s="52" t="s">
        <v>30</v>
      </c>
      <c r="AF316" s="52" t="s">
        <v>30</v>
      </c>
      <c r="AG316" s="52" t="s">
        <v>30</v>
      </c>
      <c r="AH316" s="30"/>
      <c r="AI316" s="40"/>
      <c r="AJ316" s="41"/>
      <c r="AL316" s="42"/>
      <c r="AM316" s="42"/>
    </row>
    <row r="317" spans="1:39" s="31" customFormat="1" ht="14.25" customHeight="1" x14ac:dyDescent="0.25">
      <c r="A317" s="49" t="s">
        <v>677</v>
      </c>
      <c r="B317" s="127" t="s">
        <v>60</v>
      </c>
      <c r="C317" s="51" t="s">
        <v>656</v>
      </c>
      <c r="D317" s="52" t="s">
        <v>30</v>
      </c>
      <c r="E317" s="52" t="s">
        <v>30</v>
      </c>
      <c r="F317" s="52" t="s">
        <v>30</v>
      </c>
      <c r="G317" s="52" t="s">
        <v>30</v>
      </c>
      <c r="H317" s="52" t="s">
        <v>30</v>
      </c>
      <c r="I317" s="52" t="s">
        <v>30</v>
      </c>
      <c r="J317" s="52" t="s">
        <v>30</v>
      </c>
      <c r="K317" s="52" t="s">
        <v>30</v>
      </c>
      <c r="L317" s="52" t="s">
        <v>30</v>
      </c>
      <c r="M317" s="52" t="s">
        <v>30</v>
      </c>
      <c r="N317" s="52" t="s">
        <v>30</v>
      </c>
      <c r="O317" s="52" t="s">
        <v>30</v>
      </c>
      <c r="P317" s="52" t="s">
        <v>30</v>
      </c>
      <c r="Q317" s="52" t="s">
        <v>30</v>
      </c>
      <c r="R317" s="52" t="s">
        <v>30</v>
      </c>
      <c r="S317" s="52" t="s">
        <v>30</v>
      </c>
      <c r="T317" s="52" t="s">
        <v>30</v>
      </c>
      <c r="U317" s="52" t="s">
        <v>30</v>
      </c>
      <c r="V317" s="52" t="s">
        <v>30</v>
      </c>
      <c r="W317" s="52" t="s">
        <v>30</v>
      </c>
      <c r="X317" s="52" t="s">
        <v>30</v>
      </c>
      <c r="Y317" s="52" t="s">
        <v>30</v>
      </c>
      <c r="Z317" s="52" t="s">
        <v>30</v>
      </c>
      <c r="AA317" s="52" t="s">
        <v>30</v>
      </c>
      <c r="AB317" s="52" t="s">
        <v>30</v>
      </c>
      <c r="AC317" s="52" t="s">
        <v>30</v>
      </c>
      <c r="AD317" s="52" t="s">
        <v>30</v>
      </c>
      <c r="AE317" s="52" t="s">
        <v>30</v>
      </c>
      <c r="AF317" s="52" t="s">
        <v>30</v>
      </c>
      <c r="AG317" s="52" t="s">
        <v>30</v>
      </c>
      <c r="AH317" s="30"/>
      <c r="AI317" s="40"/>
      <c r="AJ317" s="41"/>
      <c r="AL317" s="42"/>
      <c r="AM317" s="42"/>
    </row>
    <row r="318" spans="1:39" s="31" customFormat="1" ht="14.25" customHeight="1" thickBot="1" x14ac:dyDescent="0.3">
      <c r="A318" s="56" t="s">
        <v>678</v>
      </c>
      <c r="B318" s="128" t="s">
        <v>62</v>
      </c>
      <c r="C318" s="58" t="s">
        <v>656</v>
      </c>
      <c r="D318" s="59" t="s">
        <v>30</v>
      </c>
      <c r="E318" s="52" t="s">
        <v>30</v>
      </c>
      <c r="F318" s="52" t="s">
        <v>30</v>
      </c>
      <c r="G318" s="52" t="s">
        <v>30</v>
      </c>
      <c r="H318" s="52" t="s">
        <v>30</v>
      </c>
      <c r="I318" s="52" t="s">
        <v>30</v>
      </c>
      <c r="J318" s="52" t="s">
        <v>30</v>
      </c>
      <c r="K318" s="52" t="s">
        <v>30</v>
      </c>
      <c r="L318" s="52" t="s">
        <v>30</v>
      </c>
      <c r="M318" s="52" t="s">
        <v>30</v>
      </c>
      <c r="N318" s="52" t="s">
        <v>30</v>
      </c>
      <c r="O318" s="52" t="s">
        <v>30</v>
      </c>
      <c r="P318" s="52" t="s">
        <v>30</v>
      </c>
      <c r="Q318" s="52" t="s">
        <v>30</v>
      </c>
      <c r="R318" s="52" t="s">
        <v>30</v>
      </c>
      <c r="S318" s="52" t="s">
        <v>30</v>
      </c>
      <c r="T318" s="52" t="s">
        <v>30</v>
      </c>
      <c r="U318" s="52" t="s">
        <v>30</v>
      </c>
      <c r="V318" s="52" t="s">
        <v>30</v>
      </c>
      <c r="W318" s="52" t="s">
        <v>30</v>
      </c>
      <c r="X318" s="52" t="s">
        <v>30</v>
      </c>
      <c r="Y318" s="52" t="s">
        <v>30</v>
      </c>
      <c r="Z318" s="52" t="s">
        <v>30</v>
      </c>
      <c r="AA318" s="52" t="s">
        <v>30</v>
      </c>
      <c r="AB318" s="52" t="s">
        <v>30</v>
      </c>
      <c r="AC318" s="52" t="s">
        <v>30</v>
      </c>
      <c r="AD318" s="52" t="s">
        <v>30</v>
      </c>
      <c r="AE318" s="52" t="s">
        <v>30</v>
      </c>
      <c r="AF318" s="52" t="s">
        <v>30</v>
      </c>
      <c r="AG318" s="52" t="s">
        <v>30</v>
      </c>
      <c r="AH318" s="30"/>
      <c r="AI318" s="40"/>
      <c r="AJ318" s="41"/>
      <c r="AL318" s="42"/>
      <c r="AM318" s="42"/>
    </row>
    <row r="319" spans="1:39" s="31" customFormat="1" ht="29.25" customHeight="1" thickBot="1" x14ac:dyDescent="0.3">
      <c r="A319" s="175" t="s">
        <v>679</v>
      </c>
      <c r="B319" s="176"/>
      <c r="C319" s="176"/>
      <c r="D319" s="176"/>
      <c r="E319" s="176"/>
      <c r="F319" s="176"/>
      <c r="G319" s="176"/>
      <c r="H319" s="176"/>
      <c r="I319" s="176"/>
      <c r="J319" s="176"/>
      <c r="K319" s="176"/>
      <c r="L319" s="176"/>
      <c r="M319" s="176"/>
      <c r="N319" s="176"/>
      <c r="O319" s="176"/>
      <c r="P319" s="176"/>
      <c r="Q319" s="176"/>
      <c r="R319" s="176"/>
      <c r="S319" s="176"/>
      <c r="T319" s="176"/>
      <c r="U319" s="176"/>
      <c r="V319" s="176"/>
      <c r="W319" s="176"/>
      <c r="X319" s="176"/>
      <c r="Y319" s="176"/>
      <c r="Z319" s="176"/>
      <c r="AA319" s="176"/>
      <c r="AB319" s="176"/>
      <c r="AC319" s="176"/>
      <c r="AD319" s="176"/>
      <c r="AE319" s="176"/>
      <c r="AF319" s="176"/>
      <c r="AG319" s="177"/>
      <c r="AH319" s="30"/>
      <c r="AI319" s="40"/>
      <c r="AJ319" s="41"/>
      <c r="AL319" s="42"/>
      <c r="AM319" s="42"/>
    </row>
    <row r="320" spans="1:39" s="31" customFormat="1" ht="33.75" customHeight="1" x14ac:dyDescent="0.25">
      <c r="A320" s="43" t="s">
        <v>680</v>
      </c>
      <c r="B320" s="129" t="s">
        <v>681</v>
      </c>
      <c r="C320" s="45" t="s">
        <v>30</v>
      </c>
      <c r="D320" s="52" t="s">
        <v>551</v>
      </c>
      <c r="E320" s="52" t="s">
        <v>551</v>
      </c>
      <c r="F320" s="52" t="s">
        <v>551</v>
      </c>
      <c r="G320" s="52" t="s">
        <v>551</v>
      </c>
      <c r="H320" s="52" t="s">
        <v>551</v>
      </c>
      <c r="I320" s="52" t="s">
        <v>551</v>
      </c>
      <c r="J320" s="52" t="s">
        <v>551</v>
      </c>
      <c r="K320" s="52" t="s">
        <v>551</v>
      </c>
      <c r="L320" s="52" t="s">
        <v>551</v>
      </c>
      <c r="M320" s="52" t="s">
        <v>551</v>
      </c>
      <c r="N320" s="52" t="s">
        <v>551</v>
      </c>
      <c r="O320" s="52" t="s">
        <v>551</v>
      </c>
      <c r="P320" s="52" t="s">
        <v>551</v>
      </c>
      <c r="Q320" s="52" t="s">
        <v>551</v>
      </c>
      <c r="R320" s="52" t="s">
        <v>551</v>
      </c>
      <c r="S320" s="52" t="s">
        <v>551</v>
      </c>
      <c r="T320" s="52" t="s">
        <v>551</v>
      </c>
      <c r="U320" s="52" t="s">
        <v>551</v>
      </c>
      <c r="V320" s="52" t="s">
        <v>551</v>
      </c>
      <c r="W320" s="52" t="s">
        <v>551</v>
      </c>
      <c r="X320" s="52" t="s">
        <v>551</v>
      </c>
      <c r="Y320" s="52" t="s">
        <v>551</v>
      </c>
      <c r="Z320" s="52" t="s">
        <v>551</v>
      </c>
      <c r="AA320" s="52" t="s">
        <v>551</v>
      </c>
      <c r="AB320" s="52" t="s">
        <v>551</v>
      </c>
      <c r="AC320" s="52" t="s">
        <v>551</v>
      </c>
      <c r="AD320" s="52" t="s">
        <v>551</v>
      </c>
      <c r="AE320" s="52" t="s">
        <v>551</v>
      </c>
      <c r="AF320" s="52" t="s">
        <v>551</v>
      </c>
      <c r="AG320" s="52" t="s">
        <v>551</v>
      </c>
      <c r="AH320" s="30"/>
      <c r="AI320" s="40"/>
      <c r="AJ320" s="41"/>
      <c r="AL320" s="42"/>
      <c r="AM320" s="42"/>
    </row>
    <row r="321" spans="1:39" s="31" customFormat="1" ht="14.25" customHeight="1" x14ac:dyDescent="0.25">
      <c r="A321" s="49" t="s">
        <v>682</v>
      </c>
      <c r="B321" s="68" t="s">
        <v>683</v>
      </c>
      <c r="C321" s="51" t="s">
        <v>684</v>
      </c>
      <c r="D321" s="52">
        <f t="shared" ref="D321:E325" si="159">SUM(I321,N321,S321,X321,AC321)</f>
        <v>5916.3</v>
      </c>
      <c r="E321" s="52">
        <f t="shared" si="159"/>
        <v>5905.8280000000004</v>
      </c>
      <c r="F321" s="52">
        <f t="shared" ref="F321:F325" si="160">E321-D321</f>
        <v>-10.471999999999753</v>
      </c>
      <c r="G321" s="53">
        <f t="shared" ref="G321:G325" si="161">F321/D321</f>
        <v>-1.7700251846592891E-3</v>
      </c>
      <c r="H321" s="52" t="s">
        <v>30</v>
      </c>
      <c r="I321" s="54">
        <v>2231.3000000000002</v>
      </c>
      <c r="J321" s="54">
        <v>2231.3000000000002</v>
      </c>
      <c r="K321" s="52">
        <f>J321-I321</f>
        <v>0</v>
      </c>
      <c r="L321" s="53">
        <f>K321/I321</f>
        <v>0</v>
      </c>
      <c r="M321" s="52" t="s">
        <v>30</v>
      </c>
      <c r="N321" s="52" t="s">
        <v>30</v>
      </c>
      <c r="O321" s="52" t="s">
        <v>30</v>
      </c>
      <c r="P321" s="52" t="s">
        <v>30</v>
      </c>
      <c r="Q321" s="53" t="s">
        <v>30</v>
      </c>
      <c r="R321" s="52" t="s">
        <v>30</v>
      </c>
      <c r="S321" s="52">
        <v>2561</v>
      </c>
      <c r="T321" s="54">
        <v>2550.5280000000002</v>
      </c>
      <c r="U321" s="52">
        <f>T321-S321</f>
        <v>-10.471999999999753</v>
      </c>
      <c r="V321" s="53">
        <f>U321/S321</f>
        <v>-4.0890277235453932E-3</v>
      </c>
      <c r="W321" s="52" t="s">
        <v>30</v>
      </c>
      <c r="X321" s="52">
        <v>506</v>
      </c>
      <c r="Y321" s="54">
        <v>506</v>
      </c>
      <c r="Z321" s="52">
        <f>Y321-X321</f>
        <v>0</v>
      </c>
      <c r="AA321" s="53">
        <f>Z321/X321</f>
        <v>0</v>
      </c>
      <c r="AB321" s="115" t="s">
        <v>30</v>
      </c>
      <c r="AC321" s="52">
        <v>618</v>
      </c>
      <c r="AD321" s="54">
        <v>618</v>
      </c>
      <c r="AE321" s="52">
        <f>AD321-AC321</f>
        <v>0</v>
      </c>
      <c r="AF321" s="53">
        <f>AE321/AC321</f>
        <v>0</v>
      </c>
      <c r="AG321" s="52" t="s">
        <v>30</v>
      </c>
      <c r="AH321" s="30"/>
      <c r="AI321" s="40"/>
      <c r="AJ321" s="41"/>
      <c r="AL321" s="42"/>
      <c r="AM321" s="42"/>
    </row>
    <row r="322" spans="1:39" s="31" customFormat="1" ht="14.25" customHeight="1" x14ac:dyDescent="0.25">
      <c r="A322" s="49" t="s">
        <v>685</v>
      </c>
      <c r="B322" s="68" t="s">
        <v>686</v>
      </c>
      <c r="C322" s="51" t="s">
        <v>687</v>
      </c>
      <c r="D322" s="52">
        <f t="shared" si="159"/>
        <v>13035.78</v>
      </c>
      <c r="E322" s="52">
        <f t="shared" si="159"/>
        <v>12728.189999999999</v>
      </c>
      <c r="F322" s="52">
        <f t="shared" si="160"/>
        <v>-307.59000000000196</v>
      </c>
      <c r="G322" s="53">
        <f t="shared" si="161"/>
        <v>-2.3595826256656828E-2</v>
      </c>
      <c r="H322" s="54" t="s">
        <v>30</v>
      </c>
      <c r="I322" s="54">
        <v>7314.08</v>
      </c>
      <c r="J322" s="54">
        <v>7108.4899999999989</v>
      </c>
      <c r="K322" s="52">
        <f>J322-I322</f>
        <v>-205.59000000000106</v>
      </c>
      <c r="L322" s="53">
        <f>K322/I322</f>
        <v>-2.810879837245437E-2</v>
      </c>
      <c r="M322" s="54" t="s">
        <v>30</v>
      </c>
      <c r="N322" s="54">
        <v>338</v>
      </c>
      <c r="O322" s="54">
        <v>338</v>
      </c>
      <c r="P322" s="52">
        <f>O322-N322</f>
        <v>0</v>
      </c>
      <c r="Q322" s="53">
        <f>P322/N322</f>
        <v>0</v>
      </c>
      <c r="R322" s="54" t="s">
        <v>30</v>
      </c>
      <c r="S322" s="52">
        <v>2755</v>
      </c>
      <c r="T322" s="54">
        <v>2653</v>
      </c>
      <c r="U322" s="52">
        <f t="shared" ref="U322:U325" si="162">T322-S322</f>
        <v>-102</v>
      </c>
      <c r="V322" s="53">
        <f t="shared" ref="V322:V325" si="163">U322/S322</f>
        <v>-3.7023593466424684E-2</v>
      </c>
      <c r="W322" s="54" t="s">
        <v>30</v>
      </c>
      <c r="X322" s="52">
        <v>1243.7</v>
      </c>
      <c r="Y322" s="54">
        <v>1243.7</v>
      </c>
      <c r="Z322" s="52">
        <f t="shared" ref="Z322:Z325" si="164">Y322-X322</f>
        <v>0</v>
      </c>
      <c r="AA322" s="53">
        <f t="shared" ref="AA322:AA325" si="165">Z322/X322</f>
        <v>0</v>
      </c>
      <c r="AB322" s="54" t="s">
        <v>30</v>
      </c>
      <c r="AC322" s="52">
        <v>1385</v>
      </c>
      <c r="AD322" s="54">
        <v>1385</v>
      </c>
      <c r="AE322" s="52">
        <f t="shared" ref="AE322:AE325" si="166">AD322-AC322</f>
        <v>0</v>
      </c>
      <c r="AF322" s="53">
        <f t="shared" ref="AF322:AF325" si="167">AE322/AC322</f>
        <v>0</v>
      </c>
      <c r="AG322" s="54" t="s">
        <v>30</v>
      </c>
      <c r="AH322" s="30"/>
      <c r="AI322" s="40"/>
      <c r="AJ322" s="41"/>
      <c r="AL322" s="42"/>
      <c r="AM322" s="42"/>
    </row>
    <row r="323" spans="1:39" s="31" customFormat="1" ht="14.25" customHeight="1" x14ac:dyDescent="0.25">
      <c r="A323" s="49" t="s">
        <v>688</v>
      </c>
      <c r="B323" s="68" t="s">
        <v>689</v>
      </c>
      <c r="C323" s="51" t="s">
        <v>684</v>
      </c>
      <c r="D323" s="52">
        <f t="shared" si="159"/>
        <v>5819.0594931506848</v>
      </c>
      <c r="E323" s="52">
        <f t="shared" si="159"/>
        <v>5745.2349999999988</v>
      </c>
      <c r="F323" s="52">
        <f t="shared" si="160"/>
        <v>-73.824493150686067</v>
      </c>
      <c r="G323" s="53">
        <f t="shared" si="161"/>
        <v>-1.2686670971070338E-2</v>
      </c>
      <c r="H323" s="52" t="s">
        <v>30</v>
      </c>
      <c r="I323" s="54">
        <v>2200.7050000000004</v>
      </c>
      <c r="J323" s="54">
        <v>2199.1089999999999</v>
      </c>
      <c r="K323" s="52">
        <f t="shared" ref="K323:K325" si="168">J323-I323</f>
        <v>-1.5960000000004584</v>
      </c>
      <c r="L323" s="53">
        <f t="shared" ref="L323:L325" si="169">K323/I323</f>
        <v>-7.2522214472201321E-4</v>
      </c>
      <c r="M323" s="52" t="s">
        <v>30</v>
      </c>
      <c r="N323" s="52" t="s">
        <v>30</v>
      </c>
      <c r="O323" s="52" t="s">
        <v>30</v>
      </c>
      <c r="P323" s="52" t="s">
        <v>30</v>
      </c>
      <c r="Q323" s="53" t="s">
        <v>30</v>
      </c>
      <c r="R323" s="52" t="s">
        <v>30</v>
      </c>
      <c r="S323" s="52">
        <v>2509.8389999999999</v>
      </c>
      <c r="T323" s="54">
        <v>2443.1549999999997</v>
      </c>
      <c r="U323" s="52">
        <f t="shared" si="162"/>
        <v>-66.684000000000196</v>
      </c>
      <c r="V323" s="53">
        <f t="shared" si="163"/>
        <v>-2.6569034906223147E-2</v>
      </c>
      <c r="W323" s="52" t="s">
        <v>30</v>
      </c>
      <c r="X323" s="52">
        <v>495.1284931506849</v>
      </c>
      <c r="Y323" s="54">
        <v>494.98899999999998</v>
      </c>
      <c r="Z323" s="52">
        <f t="shared" si="164"/>
        <v>-0.13949315068492751</v>
      </c>
      <c r="AA323" s="53">
        <f t="shared" si="165"/>
        <v>-2.8173121243191084E-4</v>
      </c>
      <c r="AB323" s="52" t="s">
        <v>30</v>
      </c>
      <c r="AC323" s="52">
        <v>613.38699999999994</v>
      </c>
      <c r="AD323" s="54">
        <v>607.98199999999997</v>
      </c>
      <c r="AE323" s="52">
        <f t="shared" si="166"/>
        <v>-5.4049999999999727</v>
      </c>
      <c r="AF323" s="53">
        <f t="shared" si="167"/>
        <v>-8.811728973714756E-3</v>
      </c>
      <c r="AG323" s="52" t="s">
        <v>30</v>
      </c>
      <c r="AH323" s="30"/>
      <c r="AI323" s="40"/>
      <c r="AJ323" s="41"/>
      <c r="AL323" s="42"/>
      <c r="AM323" s="42"/>
    </row>
    <row r="324" spans="1:39" s="31" customFormat="1" ht="14.25" customHeight="1" x14ac:dyDescent="0.25">
      <c r="A324" s="49" t="s">
        <v>690</v>
      </c>
      <c r="B324" s="68" t="s">
        <v>691</v>
      </c>
      <c r="C324" s="51" t="s">
        <v>687</v>
      </c>
      <c r="D324" s="52">
        <f t="shared" si="159"/>
        <v>7617.2683777793827</v>
      </c>
      <c r="E324" s="52">
        <f t="shared" si="159"/>
        <v>7522.7999999999993</v>
      </c>
      <c r="F324" s="52">
        <f t="shared" si="160"/>
        <v>-94.468377779383445</v>
      </c>
      <c r="G324" s="53">
        <f t="shared" si="161"/>
        <v>-1.2401870735572435E-2</v>
      </c>
      <c r="H324" s="52" t="s">
        <v>30</v>
      </c>
      <c r="I324" s="54">
        <v>3626.8452399999987</v>
      </c>
      <c r="J324" s="54">
        <v>3565.107</v>
      </c>
      <c r="K324" s="52">
        <f t="shared" si="168"/>
        <v>-61.738239999998768</v>
      </c>
      <c r="L324" s="53">
        <f t="shared" si="169"/>
        <v>-1.7022573590705178E-2</v>
      </c>
      <c r="M324" s="52" t="s">
        <v>30</v>
      </c>
      <c r="N324" s="52">
        <v>277.728632</v>
      </c>
      <c r="O324" s="54">
        <v>278.98599999999999</v>
      </c>
      <c r="P324" s="52">
        <f>O324-N324</f>
        <v>1.2573679999999854</v>
      </c>
      <c r="Q324" s="53">
        <f>P324/N324</f>
        <v>4.5273257962109769E-3</v>
      </c>
      <c r="R324" s="52" t="s">
        <v>30</v>
      </c>
      <c r="S324" s="52">
        <v>2487.0919199764439</v>
      </c>
      <c r="T324" s="54">
        <v>2434.7269999999999</v>
      </c>
      <c r="U324" s="52">
        <f t="shared" si="162"/>
        <v>-52.364919976444071</v>
      </c>
      <c r="V324" s="53">
        <f t="shared" si="163"/>
        <v>-2.1054678178899007E-2</v>
      </c>
      <c r="W324" s="52" t="s">
        <v>30</v>
      </c>
      <c r="X324" s="52">
        <v>814.45699999999999</v>
      </c>
      <c r="Y324" s="54">
        <v>830.49</v>
      </c>
      <c r="Z324" s="52">
        <f t="shared" si="164"/>
        <v>16.033000000000015</v>
      </c>
      <c r="AA324" s="53">
        <f t="shared" si="165"/>
        <v>1.9685508258876792E-2</v>
      </c>
      <c r="AB324" s="52" t="s">
        <v>30</v>
      </c>
      <c r="AC324" s="52">
        <v>411.14558580294022</v>
      </c>
      <c r="AD324" s="54">
        <v>413.49</v>
      </c>
      <c r="AE324" s="52">
        <f t="shared" si="166"/>
        <v>2.3444141970597911</v>
      </c>
      <c r="AF324" s="53">
        <f t="shared" si="167"/>
        <v>5.7021509606659275E-3</v>
      </c>
      <c r="AG324" s="52" t="s">
        <v>30</v>
      </c>
      <c r="AH324" s="30"/>
      <c r="AI324" s="40"/>
      <c r="AJ324" s="41"/>
      <c r="AL324" s="42"/>
      <c r="AM324" s="42"/>
    </row>
    <row r="325" spans="1:39" s="31" customFormat="1" ht="14.25" customHeight="1" x14ac:dyDescent="0.25">
      <c r="A325" s="49" t="s">
        <v>692</v>
      </c>
      <c r="B325" s="68" t="s">
        <v>693</v>
      </c>
      <c r="C325" s="51" t="s">
        <v>694</v>
      </c>
      <c r="D325" s="52">
        <f t="shared" si="159"/>
        <v>25193.214</v>
      </c>
      <c r="E325" s="52">
        <f t="shared" si="159"/>
        <v>24919.655795500003</v>
      </c>
      <c r="F325" s="52">
        <f t="shared" si="160"/>
        <v>-273.55820449999737</v>
      </c>
      <c r="G325" s="53">
        <f t="shared" si="161"/>
        <v>-1.0858408319795853E-2</v>
      </c>
      <c r="H325" s="52" t="s">
        <v>30</v>
      </c>
      <c r="I325" s="54">
        <v>9101.1059999999998</v>
      </c>
      <c r="J325" s="54">
        <v>8631.2401660000014</v>
      </c>
      <c r="K325" s="52">
        <f t="shared" si="168"/>
        <v>-469.86583399999836</v>
      </c>
      <c r="L325" s="53">
        <f t="shared" si="169"/>
        <v>-5.1627333425190124E-2</v>
      </c>
      <c r="M325" s="52" t="s">
        <v>30</v>
      </c>
      <c r="N325" s="52" t="s">
        <v>30</v>
      </c>
      <c r="O325" s="52" t="s">
        <v>30</v>
      </c>
      <c r="P325" s="52" t="s">
        <v>30</v>
      </c>
      <c r="Q325" s="53" t="s">
        <v>30</v>
      </c>
      <c r="R325" s="52" t="s">
        <v>30</v>
      </c>
      <c r="S325" s="52">
        <v>10040.1</v>
      </c>
      <c r="T325" s="54">
        <v>10772.095239</v>
      </c>
      <c r="U325" s="52">
        <f t="shared" si="162"/>
        <v>731.99523899999986</v>
      </c>
      <c r="V325" s="53">
        <f t="shared" si="163"/>
        <v>7.2907166163683618E-2</v>
      </c>
      <c r="W325" s="52" t="s">
        <v>30</v>
      </c>
      <c r="X325" s="52">
        <v>2640.4720000000002</v>
      </c>
      <c r="Y325" s="54">
        <v>2457.5043009999999</v>
      </c>
      <c r="Z325" s="52">
        <f t="shared" si="164"/>
        <v>-182.96769900000027</v>
      </c>
      <c r="AA325" s="53">
        <f t="shared" si="165"/>
        <v>-6.9293557742706707E-2</v>
      </c>
      <c r="AB325" s="52" t="s">
        <v>30</v>
      </c>
      <c r="AC325" s="52">
        <v>3411.5360000000001</v>
      </c>
      <c r="AD325" s="54">
        <v>3058.8160895000001</v>
      </c>
      <c r="AE325" s="52">
        <f t="shared" si="166"/>
        <v>-352.71991049999997</v>
      </c>
      <c r="AF325" s="53">
        <f t="shared" si="167"/>
        <v>-0.10339035276192307</v>
      </c>
      <c r="AG325" s="52" t="s">
        <v>30</v>
      </c>
      <c r="AH325" s="30"/>
      <c r="AI325" s="40"/>
      <c r="AJ325" s="41"/>
      <c r="AL325" s="42"/>
      <c r="AM325" s="42"/>
    </row>
    <row r="326" spans="1:39" s="31" customFormat="1" ht="14.25" customHeight="1" x14ac:dyDescent="0.25">
      <c r="A326" s="49" t="s">
        <v>695</v>
      </c>
      <c r="B326" s="68" t="s">
        <v>696</v>
      </c>
      <c r="C326" s="51" t="s">
        <v>30</v>
      </c>
      <c r="D326" s="52" t="s">
        <v>551</v>
      </c>
      <c r="E326" s="52" t="s">
        <v>551</v>
      </c>
      <c r="F326" s="52" t="s">
        <v>551</v>
      </c>
      <c r="G326" s="52" t="s">
        <v>551</v>
      </c>
      <c r="H326" s="52" t="s">
        <v>551</v>
      </c>
      <c r="I326" s="52" t="s">
        <v>551</v>
      </c>
      <c r="J326" s="52" t="s">
        <v>551</v>
      </c>
      <c r="K326" s="52" t="s">
        <v>551</v>
      </c>
      <c r="L326" s="53" t="s">
        <v>551</v>
      </c>
      <c r="M326" s="52" t="s">
        <v>551</v>
      </c>
      <c r="N326" s="52" t="s">
        <v>551</v>
      </c>
      <c r="O326" s="52" t="s">
        <v>551</v>
      </c>
      <c r="P326" s="52" t="s">
        <v>551</v>
      </c>
      <c r="Q326" s="53" t="s">
        <v>551</v>
      </c>
      <c r="R326" s="52" t="s">
        <v>551</v>
      </c>
      <c r="S326" s="52" t="s">
        <v>551</v>
      </c>
      <c r="T326" s="52" t="s">
        <v>551</v>
      </c>
      <c r="U326" s="52" t="s">
        <v>551</v>
      </c>
      <c r="V326" s="53" t="s">
        <v>551</v>
      </c>
      <c r="W326" s="52" t="s">
        <v>551</v>
      </c>
      <c r="X326" s="52" t="s">
        <v>551</v>
      </c>
      <c r="Y326" s="52" t="s">
        <v>551</v>
      </c>
      <c r="Z326" s="52" t="s">
        <v>551</v>
      </c>
      <c r="AA326" s="53" t="s">
        <v>551</v>
      </c>
      <c r="AB326" s="52" t="s">
        <v>551</v>
      </c>
      <c r="AC326" s="52" t="s">
        <v>551</v>
      </c>
      <c r="AD326" s="52" t="s">
        <v>551</v>
      </c>
      <c r="AE326" s="52" t="s">
        <v>551</v>
      </c>
      <c r="AF326" s="52" t="s">
        <v>551</v>
      </c>
      <c r="AG326" s="52" t="s">
        <v>551</v>
      </c>
      <c r="AH326" s="30"/>
      <c r="AI326" s="40"/>
      <c r="AJ326" s="41"/>
      <c r="AL326" s="42"/>
      <c r="AM326" s="42"/>
    </row>
    <row r="327" spans="1:39" s="31" customFormat="1" ht="14.25" customHeight="1" x14ac:dyDescent="0.25">
      <c r="A327" s="49" t="s">
        <v>697</v>
      </c>
      <c r="B327" s="66" t="s">
        <v>698</v>
      </c>
      <c r="C327" s="51" t="s">
        <v>694</v>
      </c>
      <c r="D327" s="52">
        <f>SUM(I327,N327,S327,X327,AC327)</f>
        <v>21988.720999999998</v>
      </c>
      <c r="E327" s="52">
        <f>SUM(J327,O327,T327,Y327,AD327)</f>
        <v>21767.164971499999</v>
      </c>
      <c r="F327" s="52">
        <f>E327-D327</f>
        <v>-221.55602849999923</v>
      </c>
      <c r="G327" s="53">
        <f>F327/D327</f>
        <v>-1.0075894295989259E-2</v>
      </c>
      <c r="H327" s="52" t="s">
        <v>30</v>
      </c>
      <c r="I327" s="54">
        <v>7909</v>
      </c>
      <c r="J327" s="54">
        <v>7454.1905049999987</v>
      </c>
      <c r="K327" s="52">
        <f>J327-I327</f>
        <v>-454.80949500000133</v>
      </c>
      <c r="L327" s="53">
        <f>K327/I327</f>
        <v>-5.7505309773675725E-2</v>
      </c>
      <c r="M327" s="52" t="s">
        <v>30</v>
      </c>
      <c r="N327" s="52">
        <v>0</v>
      </c>
      <c r="O327" s="54">
        <v>0</v>
      </c>
      <c r="P327" s="52">
        <f>O327-N327</f>
        <v>0</v>
      </c>
      <c r="Q327" s="53">
        <v>0</v>
      </c>
      <c r="R327" s="52" t="s">
        <v>30</v>
      </c>
      <c r="S327" s="52">
        <v>8777.4750000000004</v>
      </c>
      <c r="T327" s="54">
        <v>9492.1403420000006</v>
      </c>
      <c r="U327" s="52">
        <f t="shared" ref="U327:U328" si="170">T327-S327</f>
        <v>714.66534200000024</v>
      </c>
      <c r="V327" s="53">
        <f t="shared" ref="V327:V328" si="171">U327/S327</f>
        <v>8.1420379095354892E-2</v>
      </c>
      <c r="W327" s="52" t="s">
        <v>30</v>
      </c>
      <c r="X327" s="52">
        <v>2255.0230000000001</v>
      </c>
      <c r="Y327" s="54">
        <v>2103.9487280000003</v>
      </c>
      <c r="Z327" s="52">
        <f t="shared" ref="Z327:Z328" si="172">Y327-X327</f>
        <v>-151.07427199999984</v>
      </c>
      <c r="AA327" s="53">
        <f t="shared" ref="AA327:AA328" si="173">Z327/X327</f>
        <v>-6.6994559257266925E-2</v>
      </c>
      <c r="AB327" s="52" t="s">
        <v>30</v>
      </c>
      <c r="AC327" s="52">
        <v>3047.223</v>
      </c>
      <c r="AD327" s="54">
        <v>2716.8853965000003</v>
      </c>
      <c r="AE327" s="52">
        <f t="shared" ref="AE327:AE328" si="174">AD327-AC327</f>
        <v>-330.33760349999966</v>
      </c>
      <c r="AF327" s="53">
        <f t="shared" ref="AF327:AF328" si="175">AE327/AC327</f>
        <v>-0.10840611386170282</v>
      </c>
      <c r="AG327" s="52" t="s">
        <v>30</v>
      </c>
      <c r="AH327" s="30"/>
      <c r="AI327" s="40"/>
      <c r="AJ327" s="41"/>
      <c r="AL327" s="42"/>
      <c r="AM327" s="42"/>
    </row>
    <row r="328" spans="1:39" s="31" customFormat="1" ht="14.25" customHeight="1" x14ac:dyDescent="0.25">
      <c r="A328" s="49" t="s">
        <v>699</v>
      </c>
      <c r="B328" s="66" t="s">
        <v>700</v>
      </c>
      <c r="C328" s="51" t="s">
        <v>701</v>
      </c>
      <c r="D328" s="52">
        <f>SUM(I328,N328,S328,X328,AC328)</f>
        <v>20791.7</v>
      </c>
      <c r="E328" s="52">
        <f>SUM(J328,O328,T328,Y328,AD328)</f>
        <v>20079.46</v>
      </c>
      <c r="F328" s="52">
        <f>E328-D328</f>
        <v>-712.2400000000016</v>
      </c>
      <c r="G328" s="53">
        <f>F328/D328</f>
        <v>-3.4255977144726099E-2</v>
      </c>
      <c r="H328" s="52" t="s">
        <v>30</v>
      </c>
      <c r="I328" s="54">
        <v>11403.478999999999</v>
      </c>
      <c r="J328" s="54">
        <v>11054.05</v>
      </c>
      <c r="K328" s="52">
        <f>J328-I328</f>
        <v>-349.42900000000009</v>
      </c>
      <c r="L328" s="53">
        <f>K328/I328</f>
        <v>-3.0642315384629561E-2</v>
      </c>
      <c r="M328" s="52" t="s">
        <v>30</v>
      </c>
      <c r="N328" s="52">
        <v>677.3</v>
      </c>
      <c r="O328" s="54">
        <v>655.01</v>
      </c>
      <c r="P328" s="52">
        <f>O328-N328</f>
        <v>-22.289999999999964</v>
      </c>
      <c r="Q328" s="53">
        <f>P328/N328</f>
        <v>-3.2910084157684871E-2</v>
      </c>
      <c r="R328" s="52" t="s">
        <v>30</v>
      </c>
      <c r="S328" s="52">
        <v>4300.83</v>
      </c>
      <c r="T328" s="54">
        <v>4070.18</v>
      </c>
      <c r="U328" s="52">
        <f t="shared" si="170"/>
        <v>-230.65000000000009</v>
      </c>
      <c r="V328" s="53">
        <f t="shared" si="171"/>
        <v>-5.3629183204172239E-2</v>
      </c>
      <c r="W328" s="52" t="s">
        <v>30</v>
      </c>
      <c r="X328" s="52">
        <v>2352.0700000000002</v>
      </c>
      <c r="Y328" s="54">
        <v>2353.69</v>
      </c>
      <c r="Z328" s="52">
        <f t="shared" si="172"/>
        <v>1.6199999999998909</v>
      </c>
      <c r="AA328" s="53">
        <f t="shared" si="173"/>
        <v>6.8875501154297739E-4</v>
      </c>
      <c r="AB328" s="52" t="s">
        <v>30</v>
      </c>
      <c r="AC328" s="52">
        <v>2058.0210000000002</v>
      </c>
      <c r="AD328" s="54">
        <v>1946.53</v>
      </c>
      <c r="AE328" s="52">
        <f t="shared" si="174"/>
        <v>-111.49100000000021</v>
      </c>
      <c r="AF328" s="53">
        <f t="shared" si="175"/>
        <v>-5.4173888410273853E-2</v>
      </c>
      <c r="AG328" s="52" t="s">
        <v>30</v>
      </c>
      <c r="AH328" s="30"/>
      <c r="AI328" s="40"/>
      <c r="AJ328" s="41"/>
      <c r="AL328" s="42"/>
      <c r="AM328" s="42"/>
    </row>
    <row r="329" spans="1:39" s="31" customFormat="1" ht="18" customHeight="1" x14ac:dyDescent="0.25">
      <c r="A329" s="49" t="s">
        <v>702</v>
      </c>
      <c r="B329" s="68" t="s">
        <v>703</v>
      </c>
      <c r="C329" s="51" t="s">
        <v>30</v>
      </c>
      <c r="D329" s="52" t="s">
        <v>551</v>
      </c>
      <c r="E329" s="52" t="s">
        <v>551</v>
      </c>
      <c r="F329" s="52" t="s">
        <v>551</v>
      </c>
      <c r="G329" s="52" t="s">
        <v>551</v>
      </c>
      <c r="H329" s="52" t="s">
        <v>551</v>
      </c>
      <c r="I329" s="52" t="s">
        <v>551</v>
      </c>
      <c r="J329" s="52" t="s">
        <v>551</v>
      </c>
      <c r="K329" s="52" t="s">
        <v>551</v>
      </c>
      <c r="L329" s="53" t="s">
        <v>551</v>
      </c>
      <c r="M329" s="52" t="s">
        <v>551</v>
      </c>
      <c r="N329" s="52" t="s">
        <v>551</v>
      </c>
      <c r="O329" s="52" t="s">
        <v>551</v>
      </c>
      <c r="P329" s="52" t="s">
        <v>551</v>
      </c>
      <c r="Q329" s="53" t="s">
        <v>551</v>
      </c>
      <c r="R329" s="52" t="s">
        <v>551</v>
      </c>
      <c r="S329" s="52" t="s">
        <v>551</v>
      </c>
      <c r="T329" s="52" t="s">
        <v>551</v>
      </c>
      <c r="U329" s="52" t="s">
        <v>551</v>
      </c>
      <c r="V329" s="53" t="s">
        <v>551</v>
      </c>
      <c r="W329" s="52" t="s">
        <v>551</v>
      </c>
      <c r="X329" s="52" t="s">
        <v>551</v>
      </c>
      <c r="Y329" s="52" t="s">
        <v>551</v>
      </c>
      <c r="Z329" s="52" t="s">
        <v>551</v>
      </c>
      <c r="AA329" s="53" t="s">
        <v>551</v>
      </c>
      <c r="AB329" s="52" t="s">
        <v>551</v>
      </c>
      <c r="AC329" s="52" t="s">
        <v>551</v>
      </c>
      <c r="AD329" s="52" t="s">
        <v>551</v>
      </c>
      <c r="AE329" s="52" t="s">
        <v>551</v>
      </c>
      <c r="AF329" s="52" t="s">
        <v>551</v>
      </c>
      <c r="AG329" s="52" t="s">
        <v>551</v>
      </c>
      <c r="AH329" s="30"/>
      <c r="AI329" s="40"/>
      <c r="AJ329" s="41"/>
      <c r="AL329" s="42"/>
      <c r="AM329" s="42"/>
    </row>
    <row r="330" spans="1:39" s="31" customFormat="1" ht="14.25" customHeight="1" x14ac:dyDescent="0.25">
      <c r="A330" s="49" t="s">
        <v>704</v>
      </c>
      <c r="B330" s="66" t="s">
        <v>698</v>
      </c>
      <c r="C330" s="51" t="s">
        <v>694</v>
      </c>
      <c r="D330" s="52" t="s">
        <v>30</v>
      </c>
      <c r="E330" s="52" t="s">
        <v>30</v>
      </c>
      <c r="F330" s="52" t="s">
        <v>30</v>
      </c>
      <c r="G330" s="52" t="s">
        <v>30</v>
      </c>
      <c r="H330" s="52" t="s">
        <v>30</v>
      </c>
      <c r="I330" s="54" t="s">
        <v>30</v>
      </c>
      <c r="J330" s="54" t="s">
        <v>30</v>
      </c>
      <c r="K330" s="52" t="s">
        <v>30</v>
      </c>
      <c r="L330" s="53" t="s">
        <v>30</v>
      </c>
      <c r="M330" s="52" t="s">
        <v>30</v>
      </c>
      <c r="N330" s="52" t="s">
        <v>30</v>
      </c>
      <c r="O330" s="54" t="s">
        <v>30</v>
      </c>
      <c r="P330" s="52" t="s">
        <v>30</v>
      </c>
      <c r="Q330" s="53" t="s">
        <v>30</v>
      </c>
      <c r="R330" s="52" t="s">
        <v>30</v>
      </c>
      <c r="S330" s="52" t="s">
        <v>30</v>
      </c>
      <c r="T330" s="54" t="s">
        <v>30</v>
      </c>
      <c r="U330" s="52" t="s">
        <v>30</v>
      </c>
      <c r="V330" s="53" t="s">
        <v>30</v>
      </c>
      <c r="W330" s="52" t="s">
        <v>30</v>
      </c>
      <c r="X330" s="52" t="s">
        <v>30</v>
      </c>
      <c r="Y330" s="54" t="s">
        <v>30</v>
      </c>
      <c r="Z330" s="52" t="s">
        <v>30</v>
      </c>
      <c r="AA330" s="53" t="s">
        <v>30</v>
      </c>
      <c r="AB330" s="52" t="s">
        <v>30</v>
      </c>
      <c r="AC330" s="52" t="s">
        <v>30</v>
      </c>
      <c r="AD330" s="54" t="s">
        <v>30</v>
      </c>
      <c r="AE330" s="52" t="s">
        <v>30</v>
      </c>
      <c r="AF330" s="53" t="s">
        <v>30</v>
      </c>
      <c r="AG330" s="52" t="s">
        <v>30</v>
      </c>
      <c r="AH330" s="30"/>
      <c r="AI330" s="40"/>
      <c r="AJ330" s="41"/>
      <c r="AL330" s="42"/>
      <c r="AM330" s="42"/>
    </row>
    <row r="331" spans="1:39" s="31" customFormat="1" ht="14.25" customHeight="1" x14ac:dyDescent="0.25">
      <c r="A331" s="49" t="s">
        <v>705</v>
      </c>
      <c r="B331" s="66" t="s">
        <v>706</v>
      </c>
      <c r="C331" s="51" t="s">
        <v>684</v>
      </c>
      <c r="D331" s="52" t="s">
        <v>30</v>
      </c>
      <c r="E331" s="52" t="s">
        <v>30</v>
      </c>
      <c r="F331" s="52" t="s">
        <v>30</v>
      </c>
      <c r="G331" s="52" t="s">
        <v>30</v>
      </c>
      <c r="H331" s="52" t="s">
        <v>30</v>
      </c>
      <c r="I331" s="54" t="s">
        <v>30</v>
      </c>
      <c r="J331" s="54" t="s">
        <v>30</v>
      </c>
      <c r="K331" s="52" t="s">
        <v>30</v>
      </c>
      <c r="L331" s="53" t="s">
        <v>30</v>
      </c>
      <c r="M331" s="52" t="s">
        <v>30</v>
      </c>
      <c r="N331" s="52" t="s">
        <v>30</v>
      </c>
      <c r="O331" s="54" t="s">
        <v>30</v>
      </c>
      <c r="P331" s="52" t="s">
        <v>30</v>
      </c>
      <c r="Q331" s="53" t="s">
        <v>30</v>
      </c>
      <c r="R331" s="52" t="s">
        <v>30</v>
      </c>
      <c r="S331" s="52" t="s">
        <v>30</v>
      </c>
      <c r="T331" s="54" t="s">
        <v>30</v>
      </c>
      <c r="U331" s="52" t="s">
        <v>30</v>
      </c>
      <c r="V331" s="53" t="s">
        <v>30</v>
      </c>
      <c r="W331" s="52" t="s">
        <v>30</v>
      </c>
      <c r="X331" s="52" t="s">
        <v>30</v>
      </c>
      <c r="Y331" s="54" t="s">
        <v>30</v>
      </c>
      <c r="Z331" s="52" t="s">
        <v>30</v>
      </c>
      <c r="AA331" s="53" t="s">
        <v>30</v>
      </c>
      <c r="AB331" s="52" t="s">
        <v>30</v>
      </c>
      <c r="AC331" s="52" t="s">
        <v>30</v>
      </c>
      <c r="AD331" s="54" t="s">
        <v>30</v>
      </c>
      <c r="AE331" s="52" t="s">
        <v>30</v>
      </c>
      <c r="AF331" s="53" t="s">
        <v>30</v>
      </c>
      <c r="AG331" s="52" t="s">
        <v>30</v>
      </c>
      <c r="AH331" s="30"/>
      <c r="AI331" s="40"/>
      <c r="AJ331" s="41"/>
      <c r="AL331" s="42"/>
      <c r="AM331" s="42"/>
    </row>
    <row r="332" spans="1:39" s="31" customFormat="1" ht="14.25" customHeight="1" x14ac:dyDescent="0.25">
      <c r="A332" s="49" t="s">
        <v>707</v>
      </c>
      <c r="B332" s="66" t="s">
        <v>700</v>
      </c>
      <c r="C332" s="51" t="s">
        <v>701</v>
      </c>
      <c r="D332" s="52">
        <f>SUM(I332,N332,S332,X332,AC332)</f>
        <v>729.35500000000002</v>
      </c>
      <c r="E332" s="52">
        <f>SUM(J332,O332,T332,Y332,AD332)</f>
        <v>735.12286499999993</v>
      </c>
      <c r="F332" s="52">
        <f>E332-D332</f>
        <v>5.7678649999999152</v>
      </c>
      <c r="G332" s="53">
        <f>F332/D332</f>
        <v>7.9081722892143259E-3</v>
      </c>
      <c r="H332" s="52" t="s">
        <v>30</v>
      </c>
      <c r="I332" s="54">
        <v>0</v>
      </c>
      <c r="J332" s="54">
        <v>0</v>
      </c>
      <c r="K332" s="52">
        <f>J332-I332</f>
        <v>0</v>
      </c>
      <c r="L332" s="53">
        <v>0</v>
      </c>
      <c r="M332" s="52" t="s">
        <v>30</v>
      </c>
      <c r="N332" s="52">
        <v>48.84</v>
      </c>
      <c r="O332" s="54">
        <v>44.351864999999997</v>
      </c>
      <c r="P332" s="52">
        <f>O332-N332</f>
        <v>-4.4881350000000069</v>
      </c>
      <c r="Q332" s="53">
        <f>P332/N332</f>
        <v>-9.1894656019656157E-2</v>
      </c>
      <c r="R332" s="52" t="s">
        <v>30</v>
      </c>
      <c r="S332" s="52">
        <v>680.51499999999999</v>
      </c>
      <c r="T332" s="54">
        <v>690.77099999999996</v>
      </c>
      <c r="U332" s="52">
        <f t="shared" ref="U332" si="176">T332-S332</f>
        <v>10.255999999999972</v>
      </c>
      <c r="V332" s="53">
        <f t="shared" ref="V332" si="177">U332/S332</f>
        <v>1.5070938921258124E-2</v>
      </c>
      <c r="W332" s="52" t="s">
        <v>30</v>
      </c>
      <c r="X332" s="52">
        <v>0</v>
      </c>
      <c r="Y332" s="54">
        <v>0</v>
      </c>
      <c r="Z332" s="52">
        <f t="shared" ref="Z332" si="178">Y332-X332</f>
        <v>0</v>
      </c>
      <c r="AA332" s="53">
        <v>0</v>
      </c>
      <c r="AB332" s="52" t="s">
        <v>30</v>
      </c>
      <c r="AC332" s="52">
        <v>0</v>
      </c>
      <c r="AD332" s="54">
        <v>0</v>
      </c>
      <c r="AE332" s="52">
        <f t="shared" ref="AE332" si="179">AD332-AC332</f>
        <v>0</v>
      </c>
      <c r="AF332" s="53">
        <v>0</v>
      </c>
      <c r="AG332" s="52" t="s">
        <v>30</v>
      </c>
      <c r="AH332" s="30"/>
      <c r="AI332" s="40"/>
      <c r="AJ332" s="41"/>
      <c r="AL332" s="42"/>
      <c r="AM332" s="42"/>
    </row>
    <row r="333" spans="1:39" s="31" customFormat="1" ht="14.25" customHeight="1" x14ac:dyDescent="0.25">
      <c r="A333" s="49" t="s">
        <v>708</v>
      </c>
      <c r="B333" s="68" t="s">
        <v>709</v>
      </c>
      <c r="C333" s="51" t="s">
        <v>30</v>
      </c>
      <c r="D333" s="52" t="s">
        <v>551</v>
      </c>
      <c r="E333" s="52" t="s">
        <v>551</v>
      </c>
      <c r="F333" s="52" t="s">
        <v>551</v>
      </c>
      <c r="G333" s="52" t="s">
        <v>551</v>
      </c>
      <c r="H333" s="52" t="s">
        <v>551</v>
      </c>
      <c r="I333" s="52" t="s">
        <v>551</v>
      </c>
      <c r="J333" s="52" t="s">
        <v>551</v>
      </c>
      <c r="K333" s="52" t="s">
        <v>551</v>
      </c>
      <c r="L333" s="53" t="s">
        <v>551</v>
      </c>
      <c r="M333" s="52" t="s">
        <v>551</v>
      </c>
      <c r="N333" s="52" t="s">
        <v>551</v>
      </c>
      <c r="O333" s="52" t="s">
        <v>551</v>
      </c>
      <c r="P333" s="52" t="s">
        <v>551</v>
      </c>
      <c r="Q333" s="53" t="s">
        <v>551</v>
      </c>
      <c r="R333" s="52" t="s">
        <v>551</v>
      </c>
      <c r="S333" s="52" t="s">
        <v>551</v>
      </c>
      <c r="T333" s="52" t="s">
        <v>551</v>
      </c>
      <c r="U333" s="52" t="s">
        <v>551</v>
      </c>
      <c r="V333" s="53" t="s">
        <v>551</v>
      </c>
      <c r="W333" s="52" t="s">
        <v>551</v>
      </c>
      <c r="X333" s="52" t="s">
        <v>551</v>
      </c>
      <c r="Y333" s="52" t="s">
        <v>551</v>
      </c>
      <c r="Z333" s="52" t="s">
        <v>551</v>
      </c>
      <c r="AA333" s="53" t="s">
        <v>551</v>
      </c>
      <c r="AB333" s="52" t="s">
        <v>551</v>
      </c>
      <c r="AC333" s="52" t="s">
        <v>551</v>
      </c>
      <c r="AD333" s="52" t="s">
        <v>551</v>
      </c>
      <c r="AE333" s="52" t="s">
        <v>551</v>
      </c>
      <c r="AF333" s="52" t="s">
        <v>551</v>
      </c>
      <c r="AG333" s="52" t="s">
        <v>551</v>
      </c>
      <c r="AH333" s="30"/>
      <c r="AI333" s="40"/>
      <c r="AJ333" s="41"/>
      <c r="AL333" s="42"/>
      <c r="AM333" s="42"/>
    </row>
    <row r="334" spans="1:39" s="31" customFormat="1" ht="14.25" customHeight="1" x14ac:dyDescent="0.25">
      <c r="A334" s="49" t="s">
        <v>710</v>
      </c>
      <c r="B334" s="66" t="s">
        <v>698</v>
      </c>
      <c r="C334" s="51" t="s">
        <v>694</v>
      </c>
      <c r="D334" s="52">
        <f>SUM(I334,N334,S334,X334,AC334)</f>
        <v>298.01909599999999</v>
      </c>
      <c r="E334" s="52">
        <f>SUM(J334,O334,T334,Y334,AD334)</f>
        <v>271.92</v>
      </c>
      <c r="F334" s="52">
        <f>E334-D334</f>
        <v>-26.099095999999975</v>
      </c>
      <c r="G334" s="53">
        <f>F334/D334</f>
        <v>-8.7575247191542305E-2</v>
      </c>
      <c r="H334" s="52" t="s">
        <v>30</v>
      </c>
      <c r="I334" s="54">
        <v>129.43425200000001</v>
      </c>
      <c r="J334" s="54">
        <v>116.23</v>
      </c>
      <c r="K334" s="52">
        <f>J334-I334</f>
        <v>-13.204252000000011</v>
      </c>
      <c r="L334" s="53">
        <f>K334/I334</f>
        <v>-0.10201512965826086</v>
      </c>
      <c r="M334" s="52" t="s">
        <v>30</v>
      </c>
      <c r="N334" s="52">
        <v>32.99</v>
      </c>
      <c r="O334" s="54">
        <v>31.52</v>
      </c>
      <c r="P334" s="52">
        <f>O334-N334</f>
        <v>-1.4700000000000024</v>
      </c>
      <c r="Q334" s="53">
        <f>P334/N334</f>
        <v>-4.455895725977576E-2</v>
      </c>
      <c r="R334" s="52" t="s">
        <v>30</v>
      </c>
      <c r="S334" s="52">
        <v>104.951144</v>
      </c>
      <c r="T334" s="54">
        <v>98.37</v>
      </c>
      <c r="U334" s="52">
        <f t="shared" ref="U334:U335" si="180">T334-S334</f>
        <v>-6.5811439999999948</v>
      </c>
      <c r="V334" s="53">
        <f t="shared" ref="V334" si="181">U334/S334</f>
        <v>-6.2706739051839155E-2</v>
      </c>
      <c r="W334" s="52" t="s">
        <v>30</v>
      </c>
      <c r="X334" s="52">
        <v>5.3914</v>
      </c>
      <c r="Y334" s="54">
        <v>3.19</v>
      </c>
      <c r="Z334" s="52">
        <f t="shared" ref="Z334:Z335" si="182">Y334-X334</f>
        <v>-2.2014</v>
      </c>
      <c r="AA334" s="53">
        <f t="shared" ref="AA334" si="183">Z334/X334</f>
        <v>-0.40831694921541717</v>
      </c>
      <c r="AB334" s="52" t="s">
        <v>30</v>
      </c>
      <c r="AC334" s="52">
        <v>25.252299999999998</v>
      </c>
      <c r="AD334" s="54">
        <v>22.61</v>
      </c>
      <c r="AE334" s="52">
        <f t="shared" ref="AE334:AE335" si="184">AD334-AC334</f>
        <v>-2.6422999999999988</v>
      </c>
      <c r="AF334" s="53">
        <f t="shared" ref="AF334" si="185">AE334/AC334</f>
        <v>-0.10463601335323906</v>
      </c>
      <c r="AG334" s="52" t="s">
        <v>30</v>
      </c>
      <c r="AH334" s="30"/>
      <c r="AI334" s="40"/>
      <c r="AJ334" s="41"/>
      <c r="AL334" s="42"/>
      <c r="AM334" s="42"/>
    </row>
    <row r="335" spans="1:39" s="31" customFormat="1" ht="14.25" customHeight="1" x14ac:dyDescent="0.25">
      <c r="A335" s="49" t="s">
        <v>711</v>
      </c>
      <c r="B335" s="66" t="s">
        <v>700</v>
      </c>
      <c r="C335" s="51" t="s">
        <v>701</v>
      </c>
      <c r="D335" s="52">
        <f>SUM(I335,N335,S335,X335,AC335)</f>
        <v>0</v>
      </c>
      <c r="E335" s="52">
        <f>SUM(J335,O335,T335,Y335,AD335)</f>
        <v>0</v>
      </c>
      <c r="F335" s="52">
        <f>E335-D335</f>
        <v>0</v>
      </c>
      <c r="G335" s="53">
        <v>0</v>
      </c>
      <c r="H335" s="52" t="s">
        <v>30</v>
      </c>
      <c r="I335" s="54">
        <v>0</v>
      </c>
      <c r="J335" s="54">
        <v>0</v>
      </c>
      <c r="K335" s="52">
        <f>J335-I335</f>
        <v>0</v>
      </c>
      <c r="L335" s="53">
        <v>0</v>
      </c>
      <c r="M335" s="52" t="s">
        <v>30</v>
      </c>
      <c r="N335" s="52">
        <v>0</v>
      </c>
      <c r="O335" s="54">
        <v>0</v>
      </c>
      <c r="P335" s="52">
        <f>O335-N335</f>
        <v>0</v>
      </c>
      <c r="Q335" s="53">
        <v>0</v>
      </c>
      <c r="R335" s="52" t="s">
        <v>30</v>
      </c>
      <c r="S335" s="52">
        <v>0</v>
      </c>
      <c r="T335" s="54">
        <v>0</v>
      </c>
      <c r="U335" s="52">
        <f t="shared" si="180"/>
        <v>0</v>
      </c>
      <c r="V335" s="53">
        <v>0</v>
      </c>
      <c r="W335" s="52" t="s">
        <v>30</v>
      </c>
      <c r="X335" s="52">
        <v>0</v>
      </c>
      <c r="Y335" s="54">
        <v>0</v>
      </c>
      <c r="Z335" s="52">
        <f t="shared" si="182"/>
        <v>0</v>
      </c>
      <c r="AA335" s="53">
        <v>0</v>
      </c>
      <c r="AB335" s="52" t="s">
        <v>30</v>
      </c>
      <c r="AC335" s="52">
        <v>0</v>
      </c>
      <c r="AD335" s="54">
        <v>0</v>
      </c>
      <c r="AE335" s="52">
        <f t="shared" si="184"/>
        <v>0</v>
      </c>
      <c r="AF335" s="53">
        <v>0</v>
      </c>
      <c r="AG335" s="52" t="s">
        <v>30</v>
      </c>
      <c r="AH335" s="30"/>
      <c r="AI335" s="40"/>
      <c r="AJ335" s="41"/>
      <c r="AL335" s="42"/>
      <c r="AM335" s="42"/>
    </row>
    <row r="336" spans="1:39" s="31" customFormat="1" ht="14.25" customHeight="1" x14ac:dyDescent="0.25">
      <c r="A336" s="49" t="s">
        <v>712</v>
      </c>
      <c r="B336" s="68" t="s">
        <v>713</v>
      </c>
      <c r="C336" s="51" t="s">
        <v>30</v>
      </c>
      <c r="D336" s="52" t="s">
        <v>551</v>
      </c>
      <c r="E336" s="52" t="s">
        <v>551</v>
      </c>
      <c r="F336" s="52" t="s">
        <v>551</v>
      </c>
      <c r="G336" s="52" t="s">
        <v>551</v>
      </c>
      <c r="H336" s="52" t="s">
        <v>551</v>
      </c>
      <c r="I336" s="52" t="s">
        <v>551</v>
      </c>
      <c r="J336" s="52" t="s">
        <v>551</v>
      </c>
      <c r="K336" s="52" t="s">
        <v>551</v>
      </c>
      <c r="L336" s="53" t="s">
        <v>551</v>
      </c>
      <c r="M336" s="52" t="s">
        <v>551</v>
      </c>
      <c r="N336" s="52" t="s">
        <v>551</v>
      </c>
      <c r="O336" s="52" t="s">
        <v>551</v>
      </c>
      <c r="P336" s="52" t="s">
        <v>551</v>
      </c>
      <c r="Q336" s="53" t="s">
        <v>551</v>
      </c>
      <c r="R336" s="52" t="s">
        <v>551</v>
      </c>
      <c r="S336" s="52" t="s">
        <v>551</v>
      </c>
      <c r="T336" s="52" t="s">
        <v>551</v>
      </c>
      <c r="U336" s="52" t="s">
        <v>551</v>
      </c>
      <c r="V336" s="53" t="s">
        <v>551</v>
      </c>
      <c r="W336" s="52" t="s">
        <v>551</v>
      </c>
      <c r="X336" s="52" t="s">
        <v>551</v>
      </c>
      <c r="Y336" s="52" t="s">
        <v>551</v>
      </c>
      <c r="Z336" s="52" t="s">
        <v>551</v>
      </c>
      <c r="AA336" s="53" t="s">
        <v>551</v>
      </c>
      <c r="AB336" s="52" t="s">
        <v>551</v>
      </c>
      <c r="AC336" s="52" t="s">
        <v>551</v>
      </c>
      <c r="AD336" s="52" t="s">
        <v>551</v>
      </c>
      <c r="AE336" s="52" t="s">
        <v>551</v>
      </c>
      <c r="AF336" s="52" t="s">
        <v>551</v>
      </c>
      <c r="AG336" s="52" t="s">
        <v>551</v>
      </c>
      <c r="AH336" s="30"/>
      <c r="AI336" s="40"/>
      <c r="AJ336" s="41"/>
      <c r="AL336" s="42"/>
      <c r="AM336" s="42"/>
    </row>
    <row r="337" spans="1:39" s="31" customFormat="1" ht="14.25" customHeight="1" x14ac:dyDescent="0.25">
      <c r="A337" s="49" t="s">
        <v>714</v>
      </c>
      <c r="B337" s="66" t="s">
        <v>698</v>
      </c>
      <c r="C337" s="51" t="s">
        <v>694</v>
      </c>
      <c r="D337" s="52">
        <f t="shared" ref="D337:E339" si="186">SUM(I337,N337,S337,X337,AC337)</f>
        <v>21704.680765552162</v>
      </c>
      <c r="E337" s="52">
        <f t="shared" si="186"/>
        <v>21523.025241000003</v>
      </c>
      <c r="F337" s="52">
        <f>E337-D337</f>
        <v>-181.65552455215948</v>
      </c>
      <c r="G337" s="53">
        <f>F337/D337</f>
        <v>-8.3694170172024726E-3</v>
      </c>
      <c r="H337" s="52" t="s">
        <v>30</v>
      </c>
      <c r="I337" s="54">
        <v>7794.2574790000017</v>
      </c>
      <c r="J337" s="54">
        <v>7362.3740610000004</v>
      </c>
      <c r="K337" s="52">
        <f>J337-I337</f>
        <v>-431.88341800000126</v>
      </c>
      <c r="L337" s="53">
        <f>K337/I337</f>
        <v>-5.5410463301170242E-2</v>
      </c>
      <c r="M337" s="52" t="s">
        <v>30</v>
      </c>
      <c r="N337" s="52" t="s">
        <v>30</v>
      </c>
      <c r="O337" s="52" t="s">
        <v>30</v>
      </c>
      <c r="P337" s="52" t="s">
        <v>30</v>
      </c>
      <c r="Q337" s="53" t="s">
        <v>30</v>
      </c>
      <c r="R337" s="52" t="s">
        <v>30</v>
      </c>
      <c r="S337" s="52">
        <v>8662.2566728681595</v>
      </c>
      <c r="T337" s="54">
        <v>9386.6887190000016</v>
      </c>
      <c r="U337" s="52">
        <f>T337-S337</f>
        <v>724.43204613184207</v>
      </c>
      <c r="V337" s="53">
        <f>U337/S337</f>
        <v>8.36308682009968E-2</v>
      </c>
      <c r="W337" s="52" t="s">
        <v>30</v>
      </c>
      <c r="X337" s="52">
        <v>2231.1716136840005</v>
      </c>
      <c r="Y337" s="54">
        <v>2082.9026220000001</v>
      </c>
      <c r="Z337" s="52">
        <f t="shared" ref="Z337:Z339" si="187">Y337-X337</f>
        <v>-148.26899168400041</v>
      </c>
      <c r="AA337" s="53">
        <f t="shared" ref="AA337:AA339" si="188">Z337/X337</f>
        <v>-6.6453423293238292E-2</v>
      </c>
      <c r="AB337" s="52" t="s">
        <v>30</v>
      </c>
      <c r="AC337" s="52">
        <v>3016.9949999999999</v>
      </c>
      <c r="AD337" s="54">
        <v>2691.059839</v>
      </c>
      <c r="AE337" s="52">
        <f>AD337-AC337</f>
        <v>-325.93516099999988</v>
      </c>
      <c r="AF337" s="53">
        <f>AE337/AC337</f>
        <v>-0.10803304645847935</v>
      </c>
      <c r="AG337" s="52" t="s">
        <v>30</v>
      </c>
      <c r="AH337" s="30"/>
      <c r="AI337" s="40"/>
      <c r="AJ337" s="41"/>
      <c r="AL337" s="42"/>
      <c r="AM337" s="42"/>
    </row>
    <row r="338" spans="1:39" s="31" customFormat="1" ht="14.25" customHeight="1" x14ac:dyDescent="0.25">
      <c r="A338" s="49" t="s">
        <v>715</v>
      </c>
      <c r="B338" s="66" t="s">
        <v>706</v>
      </c>
      <c r="C338" s="51" t="s">
        <v>684</v>
      </c>
      <c r="D338" s="52">
        <f t="shared" si="186"/>
        <v>5809.0219999999999</v>
      </c>
      <c r="E338" s="52">
        <f t="shared" si="186"/>
        <v>5429.3069999999998</v>
      </c>
      <c r="F338" s="52">
        <f t="shared" ref="F338:F339" si="189">E338-D338</f>
        <v>-379.71500000000015</v>
      </c>
      <c r="G338" s="53">
        <f t="shared" ref="G338:G339" si="190">F338/D338</f>
        <v>-6.5366424847418406E-2</v>
      </c>
      <c r="H338" s="52" t="s">
        <v>30</v>
      </c>
      <c r="I338" s="54">
        <v>2195.549</v>
      </c>
      <c r="J338" s="54">
        <v>2026.9770833333337</v>
      </c>
      <c r="K338" s="52">
        <f>J338-I338</f>
        <v>-168.57191666666631</v>
      </c>
      <c r="L338" s="53">
        <f>K338/I338</f>
        <v>-7.6778936232653569E-2</v>
      </c>
      <c r="M338" s="52" t="s">
        <v>30</v>
      </c>
      <c r="N338" s="52" t="s">
        <v>30</v>
      </c>
      <c r="O338" s="52" t="s">
        <v>30</v>
      </c>
      <c r="P338" s="52" t="s">
        <v>30</v>
      </c>
      <c r="Q338" s="53" t="s">
        <v>30</v>
      </c>
      <c r="R338" s="52" t="s">
        <v>30</v>
      </c>
      <c r="S338" s="52">
        <v>2518.75</v>
      </c>
      <c r="T338" s="54">
        <v>2355.9239166666666</v>
      </c>
      <c r="U338" s="52">
        <f>T338-S338</f>
        <v>-162.82608333333337</v>
      </c>
      <c r="V338" s="53">
        <f>U338/S338</f>
        <v>-6.4645591397849478E-2</v>
      </c>
      <c r="W338" s="52" t="s">
        <v>30</v>
      </c>
      <c r="X338" s="52">
        <v>497.65100000000001</v>
      </c>
      <c r="Y338" s="54">
        <v>502.78208333333339</v>
      </c>
      <c r="Z338" s="52">
        <f t="shared" si="187"/>
        <v>5.131083333333379</v>
      </c>
      <c r="AA338" s="53">
        <f t="shared" si="188"/>
        <v>1.031060589315279E-2</v>
      </c>
      <c r="AB338" s="52" t="s">
        <v>30</v>
      </c>
      <c r="AC338" s="52">
        <v>597.072</v>
      </c>
      <c r="AD338" s="54">
        <v>543.62391666666656</v>
      </c>
      <c r="AE338" s="52">
        <f t="shared" ref="AE338:AE339" si="191">AD338-AC338</f>
        <v>-53.448083333333443</v>
      </c>
      <c r="AF338" s="53">
        <f t="shared" ref="AF338:AF339" si="192">AE338/AC338</f>
        <v>-8.9516981759877268E-2</v>
      </c>
      <c r="AG338" s="52" t="s">
        <v>30</v>
      </c>
      <c r="AH338" s="30"/>
      <c r="AI338" s="40"/>
      <c r="AJ338" s="41"/>
      <c r="AL338" s="42"/>
      <c r="AM338" s="42"/>
    </row>
    <row r="339" spans="1:39" s="31" customFormat="1" ht="14.25" customHeight="1" x14ac:dyDescent="0.25">
      <c r="A339" s="49" t="s">
        <v>716</v>
      </c>
      <c r="B339" s="66" t="s">
        <v>700</v>
      </c>
      <c r="C339" s="51" t="s">
        <v>701</v>
      </c>
      <c r="D339" s="52">
        <f t="shared" si="186"/>
        <v>16925.966961230773</v>
      </c>
      <c r="E339" s="52">
        <f t="shared" si="186"/>
        <v>16446.645384868039</v>
      </c>
      <c r="F339" s="52">
        <f t="shared" si="189"/>
        <v>-479.32157636273405</v>
      </c>
      <c r="G339" s="53">
        <f t="shared" si="190"/>
        <v>-2.8318711566708631E-2</v>
      </c>
      <c r="H339" s="52" t="s">
        <v>30</v>
      </c>
      <c r="I339" s="54">
        <v>8925.1322500000006</v>
      </c>
      <c r="J339" s="54">
        <v>8719.2468488680388</v>
      </c>
      <c r="K339" s="52">
        <f>J339-I339</f>
        <v>-205.88540113196177</v>
      </c>
      <c r="L339" s="53">
        <f>K339/I339</f>
        <v>-2.306805046300146E-2</v>
      </c>
      <c r="M339" s="52" t="s">
        <v>30</v>
      </c>
      <c r="N339" s="52">
        <v>596.09036000000003</v>
      </c>
      <c r="O339" s="54">
        <v>621.61751200000003</v>
      </c>
      <c r="P339" s="52">
        <f>O339-N339</f>
        <v>25.527152000000001</v>
      </c>
      <c r="Q339" s="53">
        <f>P339/N339</f>
        <v>4.2824299322673162E-2</v>
      </c>
      <c r="R339" s="52" t="s">
        <v>30</v>
      </c>
      <c r="S339" s="52">
        <v>4127.1571937307708</v>
      </c>
      <c r="T339" s="54">
        <v>3899.94</v>
      </c>
      <c r="U339" s="52">
        <f>T339-S339</f>
        <v>-227.21719373077076</v>
      </c>
      <c r="V339" s="53">
        <f>U339/S339</f>
        <v>-5.5054165146875902E-2</v>
      </c>
      <c r="W339" s="52" t="s">
        <v>30</v>
      </c>
      <c r="X339" s="52">
        <v>2096.7889999999998</v>
      </c>
      <c r="Y339" s="54">
        <v>2115.8422130000004</v>
      </c>
      <c r="Z339" s="52">
        <f t="shared" si="187"/>
        <v>19.053213000000596</v>
      </c>
      <c r="AA339" s="53">
        <f t="shared" si="188"/>
        <v>9.086852802070498E-3</v>
      </c>
      <c r="AB339" s="52" t="s">
        <v>30</v>
      </c>
      <c r="AC339" s="52">
        <v>1180.7981574999999</v>
      </c>
      <c r="AD339" s="54">
        <v>1089.9988109999999</v>
      </c>
      <c r="AE339" s="52">
        <f t="shared" si="191"/>
        <v>-90.799346499999956</v>
      </c>
      <c r="AF339" s="53">
        <f t="shared" si="192"/>
        <v>-7.6896585519951544E-2</v>
      </c>
      <c r="AG339" s="52" t="s">
        <v>30</v>
      </c>
      <c r="AH339" s="30"/>
      <c r="AI339" s="40"/>
      <c r="AJ339" s="41"/>
      <c r="AL339" s="42"/>
      <c r="AM339" s="42"/>
    </row>
    <row r="340" spans="1:39" s="31" customFormat="1" ht="14.25" customHeight="1" x14ac:dyDescent="0.25">
      <c r="A340" s="43" t="s">
        <v>717</v>
      </c>
      <c r="B340" s="129" t="s">
        <v>718</v>
      </c>
      <c r="C340" s="45" t="s">
        <v>30</v>
      </c>
      <c r="D340" s="52" t="s">
        <v>551</v>
      </c>
      <c r="E340" s="52" t="s">
        <v>551</v>
      </c>
      <c r="F340" s="52" t="s">
        <v>551</v>
      </c>
      <c r="G340" s="52" t="s">
        <v>551</v>
      </c>
      <c r="H340" s="52" t="s">
        <v>551</v>
      </c>
      <c r="I340" s="52" t="s">
        <v>551</v>
      </c>
      <c r="J340" s="52" t="s">
        <v>551</v>
      </c>
      <c r="K340" s="52" t="s">
        <v>551</v>
      </c>
      <c r="L340" s="53" t="s">
        <v>551</v>
      </c>
      <c r="M340" s="52" t="s">
        <v>551</v>
      </c>
      <c r="N340" s="52" t="s">
        <v>551</v>
      </c>
      <c r="O340" s="52" t="s">
        <v>551</v>
      </c>
      <c r="P340" s="52" t="s">
        <v>551</v>
      </c>
      <c r="Q340" s="53" t="s">
        <v>551</v>
      </c>
      <c r="R340" s="52" t="s">
        <v>551</v>
      </c>
      <c r="S340" s="52" t="s">
        <v>551</v>
      </c>
      <c r="T340" s="52" t="s">
        <v>551</v>
      </c>
      <c r="U340" s="52" t="s">
        <v>551</v>
      </c>
      <c r="V340" s="53" t="s">
        <v>551</v>
      </c>
      <c r="W340" s="52" t="s">
        <v>551</v>
      </c>
      <c r="X340" s="52" t="s">
        <v>551</v>
      </c>
      <c r="Y340" s="52" t="s">
        <v>551</v>
      </c>
      <c r="Z340" s="52" t="s">
        <v>551</v>
      </c>
      <c r="AA340" s="53" t="s">
        <v>551</v>
      </c>
      <c r="AB340" s="52" t="s">
        <v>551</v>
      </c>
      <c r="AC340" s="52" t="s">
        <v>551</v>
      </c>
      <c r="AD340" s="52" t="s">
        <v>551</v>
      </c>
      <c r="AE340" s="52" t="s">
        <v>551</v>
      </c>
      <c r="AF340" s="52" t="s">
        <v>551</v>
      </c>
      <c r="AG340" s="52" t="s">
        <v>551</v>
      </c>
      <c r="AH340" s="30"/>
      <c r="AI340" s="40"/>
      <c r="AJ340" s="41"/>
      <c r="AL340" s="42"/>
      <c r="AM340" s="42"/>
    </row>
    <row r="341" spans="1:39" s="31" customFormat="1" ht="30" customHeight="1" x14ac:dyDescent="0.25">
      <c r="A341" s="49" t="s">
        <v>719</v>
      </c>
      <c r="B341" s="68" t="s">
        <v>720</v>
      </c>
      <c r="C341" s="51" t="s">
        <v>694</v>
      </c>
      <c r="D341" s="52" t="s">
        <v>30</v>
      </c>
      <c r="E341" s="52" t="s">
        <v>30</v>
      </c>
      <c r="F341" s="52" t="s">
        <v>30</v>
      </c>
      <c r="G341" s="52" t="s">
        <v>30</v>
      </c>
      <c r="H341" s="52" t="s">
        <v>30</v>
      </c>
      <c r="I341" s="54" t="s">
        <v>30</v>
      </c>
      <c r="J341" s="54" t="s">
        <v>30</v>
      </c>
      <c r="K341" s="52" t="s">
        <v>30</v>
      </c>
      <c r="L341" s="53" t="s">
        <v>30</v>
      </c>
      <c r="M341" s="52" t="s">
        <v>30</v>
      </c>
      <c r="N341" s="52" t="s">
        <v>30</v>
      </c>
      <c r="O341" s="54" t="s">
        <v>30</v>
      </c>
      <c r="P341" s="52" t="s">
        <v>30</v>
      </c>
      <c r="Q341" s="53" t="s">
        <v>30</v>
      </c>
      <c r="R341" s="52" t="s">
        <v>30</v>
      </c>
      <c r="S341" s="52" t="s">
        <v>30</v>
      </c>
      <c r="T341" s="54" t="s">
        <v>30</v>
      </c>
      <c r="U341" s="52" t="s">
        <v>30</v>
      </c>
      <c r="V341" s="53" t="s">
        <v>30</v>
      </c>
      <c r="W341" s="52" t="s">
        <v>30</v>
      </c>
      <c r="X341" s="52" t="s">
        <v>30</v>
      </c>
      <c r="Y341" s="54" t="s">
        <v>30</v>
      </c>
      <c r="Z341" s="52" t="s">
        <v>30</v>
      </c>
      <c r="AA341" s="53" t="s">
        <v>30</v>
      </c>
      <c r="AB341" s="52" t="s">
        <v>30</v>
      </c>
      <c r="AC341" s="52" t="s">
        <v>30</v>
      </c>
      <c r="AD341" s="54" t="s">
        <v>30</v>
      </c>
      <c r="AE341" s="52" t="s">
        <v>30</v>
      </c>
      <c r="AF341" s="53" t="s">
        <v>30</v>
      </c>
      <c r="AG341" s="52" t="s">
        <v>30</v>
      </c>
      <c r="AH341" s="30"/>
      <c r="AI341" s="40"/>
      <c r="AJ341" s="41"/>
      <c r="AL341" s="42"/>
      <c r="AM341" s="42"/>
    </row>
    <row r="342" spans="1:39" s="31" customFormat="1" ht="31.5" customHeight="1" x14ac:dyDescent="0.25">
      <c r="A342" s="49" t="s">
        <v>721</v>
      </c>
      <c r="B342" s="66" t="s">
        <v>722</v>
      </c>
      <c r="C342" s="51" t="s">
        <v>694</v>
      </c>
      <c r="D342" s="52" t="s">
        <v>30</v>
      </c>
      <c r="E342" s="52" t="s">
        <v>30</v>
      </c>
      <c r="F342" s="52" t="s">
        <v>30</v>
      </c>
      <c r="G342" s="52" t="s">
        <v>30</v>
      </c>
      <c r="H342" s="52" t="s">
        <v>30</v>
      </c>
      <c r="I342" s="54" t="s">
        <v>30</v>
      </c>
      <c r="J342" s="54" t="s">
        <v>30</v>
      </c>
      <c r="K342" s="52" t="s">
        <v>30</v>
      </c>
      <c r="L342" s="53" t="s">
        <v>30</v>
      </c>
      <c r="M342" s="52" t="s">
        <v>30</v>
      </c>
      <c r="N342" s="52" t="s">
        <v>30</v>
      </c>
      <c r="O342" s="54" t="s">
        <v>30</v>
      </c>
      <c r="P342" s="52" t="s">
        <v>30</v>
      </c>
      <c r="Q342" s="53" t="s">
        <v>30</v>
      </c>
      <c r="R342" s="52" t="s">
        <v>30</v>
      </c>
      <c r="S342" s="52" t="s">
        <v>30</v>
      </c>
      <c r="T342" s="54" t="s">
        <v>30</v>
      </c>
      <c r="U342" s="52" t="s">
        <v>30</v>
      </c>
      <c r="V342" s="53" t="s">
        <v>30</v>
      </c>
      <c r="W342" s="52" t="s">
        <v>30</v>
      </c>
      <c r="X342" s="52" t="s">
        <v>30</v>
      </c>
      <c r="Y342" s="54" t="s">
        <v>30</v>
      </c>
      <c r="Z342" s="52" t="s">
        <v>30</v>
      </c>
      <c r="AA342" s="53" t="s">
        <v>30</v>
      </c>
      <c r="AB342" s="52" t="s">
        <v>30</v>
      </c>
      <c r="AC342" s="52" t="s">
        <v>30</v>
      </c>
      <c r="AD342" s="54" t="s">
        <v>30</v>
      </c>
      <c r="AE342" s="52" t="s">
        <v>30</v>
      </c>
      <c r="AF342" s="53" t="s">
        <v>30</v>
      </c>
      <c r="AG342" s="52" t="s">
        <v>30</v>
      </c>
      <c r="AH342" s="30"/>
      <c r="AI342" s="40"/>
      <c r="AJ342" s="41"/>
      <c r="AL342" s="42"/>
      <c r="AM342" s="42"/>
    </row>
    <row r="343" spans="1:39" s="31" customFormat="1" ht="18" customHeight="1" x14ac:dyDescent="0.25">
      <c r="A343" s="49" t="s">
        <v>723</v>
      </c>
      <c r="B343" s="127" t="s">
        <v>724</v>
      </c>
      <c r="C343" s="51" t="s">
        <v>694</v>
      </c>
      <c r="D343" s="52" t="s">
        <v>30</v>
      </c>
      <c r="E343" s="52" t="s">
        <v>30</v>
      </c>
      <c r="F343" s="52" t="s">
        <v>30</v>
      </c>
      <c r="G343" s="52" t="s">
        <v>30</v>
      </c>
      <c r="H343" s="52" t="s">
        <v>30</v>
      </c>
      <c r="I343" s="54" t="s">
        <v>30</v>
      </c>
      <c r="J343" s="54" t="s">
        <v>30</v>
      </c>
      <c r="K343" s="52" t="s">
        <v>30</v>
      </c>
      <c r="L343" s="53" t="s">
        <v>30</v>
      </c>
      <c r="M343" s="52" t="s">
        <v>30</v>
      </c>
      <c r="N343" s="52" t="s">
        <v>30</v>
      </c>
      <c r="O343" s="54" t="s">
        <v>30</v>
      </c>
      <c r="P343" s="52" t="s">
        <v>30</v>
      </c>
      <c r="Q343" s="53" t="s">
        <v>30</v>
      </c>
      <c r="R343" s="52" t="s">
        <v>30</v>
      </c>
      <c r="S343" s="52" t="s">
        <v>30</v>
      </c>
      <c r="T343" s="54" t="s">
        <v>30</v>
      </c>
      <c r="U343" s="52" t="s">
        <v>30</v>
      </c>
      <c r="V343" s="53" t="s">
        <v>30</v>
      </c>
      <c r="W343" s="52" t="s">
        <v>30</v>
      </c>
      <c r="X343" s="52" t="s">
        <v>30</v>
      </c>
      <c r="Y343" s="54" t="s">
        <v>30</v>
      </c>
      <c r="Z343" s="52" t="s">
        <v>30</v>
      </c>
      <c r="AA343" s="53" t="s">
        <v>30</v>
      </c>
      <c r="AB343" s="52" t="s">
        <v>30</v>
      </c>
      <c r="AC343" s="52" t="s">
        <v>30</v>
      </c>
      <c r="AD343" s="54" t="s">
        <v>30</v>
      </c>
      <c r="AE343" s="52" t="s">
        <v>30</v>
      </c>
      <c r="AF343" s="53" t="s">
        <v>30</v>
      </c>
      <c r="AG343" s="52" t="s">
        <v>30</v>
      </c>
      <c r="AH343" s="30"/>
      <c r="AI343" s="40"/>
      <c r="AJ343" s="41"/>
      <c r="AL343" s="42"/>
      <c r="AM343" s="42"/>
    </row>
    <row r="344" spans="1:39" s="31" customFormat="1" ht="31.5" customHeight="1" x14ac:dyDescent="0.25">
      <c r="A344" s="49" t="s">
        <v>725</v>
      </c>
      <c r="B344" s="70" t="s">
        <v>726</v>
      </c>
      <c r="C344" s="51" t="s">
        <v>694</v>
      </c>
      <c r="D344" s="52" t="s">
        <v>30</v>
      </c>
      <c r="E344" s="52" t="s">
        <v>30</v>
      </c>
      <c r="F344" s="52" t="s">
        <v>30</v>
      </c>
      <c r="G344" s="52" t="s">
        <v>30</v>
      </c>
      <c r="H344" s="52" t="s">
        <v>30</v>
      </c>
      <c r="I344" s="54" t="s">
        <v>30</v>
      </c>
      <c r="J344" s="54" t="s">
        <v>30</v>
      </c>
      <c r="K344" s="52" t="s">
        <v>30</v>
      </c>
      <c r="L344" s="53" t="s">
        <v>30</v>
      </c>
      <c r="M344" s="52" t="s">
        <v>30</v>
      </c>
      <c r="N344" s="52" t="s">
        <v>30</v>
      </c>
      <c r="O344" s="54" t="s">
        <v>30</v>
      </c>
      <c r="P344" s="52" t="s">
        <v>30</v>
      </c>
      <c r="Q344" s="53" t="s">
        <v>30</v>
      </c>
      <c r="R344" s="52" t="s">
        <v>30</v>
      </c>
      <c r="S344" s="52" t="s">
        <v>30</v>
      </c>
      <c r="T344" s="54" t="s">
        <v>30</v>
      </c>
      <c r="U344" s="52" t="s">
        <v>30</v>
      </c>
      <c r="V344" s="53" t="s">
        <v>30</v>
      </c>
      <c r="W344" s="52" t="s">
        <v>30</v>
      </c>
      <c r="X344" s="52" t="s">
        <v>30</v>
      </c>
      <c r="Y344" s="54" t="s">
        <v>30</v>
      </c>
      <c r="Z344" s="52" t="s">
        <v>30</v>
      </c>
      <c r="AA344" s="53" t="s">
        <v>30</v>
      </c>
      <c r="AB344" s="52" t="s">
        <v>30</v>
      </c>
      <c r="AC344" s="52" t="s">
        <v>30</v>
      </c>
      <c r="AD344" s="54" t="s">
        <v>30</v>
      </c>
      <c r="AE344" s="52" t="s">
        <v>30</v>
      </c>
      <c r="AF344" s="53" t="s">
        <v>30</v>
      </c>
      <c r="AG344" s="52" t="s">
        <v>30</v>
      </c>
      <c r="AH344" s="30"/>
      <c r="AI344" s="40"/>
      <c r="AJ344" s="41"/>
      <c r="AL344" s="42"/>
      <c r="AM344" s="42"/>
    </row>
    <row r="345" spans="1:39" s="31" customFormat="1" ht="30.75" customHeight="1" x14ac:dyDescent="0.25">
      <c r="A345" s="49" t="s">
        <v>727</v>
      </c>
      <c r="B345" s="68" t="s">
        <v>728</v>
      </c>
      <c r="C345" s="51" t="s">
        <v>694</v>
      </c>
      <c r="D345" s="52" t="s">
        <v>30</v>
      </c>
      <c r="E345" s="52" t="s">
        <v>30</v>
      </c>
      <c r="F345" s="52" t="s">
        <v>30</v>
      </c>
      <c r="G345" s="52" t="s">
        <v>30</v>
      </c>
      <c r="H345" s="52" t="s">
        <v>30</v>
      </c>
      <c r="I345" s="54" t="s">
        <v>30</v>
      </c>
      <c r="J345" s="54" t="s">
        <v>30</v>
      </c>
      <c r="K345" s="52" t="s">
        <v>30</v>
      </c>
      <c r="L345" s="53" t="s">
        <v>30</v>
      </c>
      <c r="M345" s="52" t="s">
        <v>30</v>
      </c>
      <c r="N345" s="52" t="s">
        <v>30</v>
      </c>
      <c r="O345" s="54" t="s">
        <v>30</v>
      </c>
      <c r="P345" s="52" t="s">
        <v>30</v>
      </c>
      <c r="Q345" s="53" t="s">
        <v>30</v>
      </c>
      <c r="R345" s="52" t="s">
        <v>30</v>
      </c>
      <c r="S345" s="52" t="s">
        <v>30</v>
      </c>
      <c r="T345" s="54" t="s">
        <v>30</v>
      </c>
      <c r="U345" s="52" t="s">
        <v>30</v>
      </c>
      <c r="V345" s="53" t="s">
        <v>30</v>
      </c>
      <c r="W345" s="52" t="s">
        <v>30</v>
      </c>
      <c r="X345" s="52" t="s">
        <v>30</v>
      </c>
      <c r="Y345" s="54" t="s">
        <v>30</v>
      </c>
      <c r="Z345" s="52" t="s">
        <v>30</v>
      </c>
      <c r="AA345" s="53" t="s">
        <v>30</v>
      </c>
      <c r="AB345" s="52" t="s">
        <v>30</v>
      </c>
      <c r="AC345" s="52" t="s">
        <v>30</v>
      </c>
      <c r="AD345" s="54" t="s">
        <v>30</v>
      </c>
      <c r="AE345" s="52" t="s">
        <v>30</v>
      </c>
      <c r="AF345" s="53" t="s">
        <v>30</v>
      </c>
      <c r="AG345" s="52" t="s">
        <v>30</v>
      </c>
      <c r="AH345" s="30"/>
      <c r="AI345" s="40"/>
      <c r="AJ345" s="41"/>
      <c r="AL345" s="42"/>
      <c r="AM345" s="42"/>
    </row>
    <row r="346" spans="1:39" s="31" customFormat="1" ht="18" customHeight="1" x14ac:dyDescent="0.25">
      <c r="A346" s="49" t="s">
        <v>729</v>
      </c>
      <c r="B346" s="68" t="s">
        <v>730</v>
      </c>
      <c r="C346" s="51" t="s">
        <v>684</v>
      </c>
      <c r="D346" s="52" t="s">
        <v>30</v>
      </c>
      <c r="E346" s="52" t="s">
        <v>30</v>
      </c>
      <c r="F346" s="52" t="s">
        <v>30</v>
      </c>
      <c r="G346" s="52" t="s">
        <v>30</v>
      </c>
      <c r="H346" s="52" t="s">
        <v>30</v>
      </c>
      <c r="I346" s="54" t="s">
        <v>30</v>
      </c>
      <c r="J346" s="54" t="s">
        <v>30</v>
      </c>
      <c r="K346" s="52" t="s">
        <v>30</v>
      </c>
      <c r="L346" s="53" t="s">
        <v>30</v>
      </c>
      <c r="M346" s="52" t="s">
        <v>30</v>
      </c>
      <c r="N346" s="52" t="s">
        <v>30</v>
      </c>
      <c r="O346" s="54" t="s">
        <v>30</v>
      </c>
      <c r="P346" s="52" t="s">
        <v>30</v>
      </c>
      <c r="Q346" s="53" t="s">
        <v>30</v>
      </c>
      <c r="R346" s="52" t="s">
        <v>30</v>
      </c>
      <c r="S346" s="52" t="s">
        <v>30</v>
      </c>
      <c r="T346" s="54" t="s">
        <v>30</v>
      </c>
      <c r="U346" s="52" t="s">
        <v>30</v>
      </c>
      <c r="V346" s="53" t="s">
        <v>30</v>
      </c>
      <c r="W346" s="52" t="s">
        <v>30</v>
      </c>
      <c r="X346" s="52" t="s">
        <v>30</v>
      </c>
      <c r="Y346" s="54" t="s">
        <v>30</v>
      </c>
      <c r="Z346" s="52" t="s">
        <v>30</v>
      </c>
      <c r="AA346" s="53" t="s">
        <v>30</v>
      </c>
      <c r="AB346" s="52" t="s">
        <v>30</v>
      </c>
      <c r="AC346" s="52" t="s">
        <v>30</v>
      </c>
      <c r="AD346" s="54" t="s">
        <v>30</v>
      </c>
      <c r="AE346" s="52" t="s">
        <v>30</v>
      </c>
      <c r="AF346" s="53" t="s">
        <v>30</v>
      </c>
      <c r="AG346" s="52" t="s">
        <v>30</v>
      </c>
      <c r="AH346" s="30"/>
      <c r="AI346" s="40"/>
      <c r="AJ346" s="41"/>
      <c r="AL346" s="42"/>
      <c r="AM346" s="42"/>
    </row>
    <row r="347" spans="1:39" s="31" customFormat="1" ht="33.75" customHeight="1" x14ac:dyDescent="0.25">
      <c r="A347" s="49" t="s">
        <v>731</v>
      </c>
      <c r="B347" s="66" t="s">
        <v>732</v>
      </c>
      <c r="C347" s="51" t="s">
        <v>684</v>
      </c>
      <c r="D347" s="52" t="s">
        <v>30</v>
      </c>
      <c r="E347" s="52" t="s">
        <v>30</v>
      </c>
      <c r="F347" s="52" t="s">
        <v>30</v>
      </c>
      <c r="G347" s="52" t="s">
        <v>30</v>
      </c>
      <c r="H347" s="52" t="s">
        <v>30</v>
      </c>
      <c r="I347" s="54" t="s">
        <v>30</v>
      </c>
      <c r="J347" s="54" t="s">
        <v>30</v>
      </c>
      <c r="K347" s="52" t="s">
        <v>30</v>
      </c>
      <c r="L347" s="53" t="s">
        <v>30</v>
      </c>
      <c r="M347" s="52" t="s">
        <v>30</v>
      </c>
      <c r="N347" s="52" t="s">
        <v>30</v>
      </c>
      <c r="O347" s="54" t="s">
        <v>30</v>
      </c>
      <c r="P347" s="52" t="s">
        <v>30</v>
      </c>
      <c r="Q347" s="53" t="s">
        <v>30</v>
      </c>
      <c r="R347" s="52" t="s">
        <v>30</v>
      </c>
      <c r="S347" s="52" t="s">
        <v>30</v>
      </c>
      <c r="T347" s="54" t="s">
        <v>30</v>
      </c>
      <c r="U347" s="52" t="s">
        <v>30</v>
      </c>
      <c r="V347" s="53" t="s">
        <v>30</v>
      </c>
      <c r="W347" s="52" t="s">
        <v>30</v>
      </c>
      <c r="X347" s="52" t="s">
        <v>30</v>
      </c>
      <c r="Y347" s="54" t="s">
        <v>30</v>
      </c>
      <c r="Z347" s="52" t="s">
        <v>30</v>
      </c>
      <c r="AA347" s="53" t="s">
        <v>30</v>
      </c>
      <c r="AB347" s="52" t="s">
        <v>30</v>
      </c>
      <c r="AC347" s="52" t="s">
        <v>30</v>
      </c>
      <c r="AD347" s="54" t="s">
        <v>30</v>
      </c>
      <c r="AE347" s="52" t="s">
        <v>30</v>
      </c>
      <c r="AF347" s="53" t="s">
        <v>30</v>
      </c>
      <c r="AG347" s="52" t="s">
        <v>30</v>
      </c>
      <c r="AH347" s="30"/>
      <c r="AI347" s="40"/>
      <c r="AJ347" s="41"/>
      <c r="AL347" s="42"/>
      <c r="AM347" s="42"/>
    </row>
    <row r="348" spans="1:39" s="31" customFormat="1" ht="14.25" customHeight="1" x14ac:dyDescent="0.25">
      <c r="A348" s="49" t="s">
        <v>733</v>
      </c>
      <c r="B348" s="127" t="s">
        <v>724</v>
      </c>
      <c r="C348" s="51" t="s">
        <v>684</v>
      </c>
      <c r="D348" s="52" t="s">
        <v>30</v>
      </c>
      <c r="E348" s="52" t="s">
        <v>30</v>
      </c>
      <c r="F348" s="52" t="s">
        <v>30</v>
      </c>
      <c r="G348" s="52" t="s">
        <v>30</v>
      </c>
      <c r="H348" s="52" t="s">
        <v>30</v>
      </c>
      <c r="I348" s="54" t="s">
        <v>30</v>
      </c>
      <c r="J348" s="54" t="s">
        <v>30</v>
      </c>
      <c r="K348" s="52" t="s">
        <v>30</v>
      </c>
      <c r="L348" s="53" t="s">
        <v>30</v>
      </c>
      <c r="M348" s="52" t="s">
        <v>30</v>
      </c>
      <c r="N348" s="52" t="s">
        <v>30</v>
      </c>
      <c r="O348" s="54" t="s">
        <v>30</v>
      </c>
      <c r="P348" s="52" t="s">
        <v>30</v>
      </c>
      <c r="Q348" s="53" t="s">
        <v>30</v>
      </c>
      <c r="R348" s="115" t="s">
        <v>30</v>
      </c>
      <c r="S348" s="52" t="s">
        <v>30</v>
      </c>
      <c r="T348" s="54" t="s">
        <v>30</v>
      </c>
      <c r="U348" s="52" t="s">
        <v>30</v>
      </c>
      <c r="V348" s="53" t="s">
        <v>30</v>
      </c>
      <c r="W348" s="52" t="s">
        <v>30</v>
      </c>
      <c r="X348" s="52" t="s">
        <v>30</v>
      </c>
      <c r="Y348" s="54" t="s">
        <v>30</v>
      </c>
      <c r="Z348" s="52" t="s">
        <v>30</v>
      </c>
      <c r="AA348" s="53" t="s">
        <v>30</v>
      </c>
      <c r="AB348" s="52" t="s">
        <v>30</v>
      </c>
      <c r="AC348" s="52" t="s">
        <v>30</v>
      </c>
      <c r="AD348" s="54" t="s">
        <v>30</v>
      </c>
      <c r="AE348" s="52" t="s">
        <v>30</v>
      </c>
      <c r="AF348" s="53" t="s">
        <v>30</v>
      </c>
      <c r="AG348" s="52" t="s">
        <v>30</v>
      </c>
      <c r="AH348" s="30"/>
      <c r="AI348" s="40"/>
      <c r="AJ348" s="41"/>
      <c r="AL348" s="42"/>
      <c r="AM348" s="42"/>
    </row>
    <row r="349" spans="1:39" s="31" customFormat="1" ht="30" customHeight="1" x14ac:dyDescent="0.25">
      <c r="A349" s="49" t="s">
        <v>734</v>
      </c>
      <c r="B349" s="70" t="s">
        <v>726</v>
      </c>
      <c r="C349" s="51" t="s">
        <v>684</v>
      </c>
      <c r="D349" s="52" t="s">
        <v>30</v>
      </c>
      <c r="E349" s="52" t="s">
        <v>30</v>
      </c>
      <c r="F349" s="52" t="s">
        <v>30</v>
      </c>
      <c r="G349" s="52" t="s">
        <v>30</v>
      </c>
      <c r="H349" s="52" t="s">
        <v>30</v>
      </c>
      <c r="I349" s="54" t="s">
        <v>30</v>
      </c>
      <c r="J349" s="54" t="s">
        <v>30</v>
      </c>
      <c r="K349" s="52" t="s">
        <v>30</v>
      </c>
      <c r="L349" s="53" t="s">
        <v>30</v>
      </c>
      <c r="M349" s="52" t="s">
        <v>30</v>
      </c>
      <c r="N349" s="52" t="s">
        <v>30</v>
      </c>
      <c r="O349" s="54" t="s">
        <v>30</v>
      </c>
      <c r="P349" s="52" t="s">
        <v>30</v>
      </c>
      <c r="Q349" s="53" t="s">
        <v>30</v>
      </c>
      <c r="R349" s="52" t="s">
        <v>30</v>
      </c>
      <c r="S349" s="52" t="s">
        <v>30</v>
      </c>
      <c r="T349" s="54" t="s">
        <v>30</v>
      </c>
      <c r="U349" s="52" t="s">
        <v>30</v>
      </c>
      <c r="V349" s="53" t="s">
        <v>30</v>
      </c>
      <c r="W349" s="52" t="s">
        <v>30</v>
      </c>
      <c r="X349" s="52" t="s">
        <v>30</v>
      </c>
      <c r="Y349" s="54" t="s">
        <v>30</v>
      </c>
      <c r="Z349" s="52" t="s">
        <v>30</v>
      </c>
      <c r="AA349" s="53" t="s">
        <v>30</v>
      </c>
      <c r="AB349" s="52" t="s">
        <v>30</v>
      </c>
      <c r="AC349" s="52" t="s">
        <v>30</v>
      </c>
      <c r="AD349" s="54" t="s">
        <v>30</v>
      </c>
      <c r="AE349" s="52" t="s">
        <v>30</v>
      </c>
      <c r="AF349" s="53" t="s">
        <v>30</v>
      </c>
      <c r="AG349" s="52" t="s">
        <v>30</v>
      </c>
      <c r="AH349" s="30"/>
      <c r="AI349" s="40"/>
      <c r="AJ349" s="41"/>
      <c r="AL349" s="42"/>
      <c r="AM349" s="42"/>
    </row>
    <row r="350" spans="1:39" s="31" customFormat="1" ht="36.75" customHeight="1" x14ac:dyDescent="0.25">
      <c r="A350" s="49" t="s">
        <v>735</v>
      </c>
      <c r="B350" s="68" t="s">
        <v>736</v>
      </c>
      <c r="C350" s="51" t="s">
        <v>737</v>
      </c>
      <c r="D350" s="52" t="s">
        <v>30</v>
      </c>
      <c r="E350" s="52" t="s">
        <v>30</v>
      </c>
      <c r="F350" s="52" t="s">
        <v>30</v>
      </c>
      <c r="G350" s="52" t="s">
        <v>30</v>
      </c>
      <c r="H350" s="52" t="s">
        <v>30</v>
      </c>
      <c r="I350" s="54" t="s">
        <v>30</v>
      </c>
      <c r="J350" s="54" t="s">
        <v>30</v>
      </c>
      <c r="K350" s="52" t="s">
        <v>30</v>
      </c>
      <c r="L350" s="53" t="s">
        <v>30</v>
      </c>
      <c r="M350" s="52" t="s">
        <v>30</v>
      </c>
      <c r="N350" s="52" t="s">
        <v>30</v>
      </c>
      <c r="O350" s="54" t="s">
        <v>30</v>
      </c>
      <c r="P350" s="52" t="s">
        <v>30</v>
      </c>
      <c r="Q350" s="53" t="s">
        <v>30</v>
      </c>
      <c r="R350" s="52" t="s">
        <v>30</v>
      </c>
      <c r="S350" s="52" t="s">
        <v>30</v>
      </c>
      <c r="T350" s="54" t="s">
        <v>30</v>
      </c>
      <c r="U350" s="52" t="s">
        <v>30</v>
      </c>
      <c r="V350" s="53" t="s">
        <v>30</v>
      </c>
      <c r="W350" s="52" t="s">
        <v>30</v>
      </c>
      <c r="X350" s="52" t="s">
        <v>30</v>
      </c>
      <c r="Y350" s="54" t="s">
        <v>30</v>
      </c>
      <c r="Z350" s="52" t="s">
        <v>30</v>
      </c>
      <c r="AA350" s="53" t="s">
        <v>30</v>
      </c>
      <c r="AB350" s="52" t="s">
        <v>30</v>
      </c>
      <c r="AC350" s="52" t="s">
        <v>30</v>
      </c>
      <c r="AD350" s="54" t="s">
        <v>30</v>
      </c>
      <c r="AE350" s="52" t="s">
        <v>30</v>
      </c>
      <c r="AF350" s="53" t="s">
        <v>30</v>
      </c>
      <c r="AG350" s="52" t="s">
        <v>30</v>
      </c>
      <c r="AH350" s="30"/>
      <c r="AI350" s="40"/>
      <c r="AJ350" s="41"/>
      <c r="AL350" s="42"/>
      <c r="AM350" s="42"/>
    </row>
    <row r="351" spans="1:39" s="31" customFormat="1" ht="40.5" customHeight="1" x14ac:dyDescent="0.25">
      <c r="A351" s="49" t="s">
        <v>738</v>
      </c>
      <c r="B351" s="68" t="s">
        <v>739</v>
      </c>
      <c r="C351" s="51" t="s">
        <v>29</v>
      </c>
      <c r="D351" s="52" t="s">
        <v>30</v>
      </c>
      <c r="E351" s="52" t="s">
        <v>30</v>
      </c>
      <c r="F351" s="52" t="s">
        <v>30</v>
      </c>
      <c r="G351" s="52" t="s">
        <v>30</v>
      </c>
      <c r="H351" s="52" t="s">
        <v>30</v>
      </c>
      <c r="I351" s="54" t="s">
        <v>30</v>
      </c>
      <c r="J351" s="54" t="s">
        <v>30</v>
      </c>
      <c r="K351" s="52" t="s">
        <v>30</v>
      </c>
      <c r="L351" s="53" t="s">
        <v>30</v>
      </c>
      <c r="M351" s="52" t="s">
        <v>30</v>
      </c>
      <c r="N351" s="52" t="s">
        <v>30</v>
      </c>
      <c r="O351" s="54" t="s">
        <v>30</v>
      </c>
      <c r="P351" s="52" t="s">
        <v>30</v>
      </c>
      <c r="Q351" s="53" t="s">
        <v>30</v>
      </c>
      <c r="R351" s="52" t="s">
        <v>30</v>
      </c>
      <c r="S351" s="52" t="s">
        <v>30</v>
      </c>
      <c r="T351" s="54" t="s">
        <v>30</v>
      </c>
      <c r="U351" s="52" t="s">
        <v>30</v>
      </c>
      <c r="V351" s="53" t="s">
        <v>30</v>
      </c>
      <c r="W351" s="52" t="s">
        <v>30</v>
      </c>
      <c r="X351" s="52" t="s">
        <v>30</v>
      </c>
      <c r="Y351" s="54" t="s">
        <v>30</v>
      </c>
      <c r="Z351" s="52" t="s">
        <v>30</v>
      </c>
      <c r="AA351" s="53" t="s">
        <v>30</v>
      </c>
      <c r="AB351" s="52" t="s">
        <v>30</v>
      </c>
      <c r="AC351" s="52" t="s">
        <v>30</v>
      </c>
      <c r="AD351" s="54" t="s">
        <v>30</v>
      </c>
      <c r="AE351" s="52" t="s">
        <v>30</v>
      </c>
      <c r="AF351" s="53" t="s">
        <v>30</v>
      </c>
      <c r="AG351" s="52" t="s">
        <v>30</v>
      </c>
      <c r="AH351" s="30"/>
      <c r="AI351" s="40"/>
      <c r="AJ351" s="41"/>
      <c r="AL351" s="42"/>
      <c r="AM351" s="42"/>
    </row>
    <row r="352" spans="1:39" s="31" customFormat="1" ht="21" customHeight="1" x14ac:dyDescent="0.25">
      <c r="A352" s="49" t="s">
        <v>740</v>
      </c>
      <c r="B352" s="130" t="s">
        <v>741</v>
      </c>
      <c r="C352" s="51" t="s">
        <v>30</v>
      </c>
      <c r="D352" s="52" t="s">
        <v>551</v>
      </c>
      <c r="E352" s="52" t="s">
        <v>551</v>
      </c>
      <c r="F352" s="52" t="s">
        <v>551</v>
      </c>
      <c r="G352" s="52" t="s">
        <v>551</v>
      </c>
      <c r="H352" s="52" t="s">
        <v>551</v>
      </c>
      <c r="I352" s="52" t="s">
        <v>551</v>
      </c>
      <c r="J352" s="52" t="s">
        <v>551</v>
      </c>
      <c r="K352" s="52" t="s">
        <v>551</v>
      </c>
      <c r="L352" s="53" t="s">
        <v>551</v>
      </c>
      <c r="M352" s="52" t="s">
        <v>551</v>
      </c>
      <c r="N352" s="52" t="s">
        <v>551</v>
      </c>
      <c r="O352" s="52" t="s">
        <v>551</v>
      </c>
      <c r="P352" s="52" t="s">
        <v>551</v>
      </c>
      <c r="Q352" s="53" t="s">
        <v>551</v>
      </c>
      <c r="R352" s="52" t="s">
        <v>551</v>
      </c>
      <c r="S352" s="52" t="s">
        <v>551</v>
      </c>
      <c r="T352" s="52" t="s">
        <v>551</v>
      </c>
      <c r="U352" s="52" t="s">
        <v>551</v>
      </c>
      <c r="V352" s="53" t="s">
        <v>551</v>
      </c>
      <c r="W352" s="52" t="s">
        <v>551</v>
      </c>
      <c r="X352" s="52" t="s">
        <v>551</v>
      </c>
      <c r="Y352" s="52" t="s">
        <v>551</v>
      </c>
      <c r="Z352" s="52" t="s">
        <v>551</v>
      </c>
      <c r="AA352" s="53" t="s">
        <v>551</v>
      </c>
      <c r="AB352" s="52" t="s">
        <v>551</v>
      </c>
      <c r="AC352" s="52" t="s">
        <v>551</v>
      </c>
      <c r="AD352" s="52" t="s">
        <v>551</v>
      </c>
      <c r="AE352" s="52" t="s">
        <v>551</v>
      </c>
      <c r="AF352" s="52" t="s">
        <v>551</v>
      </c>
      <c r="AG352" s="52" t="s">
        <v>551</v>
      </c>
      <c r="AH352" s="30"/>
      <c r="AI352" s="40"/>
      <c r="AJ352" s="41"/>
      <c r="AL352" s="42"/>
      <c r="AM352" s="42"/>
    </row>
    <row r="353" spans="1:39" s="31" customFormat="1" ht="22.5" customHeight="1" x14ac:dyDescent="0.25">
      <c r="A353" s="49" t="s">
        <v>742</v>
      </c>
      <c r="B353" s="68" t="s">
        <v>743</v>
      </c>
      <c r="C353" s="51" t="s">
        <v>694</v>
      </c>
      <c r="D353" s="52" t="s">
        <v>30</v>
      </c>
      <c r="E353" s="52" t="s">
        <v>30</v>
      </c>
      <c r="F353" s="52" t="s">
        <v>30</v>
      </c>
      <c r="G353" s="52" t="s">
        <v>30</v>
      </c>
      <c r="H353" s="52" t="s">
        <v>30</v>
      </c>
      <c r="I353" s="54" t="s">
        <v>30</v>
      </c>
      <c r="J353" s="54" t="s">
        <v>30</v>
      </c>
      <c r="K353" s="52" t="s">
        <v>30</v>
      </c>
      <c r="L353" s="53" t="s">
        <v>30</v>
      </c>
      <c r="M353" s="52" t="s">
        <v>30</v>
      </c>
      <c r="N353" s="52" t="s">
        <v>30</v>
      </c>
      <c r="O353" s="54" t="s">
        <v>30</v>
      </c>
      <c r="P353" s="52" t="s">
        <v>30</v>
      </c>
      <c r="Q353" s="95" t="s">
        <v>30</v>
      </c>
      <c r="R353" s="52" t="s">
        <v>30</v>
      </c>
      <c r="S353" s="52" t="s">
        <v>30</v>
      </c>
      <c r="T353" s="54" t="s">
        <v>30</v>
      </c>
      <c r="U353" s="52" t="s">
        <v>30</v>
      </c>
      <c r="V353" s="53" t="s">
        <v>30</v>
      </c>
      <c r="W353" s="52" t="s">
        <v>30</v>
      </c>
      <c r="X353" s="52" t="s">
        <v>30</v>
      </c>
      <c r="Y353" s="54" t="s">
        <v>30</v>
      </c>
      <c r="Z353" s="52" t="s">
        <v>30</v>
      </c>
      <c r="AA353" s="53" t="s">
        <v>30</v>
      </c>
      <c r="AB353" s="52" t="s">
        <v>30</v>
      </c>
      <c r="AC353" s="52" t="s">
        <v>30</v>
      </c>
      <c r="AD353" s="54" t="s">
        <v>30</v>
      </c>
      <c r="AE353" s="52" t="s">
        <v>30</v>
      </c>
      <c r="AF353" s="53" t="s">
        <v>30</v>
      </c>
      <c r="AG353" s="52" t="s">
        <v>30</v>
      </c>
      <c r="AH353" s="30"/>
      <c r="AI353" s="40"/>
      <c r="AJ353" s="41"/>
      <c r="AL353" s="42"/>
      <c r="AM353" s="42"/>
    </row>
    <row r="354" spans="1:39" s="31" customFormat="1" ht="22.5" customHeight="1" x14ac:dyDescent="0.25">
      <c r="A354" s="49" t="s">
        <v>744</v>
      </c>
      <c r="B354" s="68" t="s">
        <v>745</v>
      </c>
      <c r="C354" s="51" t="s">
        <v>687</v>
      </c>
      <c r="D354" s="52" t="s">
        <v>30</v>
      </c>
      <c r="E354" s="52" t="s">
        <v>30</v>
      </c>
      <c r="F354" s="52" t="s">
        <v>30</v>
      </c>
      <c r="G354" s="52" t="s">
        <v>30</v>
      </c>
      <c r="H354" s="52" t="s">
        <v>30</v>
      </c>
      <c r="I354" s="54" t="s">
        <v>30</v>
      </c>
      <c r="J354" s="54" t="s">
        <v>30</v>
      </c>
      <c r="K354" s="52" t="s">
        <v>30</v>
      </c>
      <c r="L354" s="53" t="s">
        <v>30</v>
      </c>
      <c r="M354" s="52" t="s">
        <v>30</v>
      </c>
      <c r="N354" s="52" t="s">
        <v>30</v>
      </c>
      <c r="O354" s="54" t="s">
        <v>30</v>
      </c>
      <c r="P354" s="52" t="s">
        <v>30</v>
      </c>
      <c r="Q354" s="53" t="s">
        <v>30</v>
      </c>
      <c r="R354" s="52" t="s">
        <v>30</v>
      </c>
      <c r="S354" s="52" t="s">
        <v>30</v>
      </c>
      <c r="T354" s="54" t="s">
        <v>30</v>
      </c>
      <c r="U354" s="52" t="s">
        <v>30</v>
      </c>
      <c r="V354" s="53" t="s">
        <v>30</v>
      </c>
      <c r="W354" s="52" t="s">
        <v>30</v>
      </c>
      <c r="X354" s="52" t="s">
        <v>30</v>
      </c>
      <c r="Y354" s="54" t="s">
        <v>30</v>
      </c>
      <c r="Z354" s="52" t="s">
        <v>30</v>
      </c>
      <c r="AA354" s="53" t="s">
        <v>30</v>
      </c>
      <c r="AB354" s="52" t="s">
        <v>30</v>
      </c>
      <c r="AC354" s="52" t="s">
        <v>30</v>
      </c>
      <c r="AD354" s="54" t="s">
        <v>30</v>
      </c>
      <c r="AE354" s="52" t="s">
        <v>30</v>
      </c>
      <c r="AF354" s="53" t="s">
        <v>30</v>
      </c>
      <c r="AG354" s="52" t="s">
        <v>30</v>
      </c>
      <c r="AH354" s="30"/>
      <c r="AI354" s="40"/>
      <c r="AJ354" s="41"/>
      <c r="AL354" s="42"/>
      <c r="AM354" s="42"/>
    </row>
    <row r="355" spans="1:39" s="31" customFormat="1" ht="51" customHeight="1" x14ac:dyDescent="0.25">
      <c r="A355" s="49" t="s">
        <v>746</v>
      </c>
      <c r="B355" s="68" t="s">
        <v>747</v>
      </c>
      <c r="C355" s="51" t="s">
        <v>29</v>
      </c>
      <c r="D355" s="52" t="s">
        <v>30</v>
      </c>
      <c r="E355" s="52" t="s">
        <v>30</v>
      </c>
      <c r="F355" s="52" t="s">
        <v>30</v>
      </c>
      <c r="G355" s="52" t="s">
        <v>30</v>
      </c>
      <c r="H355" s="52" t="s">
        <v>30</v>
      </c>
      <c r="I355" s="54" t="s">
        <v>30</v>
      </c>
      <c r="J355" s="54" t="s">
        <v>30</v>
      </c>
      <c r="K355" s="52" t="s">
        <v>30</v>
      </c>
      <c r="L355" s="53" t="s">
        <v>30</v>
      </c>
      <c r="M355" s="52" t="s">
        <v>30</v>
      </c>
      <c r="N355" s="52" t="s">
        <v>30</v>
      </c>
      <c r="O355" s="54" t="s">
        <v>30</v>
      </c>
      <c r="P355" s="52" t="s">
        <v>30</v>
      </c>
      <c r="Q355" s="53" t="s">
        <v>30</v>
      </c>
      <c r="R355" s="52" t="s">
        <v>30</v>
      </c>
      <c r="S355" s="52" t="s">
        <v>30</v>
      </c>
      <c r="T355" s="54" t="s">
        <v>30</v>
      </c>
      <c r="U355" s="52" t="s">
        <v>30</v>
      </c>
      <c r="V355" s="53" t="s">
        <v>30</v>
      </c>
      <c r="W355" s="52" t="s">
        <v>30</v>
      </c>
      <c r="X355" s="52" t="s">
        <v>30</v>
      </c>
      <c r="Y355" s="54" t="s">
        <v>30</v>
      </c>
      <c r="Z355" s="52" t="s">
        <v>30</v>
      </c>
      <c r="AA355" s="53" t="s">
        <v>30</v>
      </c>
      <c r="AB355" s="52" t="s">
        <v>30</v>
      </c>
      <c r="AC355" s="52" t="s">
        <v>30</v>
      </c>
      <c r="AD355" s="54" t="s">
        <v>30</v>
      </c>
      <c r="AE355" s="52" t="s">
        <v>30</v>
      </c>
      <c r="AF355" s="53" t="s">
        <v>30</v>
      </c>
      <c r="AG355" s="52" t="s">
        <v>30</v>
      </c>
      <c r="AH355" s="30"/>
      <c r="AI355" s="40"/>
      <c r="AJ355" s="41"/>
      <c r="AL355" s="42"/>
      <c r="AM355" s="42"/>
    </row>
    <row r="356" spans="1:39" s="31" customFormat="1" ht="40.5" customHeight="1" x14ac:dyDescent="0.25">
      <c r="A356" s="49" t="s">
        <v>748</v>
      </c>
      <c r="B356" s="68" t="s">
        <v>749</v>
      </c>
      <c r="C356" s="51" t="s">
        <v>29</v>
      </c>
      <c r="D356" s="52" t="s">
        <v>30</v>
      </c>
      <c r="E356" s="52" t="s">
        <v>30</v>
      </c>
      <c r="F356" s="52" t="s">
        <v>30</v>
      </c>
      <c r="G356" s="52" t="s">
        <v>30</v>
      </c>
      <c r="H356" s="52" t="s">
        <v>30</v>
      </c>
      <c r="I356" s="54" t="s">
        <v>30</v>
      </c>
      <c r="J356" s="54" t="s">
        <v>30</v>
      </c>
      <c r="K356" s="52" t="s">
        <v>30</v>
      </c>
      <c r="L356" s="53" t="s">
        <v>30</v>
      </c>
      <c r="M356" s="52" t="s">
        <v>30</v>
      </c>
      <c r="N356" s="52" t="s">
        <v>30</v>
      </c>
      <c r="O356" s="54" t="s">
        <v>30</v>
      </c>
      <c r="P356" s="52" t="s">
        <v>30</v>
      </c>
      <c r="Q356" s="53" t="s">
        <v>30</v>
      </c>
      <c r="R356" s="52" t="s">
        <v>30</v>
      </c>
      <c r="S356" s="52" t="s">
        <v>30</v>
      </c>
      <c r="T356" s="54" t="s">
        <v>30</v>
      </c>
      <c r="U356" s="52" t="s">
        <v>30</v>
      </c>
      <c r="V356" s="53" t="s">
        <v>30</v>
      </c>
      <c r="W356" s="52" t="s">
        <v>30</v>
      </c>
      <c r="X356" s="52" t="s">
        <v>30</v>
      </c>
      <c r="Y356" s="54" t="s">
        <v>30</v>
      </c>
      <c r="Z356" s="52" t="s">
        <v>30</v>
      </c>
      <c r="AA356" s="53" t="s">
        <v>30</v>
      </c>
      <c r="AB356" s="52" t="s">
        <v>30</v>
      </c>
      <c r="AC356" s="52" t="s">
        <v>30</v>
      </c>
      <c r="AD356" s="54" t="s">
        <v>30</v>
      </c>
      <c r="AE356" s="52" t="s">
        <v>30</v>
      </c>
      <c r="AF356" s="53" t="s">
        <v>30</v>
      </c>
      <c r="AG356" s="52" t="s">
        <v>30</v>
      </c>
      <c r="AH356" s="30"/>
      <c r="AI356" s="40"/>
      <c r="AJ356" s="41"/>
      <c r="AL356" s="42"/>
      <c r="AM356" s="42"/>
    </row>
    <row r="357" spans="1:39" s="31" customFormat="1" ht="29.25" customHeight="1" x14ac:dyDescent="0.25">
      <c r="A357" s="49" t="s">
        <v>750</v>
      </c>
      <c r="B357" s="130" t="s">
        <v>751</v>
      </c>
      <c r="C357" s="131" t="s">
        <v>30</v>
      </c>
      <c r="D357" s="52" t="s">
        <v>551</v>
      </c>
      <c r="E357" s="52" t="s">
        <v>551</v>
      </c>
      <c r="F357" s="52" t="s">
        <v>551</v>
      </c>
      <c r="G357" s="52" t="s">
        <v>551</v>
      </c>
      <c r="H357" s="52" t="s">
        <v>551</v>
      </c>
      <c r="I357" s="52" t="s">
        <v>551</v>
      </c>
      <c r="J357" s="52" t="s">
        <v>551</v>
      </c>
      <c r="K357" s="52" t="s">
        <v>551</v>
      </c>
      <c r="L357" s="53" t="s">
        <v>551</v>
      </c>
      <c r="M357" s="52" t="s">
        <v>551</v>
      </c>
      <c r="N357" s="52" t="s">
        <v>551</v>
      </c>
      <c r="O357" s="52" t="s">
        <v>551</v>
      </c>
      <c r="P357" s="52" t="s">
        <v>551</v>
      </c>
      <c r="Q357" s="53" t="s">
        <v>551</v>
      </c>
      <c r="R357" s="52" t="s">
        <v>551</v>
      </c>
      <c r="S357" s="52" t="s">
        <v>551</v>
      </c>
      <c r="T357" s="52" t="s">
        <v>551</v>
      </c>
      <c r="U357" s="52" t="s">
        <v>551</v>
      </c>
      <c r="V357" s="53" t="s">
        <v>551</v>
      </c>
      <c r="W357" s="52" t="s">
        <v>551</v>
      </c>
      <c r="X357" s="52" t="s">
        <v>551</v>
      </c>
      <c r="Y357" s="52" t="s">
        <v>551</v>
      </c>
      <c r="Z357" s="52" t="s">
        <v>551</v>
      </c>
      <c r="AA357" s="53" t="s">
        <v>551</v>
      </c>
      <c r="AB357" s="52" t="s">
        <v>551</v>
      </c>
      <c r="AC357" s="52" t="s">
        <v>551</v>
      </c>
      <c r="AD357" s="52" t="s">
        <v>551</v>
      </c>
      <c r="AE357" s="52" t="s">
        <v>551</v>
      </c>
      <c r="AF357" s="52" t="s">
        <v>551</v>
      </c>
      <c r="AG357" s="52" t="s">
        <v>551</v>
      </c>
      <c r="AH357" s="30"/>
      <c r="AI357" s="40"/>
      <c r="AJ357" s="41"/>
      <c r="AL357" s="42"/>
      <c r="AM357" s="42"/>
    </row>
    <row r="358" spans="1:39" s="31" customFormat="1" ht="36" customHeight="1" x14ac:dyDescent="0.25">
      <c r="A358" s="49" t="s">
        <v>752</v>
      </c>
      <c r="B358" s="68" t="s">
        <v>753</v>
      </c>
      <c r="C358" s="51" t="s">
        <v>684</v>
      </c>
      <c r="D358" s="52" t="s">
        <v>30</v>
      </c>
      <c r="E358" s="52" t="s">
        <v>30</v>
      </c>
      <c r="F358" s="52" t="s">
        <v>30</v>
      </c>
      <c r="G358" s="52" t="s">
        <v>30</v>
      </c>
      <c r="H358" s="52" t="s">
        <v>30</v>
      </c>
      <c r="I358" s="54" t="s">
        <v>30</v>
      </c>
      <c r="J358" s="54" t="s">
        <v>30</v>
      </c>
      <c r="K358" s="52" t="s">
        <v>30</v>
      </c>
      <c r="L358" s="53" t="s">
        <v>30</v>
      </c>
      <c r="M358" s="52" t="s">
        <v>30</v>
      </c>
      <c r="N358" s="52" t="s">
        <v>30</v>
      </c>
      <c r="O358" s="54" t="s">
        <v>30</v>
      </c>
      <c r="P358" s="52" t="s">
        <v>30</v>
      </c>
      <c r="Q358" s="53" t="s">
        <v>30</v>
      </c>
      <c r="R358" s="52" t="s">
        <v>30</v>
      </c>
      <c r="S358" s="52" t="s">
        <v>30</v>
      </c>
      <c r="T358" s="54" t="s">
        <v>30</v>
      </c>
      <c r="U358" s="52" t="s">
        <v>30</v>
      </c>
      <c r="V358" s="53" t="s">
        <v>30</v>
      </c>
      <c r="W358" s="52" t="s">
        <v>30</v>
      </c>
      <c r="X358" s="52" t="s">
        <v>30</v>
      </c>
      <c r="Y358" s="54" t="s">
        <v>30</v>
      </c>
      <c r="Z358" s="52" t="s">
        <v>30</v>
      </c>
      <c r="AA358" s="53" t="s">
        <v>30</v>
      </c>
      <c r="AB358" s="52" t="s">
        <v>30</v>
      </c>
      <c r="AC358" s="52" t="s">
        <v>30</v>
      </c>
      <c r="AD358" s="54" t="s">
        <v>30</v>
      </c>
      <c r="AE358" s="52" t="s">
        <v>30</v>
      </c>
      <c r="AF358" s="53" t="s">
        <v>30</v>
      </c>
      <c r="AG358" s="52" t="s">
        <v>30</v>
      </c>
      <c r="AH358" s="30"/>
      <c r="AI358" s="40"/>
      <c r="AJ358" s="41"/>
      <c r="AL358" s="42"/>
      <c r="AM358" s="42"/>
    </row>
    <row r="359" spans="1:39" s="31" customFormat="1" ht="65.25" customHeight="1" x14ac:dyDescent="0.25">
      <c r="A359" s="49" t="s">
        <v>754</v>
      </c>
      <c r="B359" s="66" t="s">
        <v>755</v>
      </c>
      <c r="C359" s="51" t="s">
        <v>684</v>
      </c>
      <c r="D359" s="52" t="s">
        <v>30</v>
      </c>
      <c r="E359" s="52" t="s">
        <v>30</v>
      </c>
      <c r="F359" s="52" t="s">
        <v>30</v>
      </c>
      <c r="G359" s="52" t="s">
        <v>30</v>
      </c>
      <c r="H359" s="52" t="s">
        <v>30</v>
      </c>
      <c r="I359" s="54" t="s">
        <v>30</v>
      </c>
      <c r="J359" s="54" t="s">
        <v>30</v>
      </c>
      <c r="K359" s="52" t="s">
        <v>30</v>
      </c>
      <c r="L359" s="53" t="s">
        <v>30</v>
      </c>
      <c r="M359" s="52" t="s">
        <v>30</v>
      </c>
      <c r="N359" s="52" t="s">
        <v>30</v>
      </c>
      <c r="O359" s="54" t="s">
        <v>30</v>
      </c>
      <c r="P359" s="52" t="s">
        <v>30</v>
      </c>
      <c r="Q359" s="53" t="s">
        <v>30</v>
      </c>
      <c r="R359" s="115" t="s">
        <v>30</v>
      </c>
      <c r="S359" s="52" t="s">
        <v>30</v>
      </c>
      <c r="T359" s="54" t="s">
        <v>30</v>
      </c>
      <c r="U359" s="52" t="s">
        <v>30</v>
      </c>
      <c r="V359" s="53" t="s">
        <v>30</v>
      </c>
      <c r="W359" s="52" t="s">
        <v>30</v>
      </c>
      <c r="X359" s="52" t="s">
        <v>30</v>
      </c>
      <c r="Y359" s="54" t="s">
        <v>30</v>
      </c>
      <c r="Z359" s="52" t="s">
        <v>30</v>
      </c>
      <c r="AA359" s="53" t="s">
        <v>30</v>
      </c>
      <c r="AB359" s="52" t="s">
        <v>30</v>
      </c>
      <c r="AC359" s="52" t="s">
        <v>30</v>
      </c>
      <c r="AD359" s="54" t="s">
        <v>30</v>
      </c>
      <c r="AE359" s="52" t="s">
        <v>30</v>
      </c>
      <c r="AF359" s="53" t="s">
        <v>30</v>
      </c>
      <c r="AG359" s="52" t="s">
        <v>30</v>
      </c>
      <c r="AH359" s="30"/>
      <c r="AI359" s="40"/>
      <c r="AJ359" s="41"/>
      <c r="AL359" s="42"/>
      <c r="AM359" s="42"/>
    </row>
    <row r="360" spans="1:39" s="31" customFormat="1" ht="65.25" customHeight="1" x14ac:dyDescent="0.25">
      <c r="A360" s="49" t="s">
        <v>756</v>
      </c>
      <c r="B360" s="66" t="s">
        <v>757</v>
      </c>
      <c r="C360" s="51" t="s">
        <v>684</v>
      </c>
      <c r="D360" s="52" t="s">
        <v>30</v>
      </c>
      <c r="E360" s="52" t="s">
        <v>30</v>
      </c>
      <c r="F360" s="52" t="s">
        <v>30</v>
      </c>
      <c r="G360" s="52" t="s">
        <v>30</v>
      </c>
      <c r="H360" s="52" t="s">
        <v>30</v>
      </c>
      <c r="I360" s="54" t="s">
        <v>30</v>
      </c>
      <c r="J360" s="54" t="s">
        <v>30</v>
      </c>
      <c r="K360" s="52" t="s">
        <v>30</v>
      </c>
      <c r="L360" s="53" t="s">
        <v>30</v>
      </c>
      <c r="M360" s="52" t="s">
        <v>30</v>
      </c>
      <c r="N360" s="52" t="s">
        <v>30</v>
      </c>
      <c r="O360" s="54" t="s">
        <v>30</v>
      </c>
      <c r="P360" s="52" t="s">
        <v>30</v>
      </c>
      <c r="Q360" s="53" t="s">
        <v>30</v>
      </c>
      <c r="R360" s="52" t="s">
        <v>30</v>
      </c>
      <c r="S360" s="52" t="s">
        <v>30</v>
      </c>
      <c r="T360" s="54" t="s">
        <v>30</v>
      </c>
      <c r="U360" s="52" t="s">
        <v>30</v>
      </c>
      <c r="V360" s="53" t="s">
        <v>30</v>
      </c>
      <c r="W360" s="52" t="s">
        <v>30</v>
      </c>
      <c r="X360" s="52" t="s">
        <v>30</v>
      </c>
      <c r="Y360" s="54" t="s">
        <v>30</v>
      </c>
      <c r="Z360" s="52" t="s">
        <v>30</v>
      </c>
      <c r="AA360" s="95" t="s">
        <v>30</v>
      </c>
      <c r="AB360" s="52" t="s">
        <v>30</v>
      </c>
      <c r="AC360" s="52" t="s">
        <v>30</v>
      </c>
      <c r="AD360" s="54" t="s">
        <v>30</v>
      </c>
      <c r="AE360" s="52" t="s">
        <v>30</v>
      </c>
      <c r="AF360" s="53" t="s">
        <v>30</v>
      </c>
      <c r="AG360" s="52" t="s">
        <v>30</v>
      </c>
      <c r="AH360" s="30"/>
      <c r="AI360" s="40"/>
      <c r="AJ360" s="41"/>
      <c r="AL360" s="42"/>
      <c r="AM360" s="42"/>
    </row>
    <row r="361" spans="1:39" s="31" customFormat="1" ht="33.75" customHeight="1" x14ac:dyDescent="0.25">
      <c r="A361" s="49" t="s">
        <v>758</v>
      </c>
      <c r="B361" s="66" t="s">
        <v>759</v>
      </c>
      <c r="C361" s="51" t="s">
        <v>684</v>
      </c>
      <c r="D361" s="52" t="s">
        <v>30</v>
      </c>
      <c r="E361" s="52" t="s">
        <v>30</v>
      </c>
      <c r="F361" s="52" t="s">
        <v>30</v>
      </c>
      <c r="G361" s="52" t="s">
        <v>30</v>
      </c>
      <c r="H361" s="52" t="s">
        <v>30</v>
      </c>
      <c r="I361" s="54" t="s">
        <v>30</v>
      </c>
      <c r="J361" s="54" t="s">
        <v>30</v>
      </c>
      <c r="K361" s="52" t="s">
        <v>30</v>
      </c>
      <c r="L361" s="53" t="s">
        <v>30</v>
      </c>
      <c r="M361" s="52" t="s">
        <v>30</v>
      </c>
      <c r="N361" s="52" t="s">
        <v>30</v>
      </c>
      <c r="O361" s="54" t="s">
        <v>30</v>
      </c>
      <c r="P361" s="52" t="s">
        <v>30</v>
      </c>
      <c r="Q361" s="53" t="s">
        <v>30</v>
      </c>
      <c r="R361" s="52" t="s">
        <v>30</v>
      </c>
      <c r="S361" s="52" t="s">
        <v>30</v>
      </c>
      <c r="T361" s="54" t="s">
        <v>30</v>
      </c>
      <c r="U361" s="52" t="s">
        <v>30</v>
      </c>
      <c r="V361" s="53" t="s">
        <v>30</v>
      </c>
      <c r="W361" s="52" t="s">
        <v>30</v>
      </c>
      <c r="X361" s="52" t="s">
        <v>30</v>
      </c>
      <c r="Y361" s="54" t="s">
        <v>30</v>
      </c>
      <c r="Z361" s="52" t="s">
        <v>30</v>
      </c>
      <c r="AA361" s="53" t="s">
        <v>30</v>
      </c>
      <c r="AB361" s="52" t="s">
        <v>30</v>
      </c>
      <c r="AC361" s="52" t="s">
        <v>30</v>
      </c>
      <c r="AD361" s="54" t="s">
        <v>30</v>
      </c>
      <c r="AE361" s="52" t="s">
        <v>30</v>
      </c>
      <c r="AF361" s="53" t="s">
        <v>30</v>
      </c>
      <c r="AG361" s="52" t="s">
        <v>30</v>
      </c>
      <c r="AH361" s="30"/>
      <c r="AI361" s="40"/>
      <c r="AJ361" s="41"/>
      <c r="AL361" s="42"/>
      <c r="AM361" s="42"/>
    </row>
    <row r="362" spans="1:39" s="31" customFormat="1" ht="34.5" customHeight="1" x14ac:dyDescent="0.25">
      <c r="A362" s="49" t="s">
        <v>760</v>
      </c>
      <c r="B362" s="68" t="s">
        <v>761</v>
      </c>
      <c r="C362" s="51" t="s">
        <v>694</v>
      </c>
      <c r="D362" s="52" t="s">
        <v>30</v>
      </c>
      <c r="E362" s="52" t="s">
        <v>30</v>
      </c>
      <c r="F362" s="52" t="s">
        <v>30</v>
      </c>
      <c r="G362" s="52" t="s">
        <v>30</v>
      </c>
      <c r="H362" s="52" t="s">
        <v>30</v>
      </c>
      <c r="I362" s="54" t="s">
        <v>30</v>
      </c>
      <c r="J362" s="54" t="s">
        <v>30</v>
      </c>
      <c r="K362" s="52" t="s">
        <v>30</v>
      </c>
      <c r="L362" s="53" t="s">
        <v>30</v>
      </c>
      <c r="M362" s="52" t="s">
        <v>30</v>
      </c>
      <c r="N362" s="52" t="s">
        <v>30</v>
      </c>
      <c r="O362" s="54" t="s">
        <v>30</v>
      </c>
      <c r="P362" s="52" t="s">
        <v>30</v>
      </c>
      <c r="Q362" s="53" t="s">
        <v>30</v>
      </c>
      <c r="R362" s="52" t="s">
        <v>30</v>
      </c>
      <c r="S362" s="52" t="s">
        <v>30</v>
      </c>
      <c r="T362" s="54" t="s">
        <v>30</v>
      </c>
      <c r="U362" s="52" t="s">
        <v>30</v>
      </c>
      <c r="V362" s="53" t="s">
        <v>30</v>
      </c>
      <c r="W362" s="52" t="s">
        <v>30</v>
      </c>
      <c r="X362" s="52" t="s">
        <v>30</v>
      </c>
      <c r="Y362" s="54" t="s">
        <v>30</v>
      </c>
      <c r="Z362" s="52" t="s">
        <v>30</v>
      </c>
      <c r="AA362" s="53" t="s">
        <v>30</v>
      </c>
      <c r="AB362" s="52" t="s">
        <v>30</v>
      </c>
      <c r="AC362" s="52" t="s">
        <v>30</v>
      </c>
      <c r="AD362" s="54" t="s">
        <v>30</v>
      </c>
      <c r="AE362" s="52" t="s">
        <v>30</v>
      </c>
      <c r="AF362" s="53" t="s">
        <v>30</v>
      </c>
      <c r="AG362" s="52" t="s">
        <v>30</v>
      </c>
      <c r="AH362" s="30"/>
      <c r="AI362" s="40"/>
      <c r="AJ362" s="41"/>
      <c r="AL362" s="42"/>
      <c r="AM362" s="42"/>
    </row>
    <row r="363" spans="1:39" s="31" customFormat="1" ht="46.5" customHeight="1" x14ac:dyDescent="0.25">
      <c r="A363" s="49" t="s">
        <v>762</v>
      </c>
      <c r="B363" s="66" t="s">
        <v>763</v>
      </c>
      <c r="C363" s="51" t="s">
        <v>694</v>
      </c>
      <c r="D363" s="52" t="s">
        <v>30</v>
      </c>
      <c r="E363" s="52" t="s">
        <v>30</v>
      </c>
      <c r="F363" s="52" t="s">
        <v>30</v>
      </c>
      <c r="G363" s="52" t="s">
        <v>30</v>
      </c>
      <c r="H363" s="52" t="s">
        <v>30</v>
      </c>
      <c r="I363" s="54" t="s">
        <v>30</v>
      </c>
      <c r="J363" s="54" t="s">
        <v>30</v>
      </c>
      <c r="K363" s="52" t="s">
        <v>30</v>
      </c>
      <c r="L363" s="53" t="s">
        <v>30</v>
      </c>
      <c r="M363" s="52" t="s">
        <v>30</v>
      </c>
      <c r="N363" s="52" t="s">
        <v>30</v>
      </c>
      <c r="O363" s="54" t="s">
        <v>30</v>
      </c>
      <c r="P363" s="52" t="s">
        <v>30</v>
      </c>
      <c r="Q363" s="53" t="s">
        <v>30</v>
      </c>
      <c r="R363" s="52" t="s">
        <v>30</v>
      </c>
      <c r="S363" s="52" t="s">
        <v>30</v>
      </c>
      <c r="T363" s="54" t="s">
        <v>30</v>
      </c>
      <c r="U363" s="52" t="s">
        <v>30</v>
      </c>
      <c r="V363" s="53" t="s">
        <v>30</v>
      </c>
      <c r="W363" s="52" t="s">
        <v>30</v>
      </c>
      <c r="X363" s="52" t="s">
        <v>30</v>
      </c>
      <c r="Y363" s="54" t="s">
        <v>30</v>
      </c>
      <c r="Z363" s="52" t="s">
        <v>30</v>
      </c>
      <c r="AA363" s="53" t="s">
        <v>30</v>
      </c>
      <c r="AB363" s="52" t="s">
        <v>30</v>
      </c>
      <c r="AC363" s="52" t="s">
        <v>30</v>
      </c>
      <c r="AD363" s="54" t="s">
        <v>30</v>
      </c>
      <c r="AE363" s="52" t="s">
        <v>30</v>
      </c>
      <c r="AF363" s="53" t="s">
        <v>30</v>
      </c>
      <c r="AG363" s="52" t="s">
        <v>30</v>
      </c>
      <c r="AH363" s="30"/>
      <c r="AI363" s="40"/>
      <c r="AJ363" s="41"/>
      <c r="AL363" s="42"/>
      <c r="AM363" s="42"/>
    </row>
    <row r="364" spans="1:39" s="31" customFormat="1" ht="31.5" customHeight="1" x14ac:dyDescent="0.25">
      <c r="A364" s="49" t="s">
        <v>764</v>
      </c>
      <c r="B364" s="66" t="s">
        <v>765</v>
      </c>
      <c r="C364" s="51" t="s">
        <v>694</v>
      </c>
      <c r="D364" s="52" t="s">
        <v>30</v>
      </c>
      <c r="E364" s="52" t="s">
        <v>30</v>
      </c>
      <c r="F364" s="52" t="s">
        <v>30</v>
      </c>
      <c r="G364" s="52" t="s">
        <v>30</v>
      </c>
      <c r="H364" s="52" t="s">
        <v>30</v>
      </c>
      <c r="I364" s="54" t="s">
        <v>30</v>
      </c>
      <c r="J364" s="54" t="s">
        <v>30</v>
      </c>
      <c r="K364" s="52" t="s">
        <v>30</v>
      </c>
      <c r="L364" s="53" t="s">
        <v>30</v>
      </c>
      <c r="M364" s="52" t="s">
        <v>30</v>
      </c>
      <c r="N364" s="52" t="s">
        <v>30</v>
      </c>
      <c r="O364" s="54" t="s">
        <v>30</v>
      </c>
      <c r="P364" s="52" t="s">
        <v>30</v>
      </c>
      <c r="Q364" s="53" t="s">
        <v>30</v>
      </c>
      <c r="R364" s="52" t="s">
        <v>30</v>
      </c>
      <c r="S364" s="52" t="s">
        <v>30</v>
      </c>
      <c r="T364" s="54" t="s">
        <v>30</v>
      </c>
      <c r="U364" s="52" t="s">
        <v>30</v>
      </c>
      <c r="V364" s="53" t="s">
        <v>30</v>
      </c>
      <c r="W364" s="52" t="s">
        <v>30</v>
      </c>
      <c r="X364" s="52" t="s">
        <v>30</v>
      </c>
      <c r="Y364" s="54" t="s">
        <v>30</v>
      </c>
      <c r="Z364" s="52" t="s">
        <v>30</v>
      </c>
      <c r="AA364" s="53" t="s">
        <v>30</v>
      </c>
      <c r="AB364" s="52" t="s">
        <v>30</v>
      </c>
      <c r="AC364" s="52" t="s">
        <v>30</v>
      </c>
      <c r="AD364" s="54" t="s">
        <v>30</v>
      </c>
      <c r="AE364" s="52" t="s">
        <v>30</v>
      </c>
      <c r="AF364" s="53" t="s">
        <v>30</v>
      </c>
      <c r="AG364" s="52" t="s">
        <v>30</v>
      </c>
      <c r="AH364" s="30"/>
      <c r="AI364" s="40"/>
      <c r="AJ364" s="41"/>
      <c r="AL364" s="42"/>
      <c r="AM364" s="42"/>
    </row>
    <row r="365" spans="1:39" s="31" customFormat="1" ht="33.75" customHeight="1" x14ac:dyDescent="0.25">
      <c r="A365" s="49" t="s">
        <v>766</v>
      </c>
      <c r="B365" s="68" t="s">
        <v>767</v>
      </c>
      <c r="C365" s="51" t="s">
        <v>29</v>
      </c>
      <c r="D365" s="52" t="s">
        <v>30</v>
      </c>
      <c r="E365" s="52" t="s">
        <v>30</v>
      </c>
      <c r="F365" s="52" t="s">
        <v>30</v>
      </c>
      <c r="G365" s="52" t="s">
        <v>30</v>
      </c>
      <c r="H365" s="52" t="s">
        <v>30</v>
      </c>
      <c r="I365" s="54" t="s">
        <v>30</v>
      </c>
      <c r="J365" s="54" t="s">
        <v>30</v>
      </c>
      <c r="K365" s="52" t="s">
        <v>30</v>
      </c>
      <c r="L365" s="53" t="s">
        <v>30</v>
      </c>
      <c r="M365" s="52" t="s">
        <v>30</v>
      </c>
      <c r="N365" s="52" t="s">
        <v>30</v>
      </c>
      <c r="O365" s="54" t="s">
        <v>30</v>
      </c>
      <c r="P365" s="52" t="s">
        <v>30</v>
      </c>
      <c r="Q365" s="53" t="s">
        <v>30</v>
      </c>
      <c r="R365" s="52" t="s">
        <v>30</v>
      </c>
      <c r="S365" s="52" t="s">
        <v>30</v>
      </c>
      <c r="T365" s="54" t="s">
        <v>30</v>
      </c>
      <c r="U365" s="52" t="s">
        <v>30</v>
      </c>
      <c r="V365" s="53" t="s">
        <v>30</v>
      </c>
      <c r="W365" s="52" t="s">
        <v>30</v>
      </c>
      <c r="X365" s="52" t="s">
        <v>30</v>
      </c>
      <c r="Y365" s="54" t="s">
        <v>30</v>
      </c>
      <c r="Z365" s="52" t="s">
        <v>30</v>
      </c>
      <c r="AA365" s="53" t="s">
        <v>30</v>
      </c>
      <c r="AB365" s="52" t="s">
        <v>30</v>
      </c>
      <c r="AC365" s="52" t="s">
        <v>30</v>
      </c>
      <c r="AD365" s="54" t="s">
        <v>30</v>
      </c>
      <c r="AE365" s="52" t="s">
        <v>30</v>
      </c>
      <c r="AF365" s="53" t="s">
        <v>30</v>
      </c>
      <c r="AG365" s="52" t="s">
        <v>30</v>
      </c>
      <c r="AH365" s="30"/>
      <c r="AI365" s="40"/>
      <c r="AJ365" s="41"/>
      <c r="AL365" s="42"/>
      <c r="AM365" s="42"/>
    </row>
    <row r="366" spans="1:39" s="31" customFormat="1" ht="20.25" customHeight="1" x14ac:dyDescent="0.25">
      <c r="A366" s="49" t="s">
        <v>768</v>
      </c>
      <c r="B366" s="66" t="s">
        <v>769</v>
      </c>
      <c r="C366" s="51" t="s">
        <v>29</v>
      </c>
      <c r="D366" s="52" t="s">
        <v>30</v>
      </c>
      <c r="E366" s="52" t="s">
        <v>30</v>
      </c>
      <c r="F366" s="52" t="s">
        <v>30</v>
      </c>
      <c r="G366" s="52" t="s">
        <v>30</v>
      </c>
      <c r="H366" s="52" t="s">
        <v>30</v>
      </c>
      <c r="I366" s="54" t="s">
        <v>30</v>
      </c>
      <c r="J366" s="54" t="s">
        <v>30</v>
      </c>
      <c r="K366" s="52" t="s">
        <v>30</v>
      </c>
      <c r="L366" s="52" t="s">
        <v>30</v>
      </c>
      <c r="M366" s="52" t="s">
        <v>30</v>
      </c>
      <c r="N366" s="52" t="s">
        <v>30</v>
      </c>
      <c r="O366" s="54" t="s">
        <v>30</v>
      </c>
      <c r="P366" s="52" t="s">
        <v>30</v>
      </c>
      <c r="Q366" s="53" t="s">
        <v>30</v>
      </c>
      <c r="R366" s="52" t="s">
        <v>30</v>
      </c>
      <c r="S366" s="52" t="s">
        <v>30</v>
      </c>
      <c r="T366" s="54" t="s">
        <v>30</v>
      </c>
      <c r="U366" s="52" t="s">
        <v>30</v>
      </c>
      <c r="V366" s="95" t="s">
        <v>30</v>
      </c>
      <c r="W366" s="52" t="s">
        <v>30</v>
      </c>
      <c r="X366" s="52" t="s">
        <v>30</v>
      </c>
      <c r="Y366" s="54" t="s">
        <v>30</v>
      </c>
      <c r="Z366" s="52" t="s">
        <v>30</v>
      </c>
      <c r="AA366" s="53" t="s">
        <v>30</v>
      </c>
      <c r="AB366" s="52" t="s">
        <v>30</v>
      </c>
      <c r="AC366" s="52" t="s">
        <v>30</v>
      </c>
      <c r="AD366" s="54" t="s">
        <v>30</v>
      </c>
      <c r="AE366" s="52" t="s">
        <v>30</v>
      </c>
      <c r="AF366" s="53" t="s">
        <v>30</v>
      </c>
      <c r="AG366" s="52" t="s">
        <v>30</v>
      </c>
      <c r="AH366" s="30"/>
      <c r="AI366" s="40"/>
      <c r="AJ366" s="41"/>
      <c r="AL366" s="42"/>
      <c r="AM366" s="42"/>
    </row>
    <row r="367" spans="1:39" s="31" customFormat="1" ht="16.5" customHeight="1" x14ac:dyDescent="0.25">
      <c r="A367" s="49" t="s">
        <v>770</v>
      </c>
      <c r="B367" s="66" t="s">
        <v>62</v>
      </c>
      <c r="C367" s="51" t="s">
        <v>29</v>
      </c>
      <c r="D367" s="52" t="s">
        <v>30</v>
      </c>
      <c r="E367" s="52" t="s">
        <v>30</v>
      </c>
      <c r="F367" s="52" t="s">
        <v>30</v>
      </c>
      <c r="G367" s="52" t="s">
        <v>30</v>
      </c>
      <c r="H367" s="52" t="s">
        <v>30</v>
      </c>
      <c r="I367" s="54" t="s">
        <v>30</v>
      </c>
      <c r="J367" s="54" t="s">
        <v>30</v>
      </c>
      <c r="K367" s="52" t="s">
        <v>30</v>
      </c>
      <c r="L367" s="52" t="s">
        <v>30</v>
      </c>
      <c r="M367" s="52" t="s">
        <v>30</v>
      </c>
      <c r="N367" s="52" t="s">
        <v>30</v>
      </c>
      <c r="O367" s="54" t="s">
        <v>30</v>
      </c>
      <c r="P367" s="52" t="s">
        <v>30</v>
      </c>
      <c r="Q367" s="53" t="s">
        <v>30</v>
      </c>
      <c r="R367" s="52" t="s">
        <v>30</v>
      </c>
      <c r="S367" s="52" t="s">
        <v>30</v>
      </c>
      <c r="T367" s="54" t="s">
        <v>30</v>
      </c>
      <c r="U367" s="52" t="s">
        <v>30</v>
      </c>
      <c r="V367" s="53" t="s">
        <v>30</v>
      </c>
      <c r="W367" s="52" t="s">
        <v>30</v>
      </c>
      <c r="X367" s="52" t="s">
        <v>30</v>
      </c>
      <c r="Y367" s="54" t="s">
        <v>30</v>
      </c>
      <c r="Z367" s="52" t="s">
        <v>30</v>
      </c>
      <c r="AA367" s="53" t="s">
        <v>30</v>
      </c>
      <c r="AB367" s="52" t="s">
        <v>30</v>
      </c>
      <c r="AC367" s="52" t="s">
        <v>30</v>
      </c>
      <c r="AD367" s="54" t="s">
        <v>30</v>
      </c>
      <c r="AE367" s="52" t="s">
        <v>30</v>
      </c>
      <c r="AF367" s="53" t="s">
        <v>30</v>
      </c>
      <c r="AG367" s="52" t="s">
        <v>30</v>
      </c>
      <c r="AH367" s="30"/>
      <c r="AI367" s="40"/>
      <c r="AJ367" s="41"/>
      <c r="AL367" s="42"/>
      <c r="AM367" s="42"/>
    </row>
    <row r="368" spans="1:39" s="31" customFormat="1" ht="17.25" customHeight="1" thickBot="1" x14ac:dyDescent="0.3">
      <c r="A368" s="81" t="s">
        <v>771</v>
      </c>
      <c r="B368" s="132" t="s">
        <v>772</v>
      </c>
      <c r="C368" s="83" t="s">
        <v>773</v>
      </c>
      <c r="D368" s="52">
        <f>SUM(I368,N368,S368,X368,AC368)</f>
        <v>12255</v>
      </c>
      <c r="E368" s="54">
        <f>SUM(J368,O368,T368,Y368,AD368)</f>
        <v>11846</v>
      </c>
      <c r="F368" s="52">
        <f>E368-D368</f>
        <v>-409</v>
      </c>
      <c r="G368" s="53">
        <f>F368/D368</f>
        <v>-3.3374133006935945E-2</v>
      </c>
      <c r="H368" s="54" t="s">
        <v>30</v>
      </c>
      <c r="I368" s="54">
        <v>4956.6000000000004</v>
      </c>
      <c r="J368" s="54">
        <v>4750</v>
      </c>
      <c r="K368" s="52">
        <f>J368-I368</f>
        <v>-206.60000000000036</v>
      </c>
      <c r="L368" s="52">
        <f>K368/I368</f>
        <v>-4.1681798006698211E-2</v>
      </c>
      <c r="M368" s="54" t="s">
        <v>30</v>
      </c>
      <c r="N368" s="52">
        <v>225.9</v>
      </c>
      <c r="O368" s="54">
        <v>243</v>
      </c>
      <c r="P368" s="52">
        <f>O368-N368</f>
        <v>17.099999999999994</v>
      </c>
      <c r="Q368" s="53">
        <f>P368/N368</f>
        <v>7.569721115537846E-2</v>
      </c>
      <c r="R368" s="54" t="s">
        <v>30</v>
      </c>
      <c r="S368" s="52">
        <v>4467</v>
      </c>
      <c r="T368" s="54">
        <v>4320</v>
      </c>
      <c r="U368" s="52">
        <f>T368-S368</f>
        <v>-147</v>
      </c>
      <c r="V368" s="53">
        <f>U368/S368</f>
        <v>-3.2907991940899932E-2</v>
      </c>
      <c r="W368" s="54" t="s">
        <v>30</v>
      </c>
      <c r="X368" s="52">
        <v>1335.7</v>
      </c>
      <c r="Y368" s="54">
        <v>1292</v>
      </c>
      <c r="Z368" s="52">
        <f>Y368-X368</f>
        <v>-43.700000000000045</v>
      </c>
      <c r="AA368" s="53">
        <f>Z368/X368</f>
        <v>-3.2716927453769591E-2</v>
      </c>
      <c r="AB368" s="54" t="s">
        <v>30</v>
      </c>
      <c r="AC368" s="52">
        <v>1269.8</v>
      </c>
      <c r="AD368" s="54">
        <v>1241</v>
      </c>
      <c r="AE368" s="52">
        <f>AD368-AC368</f>
        <v>-28.799999999999955</v>
      </c>
      <c r="AF368" s="53">
        <f>AE368/AC368</f>
        <v>-2.2680737123956494E-2</v>
      </c>
      <c r="AG368" s="54" t="s">
        <v>30</v>
      </c>
      <c r="AH368" s="30"/>
      <c r="AI368" s="40"/>
      <c r="AJ368" s="41"/>
      <c r="AL368" s="42"/>
      <c r="AM368" s="42"/>
    </row>
    <row r="369" spans="1:57" s="31" customFormat="1" ht="29.25" customHeight="1" thickBot="1" x14ac:dyDescent="0.3">
      <c r="A369" s="194" t="s">
        <v>774</v>
      </c>
      <c r="B369" s="195"/>
      <c r="C369" s="195"/>
      <c r="D369" s="195"/>
      <c r="E369" s="195"/>
      <c r="F369" s="195"/>
      <c r="G369" s="195"/>
      <c r="H369" s="195"/>
      <c r="I369" s="195"/>
      <c r="J369" s="195"/>
      <c r="K369" s="195"/>
      <c r="L369" s="195"/>
      <c r="M369" s="195"/>
      <c r="N369" s="195"/>
      <c r="O369" s="195"/>
      <c r="P369" s="195"/>
      <c r="Q369" s="195"/>
      <c r="R369" s="195"/>
      <c r="S369" s="195"/>
      <c r="T369" s="195"/>
      <c r="U369" s="195"/>
      <c r="V369" s="195"/>
      <c r="W369" s="195"/>
      <c r="X369" s="195"/>
      <c r="Y369" s="195"/>
      <c r="Z369" s="195"/>
      <c r="AA369" s="195"/>
      <c r="AB369" s="195"/>
      <c r="AC369" s="195"/>
      <c r="AD369" s="195"/>
      <c r="AE369" s="195"/>
      <c r="AF369" s="195"/>
      <c r="AG369" s="195"/>
      <c r="AH369" s="30"/>
      <c r="AI369" s="40"/>
      <c r="AJ369" s="41"/>
      <c r="AL369" s="42"/>
      <c r="AM369" s="42"/>
    </row>
    <row r="370" spans="1:57" s="31" customFormat="1" ht="61.5" customHeight="1" x14ac:dyDescent="0.25">
      <c r="A370" s="196" t="s">
        <v>16</v>
      </c>
      <c r="B370" s="198" t="s">
        <v>17</v>
      </c>
      <c r="C370" s="200" t="s">
        <v>18</v>
      </c>
      <c r="D370" s="180" t="s">
        <v>19</v>
      </c>
      <c r="E370" s="181"/>
      <c r="F370" s="182" t="s">
        <v>20</v>
      </c>
      <c r="G370" s="181"/>
      <c r="H370" s="178" t="s">
        <v>21</v>
      </c>
      <c r="I370" s="180" t="s">
        <v>19</v>
      </c>
      <c r="J370" s="181"/>
      <c r="K370" s="182" t="s">
        <v>20</v>
      </c>
      <c r="L370" s="181"/>
      <c r="M370" s="189" t="s">
        <v>21</v>
      </c>
      <c r="N370" s="180" t="s">
        <v>19</v>
      </c>
      <c r="O370" s="181"/>
      <c r="P370" s="182" t="s">
        <v>20</v>
      </c>
      <c r="Q370" s="181"/>
      <c r="R370" s="189" t="s">
        <v>21</v>
      </c>
      <c r="S370" s="180" t="s">
        <v>19</v>
      </c>
      <c r="T370" s="181"/>
      <c r="U370" s="182" t="s">
        <v>20</v>
      </c>
      <c r="V370" s="181"/>
      <c r="W370" s="189" t="s">
        <v>21</v>
      </c>
      <c r="X370" s="180" t="s">
        <v>19</v>
      </c>
      <c r="Y370" s="181"/>
      <c r="Z370" s="182" t="s">
        <v>20</v>
      </c>
      <c r="AA370" s="181"/>
      <c r="AB370" s="189" t="s">
        <v>21</v>
      </c>
      <c r="AC370" s="180" t="s">
        <v>19</v>
      </c>
      <c r="AD370" s="181"/>
      <c r="AE370" s="182" t="s">
        <v>20</v>
      </c>
      <c r="AF370" s="181"/>
      <c r="AG370" s="189" t="s">
        <v>21</v>
      </c>
      <c r="AH370" s="30"/>
      <c r="AI370" s="40"/>
      <c r="AJ370" s="41"/>
      <c r="AL370" s="42"/>
      <c r="AM370" s="42"/>
    </row>
    <row r="371" spans="1:57" s="31" customFormat="1" ht="32.25" customHeight="1" thickBot="1" x14ac:dyDescent="0.3">
      <c r="A371" s="197"/>
      <c r="B371" s="199"/>
      <c r="C371" s="201"/>
      <c r="D371" s="18" t="s">
        <v>22</v>
      </c>
      <c r="E371" s="18" t="s">
        <v>23</v>
      </c>
      <c r="F371" s="19" t="s">
        <v>24</v>
      </c>
      <c r="G371" s="18" t="s">
        <v>25</v>
      </c>
      <c r="H371" s="202"/>
      <c r="I371" s="18" t="s">
        <v>22</v>
      </c>
      <c r="J371" s="18" t="s">
        <v>23</v>
      </c>
      <c r="K371" s="19" t="s">
        <v>24</v>
      </c>
      <c r="L371" s="18" t="s">
        <v>25</v>
      </c>
      <c r="M371" s="204"/>
      <c r="N371" s="18" t="s">
        <v>22</v>
      </c>
      <c r="O371" s="18" t="s">
        <v>23</v>
      </c>
      <c r="P371" s="19" t="s">
        <v>24</v>
      </c>
      <c r="Q371" s="18" t="s">
        <v>25</v>
      </c>
      <c r="R371" s="204"/>
      <c r="S371" s="18" t="s">
        <v>22</v>
      </c>
      <c r="T371" s="18" t="s">
        <v>23</v>
      </c>
      <c r="U371" s="19" t="s">
        <v>24</v>
      </c>
      <c r="V371" s="18" t="s">
        <v>25</v>
      </c>
      <c r="W371" s="204"/>
      <c r="X371" s="18" t="s">
        <v>22</v>
      </c>
      <c r="Y371" s="18" t="s">
        <v>23</v>
      </c>
      <c r="Z371" s="19" t="s">
        <v>24</v>
      </c>
      <c r="AA371" s="18" t="s">
        <v>25</v>
      </c>
      <c r="AB371" s="204"/>
      <c r="AC371" s="18" t="s">
        <v>22</v>
      </c>
      <c r="AD371" s="18" t="s">
        <v>23</v>
      </c>
      <c r="AE371" s="19" t="s">
        <v>24</v>
      </c>
      <c r="AF371" s="18" t="s">
        <v>25</v>
      </c>
      <c r="AG371" s="204"/>
      <c r="AH371" s="30"/>
      <c r="AI371" s="40"/>
      <c r="AJ371" s="41"/>
      <c r="AL371" s="42"/>
      <c r="AM371" s="42"/>
    </row>
    <row r="372" spans="1:57" s="141" customFormat="1" ht="12.75" customHeight="1" thickBot="1" x14ac:dyDescent="0.3">
      <c r="A372" s="133">
        <v>1</v>
      </c>
      <c r="B372" s="134">
        <v>2</v>
      </c>
      <c r="C372" s="135">
        <v>3</v>
      </c>
      <c r="D372" s="134">
        <v>4</v>
      </c>
      <c r="E372" s="134">
        <v>5</v>
      </c>
      <c r="F372" s="136">
        <f>E372+1</f>
        <v>6</v>
      </c>
      <c r="G372" s="136">
        <f t="shared" ref="G372:AG372" si="193">F372+1</f>
        <v>7</v>
      </c>
      <c r="H372" s="137">
        <f t="shared" si="193"/>
        <v>8</v>
      </c>
      <c r="I372" s="138">
        <f t="shared" si="193"/>
        <v>9</v>
      </c>
      <c r="J372" s="136">
        <f t="shared" si="193"/>
        <v>10</v>
      </c>
      <c r="K372" s="136">
        <f t="shared" si="193"/>
        <v>11</v>
      </c>
      <c r="L372" s="136">
        <f t="shared" si="193"/>
        <v>12</v>
      </c>
      <c r="M372" s="139">
        <f t="shared" si="193"/>
        <v>13</v>
      </c>
      <c r="N372" s="138">
        <f t="shared" si="193"/>
        <v>14</v>
      </c>
      <c r="O372" s="136">
        <f t="shared" si="193"/>
        <v>15</v>
      </c>
      <c r="P372" s="136">
        <f t="shared" si="193"/>
        <v>16</v>
      </c>
      <c r="Q372" s="136">
        <f t="shared" si="193"/>
        <v>17</v>
      </c>
      <c r="R372" s="139">
        <f t="shared" si="193"/>
        <v>18</v>
      </c>
      <c r="S372" s="138">
        <f t="shared" si="193"/>
        <v>19</v>
      </c>
      <c r="T372" s="136">
        <f t="shared" si="193"/>
        <v>20</v>
      </c>
      <c r="U372" s="136">
        <f t="shared" si="193"/>
        <v>21</v>
      </c>
      <c r="V372" s="136">
        <f t="shared" si="193"/>
        <v>22</v>
      </c>
      <c r="W372" s="139">
        <f t="shared" si="193"/>
        <v>23</v>
      </c>
      <c r="X372" s="138">
        <f t="shared" si="193"/>
        <v>24</v>
      </c>
      <c r="Y372" s="136">
        <f t="shared" si="193"/>
        <v>25</v>
      </c>
      <c r="Z372" s="136">
        <f t="shared" si="193"/>
        <v>26</v>
      </c>
      <c r="AA372" s="136">
        <f t="shared" si="193"/>
        <v>27</v>
      </c>
      <c r="AB372" s="139">
        <f t="shared" si="193"/>
        <v>28</v>
      </c>
      <c r="AC372" s="140">
        <f t="shared" si="193"/>
        <v>29</v>
      </c>
      <c r="AD372" s="136">
        <f t="shared" si="193"/>
        <v>30</v>
      </c>
      <c r="AE372" s="136">
        <f t="shared" si="193"/>
        <v>31</v>
      </c>
      <c r="AF372" s="136">
        <f t="shared" si="193"/>
        <v>32</v>
      </c>
      <c r="AG372" s="136">
        <f t="shared" si="193"/>
        <v>33</v>
      </c>
      <c r="AH372" s="30"/>
      <c r="AI372" s="40"/>
      <c r="AJ372" s="41"/>
      <c r="AK372" s="31"/>
      <c r="AL372" s="42"/>
      <c r="AM372" s="42"/>
      <c r="AO372" s="31"/>
      <c r="AQ372" s="31"/>
      <c r="AS372" s="31"/>
      <c r="AU372" s="31"/>
      <c r="AW372" s="31"/>
      <c r="AY372" s="31"/>
      <c r="BA372" s="31"/>
      <c r="BC372" s="31"/>
      <c r="BE372" s="31"/>
    </row>
    <row r="373" spans="1:57" s="31" customFormat="1" ht="49.5" customHeight="1" x14ac:dyDescent="0.25">
      <c r="A373" s="205" t="s">
        <v>775</v>
      </c>
      <c r="B373" s="206"/>
      <c r="C373" s="76" t="s">
        <v>29</v>
      </c>
      <c r="D373" s="77">
        <f>D374+D431</f>
        <v>6786.8867402600026</v>
      </c>
      <c r="E373" s="77">
        <f>E374+E431</f>
        <v>5173.12136044</v>
      </c>
      <c r="F373" s="46">
        <f>E373-D373</f>
        <v>-1613.7653798200026</v>
      </c>
      <c r="G373" s="47">
        <f>F373/D373</f>
        <v>-0.23777697220834718</v>
      </c>
      <c r="H373" s="46" t="s">
        <v>455</v>
      </c>
      <c r="I373" s="46">
        <f>I374+I431</f>
        <v>3313.843105222003</v>
      </c>
      <c r="J373" s="142">
        <f>J374+J431</f>
        <v>2424.6863944300007</v>
      </c>
      <c r="K373" s="46">
        <f t="shared" ref="K373:K436" si="194">J373-I373</f>
        <v>-889.15671079200229</v>
      </c>
      <c r="L373" s="47">
        <f>K373/I373</f>
        <v>-0.26831587451767286</v>
      </c>
      <c r="M373" s="46" t="s">
        <v>455</v>
      </c>
      <c r="N373" s="46">
        <f>N374+N431</f>
        <v>68.756679101999993</v>
      </c>
      <c r="O373" s="142">
        <f>O374+O431</f>
        <v>56.337981790000001</v>
      </c>
      <c r="P373" s="46">
        <f t="shared" ref="P373:P436" si="195">O373-N373</f>
        <v>-12.418697311999992</v>
      </c>
      <c r="Q373" s="47">
        <f>P373/N373</f>
        <v>-0.18061805011811219</v>
      </c>
      <c r="R373" s="46" t="s">
        <v>776</v>
      </c>
      <c r="S373" s="46">
        <f>S374+S431</f>
        <v>2084.2704808079998</v>
      </c>
      <c r="T373" s="46">
        <f>T374+T431</f>
        <v>1713.2023046500001</v>
      </c>
      <c r="U373" s="46">
        <f t="shared" ref="U373:U436" si="196">T373-S373</f>
        <v>-371.06817615799969</v>
      </c>
      <c r="V373" s="47">
        <f>U373/S373</f>
        <v>-0.17803263999313051</v>
      </c>
      <c r="W373" s="46" t="s">
        <v>455</v>
      </c>
      <c r="X373" s="46">
        <f>X374+X431</f>
        <v>416.93546667399988</v>
      </c>
      <c r="Y373" s="142">
        <f>Y374+Y431</f>
        <v>323.63595993000001</v>
      </c>
      <c r="Z373" s="46">
        <f t="shared" ref="Z373:Z436" si="197">Y373-X373</f>
        <v>-93.299506743999871</v>
      </c>
      <c r="AA373" s="47">
        <f>Z373/X373</f>
        <v>-0.22377445480537728</v>
      </c>
      <c r="AB373" s="46" t="s">
        <v>455</v>
      </c>
      <c r="AC373" s="46">
        <f>AC374+AC431</f>
        <v>903.08100845399963</v>
      </c>
      <c r="AD373" s="142">
        <f>AD374+AD431</f>
        <v>655.25871963999998</v>
      </c>
      <c r="AE373" s="46">
        <f t="shared" ref="AE373:AE436" si="198">AD373-AC373</f>
        <v>-247.82228881399965</v>
      </c>
      <c r="AF373" s="47">
        <f>AE373/AC373</f>
        <v>-0.2744186695258391</v>
      </c>
      <c r="AG373" s="46" t="s">
        <v>455</v>
      </c>
      <c r="AH373" s="30"/>
      <c r="AI373" s="40"/>
      <c r="AJ373" s="41"/>
      <c r="AL373" s="42"/>
      <c r="AM373" s="42"/>
    </row>
    <row r="374" spans="1:57" s="31" customFormat="1" ht="47.25" x14ac:dyDescent="0.25">
      <c r="A374" s="49" t="s">
        <v>27</v>
      </c>
      <c r="B374" s="143" t="s">
        <v>777</v>
      </c>
      <c r="C374" s="51" t="s">
        <v>29</v>
      </c>
      <c r="D374" s="52">
        <f>SUM(I374,N374,S374,X374,AC374)</f>
        <v>5710.4114089500026</v>
      </c>
      <c r="E374" s="52">
        <f>SUM(J374,O374,T374,Y374,AD374)</f>
        <v>4586.1825042</v>
      </c>
      <c r="F374" s="46">
        <f t="shared" ref="F374:F437" si="199">E374-D374</f>
        <v>-1124.2289047500026</v>
      </c>
      <c r="G374" s="47">
        <f t="shared" ref="G374:G435" si="200">F374/D374</f>
        <v>-0.19687353926688783</v>
      </c>
      <c r="H374" s="52" t="s">
        <v>455</v>
      </c>
      <c r="I374" s="54">
        <v>2620.856214392003</v>
      </c>
      <c r="J374" s="54">
        <f>SUM(J375,J399,J427,J428)</f>
        <v>2018.4485085200006</v>
      </c>
      <c r="K374" s="52">
        <f t="shared" si="194"/>
        <v>-602.40770587200245</v>
      </c>
      <c r="L374" s="53">
        <f>K374/I374</f>
        <v>-0.2298514899688045</v>
      </c>
      <c r="M374" s="46" t="s">
        <v>455</v>
      </c>
      <c r="N374" s="52">
        <v>68.756679101999993</v>
      </c>
      <c r="O374" s="54">
        <f>SUM(O375,O399,O427,O428)</f>
        <v>56.337981790000001</v>
      </c>
      <c r="P374" s="52">
        <f t="shared" si="195"/>
        <v>-12.418697311999992</v>
      </c>
      <c r="Q374" s="53">
        <f>P374/N374</f>
        <v>-0.18061805011811219</v>
      </c>
      <c r="R374" s="52" t="s">
        <v>778</v>
      </c>
      <c r="S374" s="52">
        <v>1700.7820403279998</v>
      </c>
      <c r="T374" s="54">
        <f>SUM(T375,T399,T427,T428)</f>
        <v>1532.5013343200001</v>
      </c>
      <c r="U374" s="52">
        <f t="shared" si="196"/>
        <v>-168.2807060079997</v>
      </c>
      <c r="V374" s="53">
        <f>U374/S374</f>
        <v>-9.8943134403951236E-2</v>
      </c>
      <c r="W374" s="52" t="s">
        <v>30</v>
      </c>
      <c r="X374" s="52">
        <v>416.93546667399988</v>
      </c>
      <c r="Y374" s="54">
        <f>SUM(Y375,Y399,Y427,Y428)</f>
        <v>323.63595993000001</v>
      </c>
      <c r="Z374" s="46">
        <f t="shared" si="197"/>
        <v>-93.299506743999871</v>
      </c>
      <c r="AA374" s="47">
        <f t="shared" ref="AA374:AA428" si="201">Z374/X374</f>
        <v>-0.22377445480537728</v>
      </c>
      <c r="AB374" s="52" t="s">
        <v>455</v>
      </c>
      <c r="AC374" s="52">
        <v>903.08100845399963</v>
      </c>
      <c r="AD374" s="54">
        <f>SUM(AD375,AD399,AD427,AD428)</f>
        <v>655.25871963999998</v>
      </c>
      <c r="AE374" s="52">
        <f t="shared" si="198"/>
        <v>-247.82228881399965</v>
      </c>
      <c r="AF374" s="53">
        <f>AE374/AC374</f>
        <v>-0.2744186695258391</v>
      </c>
      <c r="AG374" s="52" t="s">
        <v>455</v>
      </c>
      <c r="AH374" s="30"/>
      <c r="AI374" s="40"/>
      <c r="AJ374" s="41"/>
      <c r="AL374" s="42"/>
      <c r="AM374" s="42"/>
    </row>
    <row r="375" spans="1:57" s="31" customFormat="1" x14ac:dyDescent="0.25">
      <c r="A375" s="49" t="s">
        <v>31</v>
      </c>
      <c r="B375" s="68" t="s">
        <v>779</v>
      </c>
      <c r="C375" s="51" t="s">
        <v>29</v>
      </c>
      <c r="D375" s="52">
        <f t="shared" ref="D375:E381" si="202">SUM(I375,N375,S375,X375,AC375)</f>
        <v>834.80049502816451</v>
      </c>
      <c r="E375" s="52">
        <f t="shared" si="202"/>
        <v>600.65584209494398</v>
      </c>
      <c r="F375" s="46">
        <f t="shared" si="199"/>
        <v>-234.14465293322053</v>
      </c>
      <c r="G375" s="47">
        <f t="shared" si="200"/>
        <v>-0.28047977250579009</v>
      </c>
      <c r="H375" s="165" t="s">
        <v>30</v>
      </c>
      <c r="I375" s="54">
        <v>237.85446252494401</v>
      </c>
      <c r="J375" s="54">
        <f>SUM(J376,J394,J398)</f>
        <v>237.87996632494401</v>
      </c>
      <c r="K375" s="52">
        <f t="shared" si="194"/>
        <v>2.5503799999995636E-2</v>
      </c>
      <c r="L375" s="53">
        <f>K375/I375</f>
        <v>1.0722439145879396E-4</v>
      </c>
      <c r="M375" s="52" t="s">
        <v>30</v>
      </c>
      <c r="N375" s="52">
        <v>14.415049683333301</v>
      </c>
      <c r="O375" s="54">
        <f>SUM(O376,O394,O398)</f>
        <v>9.2819897499999993</v>
      </c>
      <c r="P375" s="52">
        <f t="shared" si="195"/>
        <v>-5.1330599333333016</v>
      </c>
      <c r="Q375" s="53">
        <f>P375/N375</f>
        <v>-0.356090339339458</v>
      </c>
      <c r="R375" s="52" t="s">
        <v>30</v>
      </c>
      <c r="S375" s="52">
        <v>172.31701331528217</v>
      </c>
      <c r="T375" s="54">
        <f>SUM(T376,T394,T398)</f>
        <v>111.08338784999999</v>
      </c>
      <c r="U375" s="52">
        <f t="shared" si="196"/>
        <v>-61.233625465282174</v>
      </c>
      <c r="V375" s="53">
        <f>U375/S375</f>
        <v>-0.35535449626929894</v>
      </c>
      <c r="W375" s="52" t="s">
        <v>30</v>
      </c>
      <c r="X375" s="52">
        <v>118.288428341667</v>
      </c>
      <c r="Y375" s="54">
        <f>SUM(Y376,Y394,Y398)</f>
        <v>78.830449799999997</v>
      </c>
      <c r="Z375" s="46">
        <f t="shared" si="197"/>
        <v>-39.457978541667003</v>
      </c>
      <c r="AA375" s="47">
        <f t="shared" si="201"/>
        <v>-0.33357429035827307</v>
      </c>
      <c r="AB375" s="52" t="s">
        <v>30</v>
      </c>
      <c r="AC375" s="52">
        <v>291.92554116293798</v>
      </c>
      <c r="AD375" s="54">
        <f>SUM(AD376,AD394,AD398)</f>
        <v>163.58004836999999</v>
      </c>
      <c r="AE375" s="52">
        <f t="shared" si="198"/>
        <v>-128.34549279293799</v>
      </c>
      <c r="AF375" s="53">
        <f>AE375/AC375</f>
        <v>-0.439651468253345</v>
      </c>
      <c r="AG375" s="52" t="s">
        <v>30</v>
      </c>
      <c r="AH375" s="30"/>
      <c r="AI375" s="40"/>
      <c r="AJ375" s="41"/>
      <c r="AL375" s="42"/>
      <c r="AM375" s="42"/>
    </row>
    <row r="376" spans="1:57" s="31" customFormat="1" ht="14.25" customHeight="1" x14ac:dyDescent="0.25">
      <c r="A376" s="49" t="s">
        <v>33</v>
      </c>
      <c r="B376" s="66" t="s">
        <v>780</v>
      </c>
      <c r="C376" s="51" t="s">
        <v>29</v>
      </c>
      <c r="D376" s="52">
        <f t="shared" si="202"/>
        <v>831.80049513649783</v>
      </c>
      <c r="E376" s="52">
        <f t="shared" si="202"/>
        <v>600.65584209494398</v>
      </c>
      <c r="F376" s="46">
        <f t="shared" si="199"/>
        <v>-231.14465304155385</v>
      </c>
      <c r="G376" s="47">
        <f t="shared" si="200"/>
        <v>-0.27788472643746526</v>
      </c>
      <c r="H376" s="52" t="s">
        <v>30</v>
      </c>
      <c r="I376" s="54">
        <v>237.85446252494401</v>
      </c>
      <c r="J376" s="54">
        <f>SUM(J377,J381,J384,J383,J382,J391,J390,J389)</f>
        <v>237.87996632494401</v>
      </c>
      <c r="K376" s="52">
        <f t="shared" si="194"/>
        <v>2.5503799999995636E-2</v>
      </c>
      <c r="L376" s="53">
        <f t="shared" ref="L376:L435" si="203">K376/I376</f>
        <v>1.0722439145879396E-4</v>
      </c>
      <c r="M376" s="52" t="s">
        <v>30</v>
      </c>
      <c r="N376" s="52">
        <v>14.415049683333301</v>
      </c>
      <c r="O376" s="54">
        <f>SUM(O377,O381,O384,O383,O382,O391,O390,O389)</f>
        <v>9.2819897499999993</v>
      </c>
      <c r="P376" s="52">
        <f t="shared" si="195"/>
        <v>-5.1330599333333016</v>
      </c>
      <c r="Q376" s="53">
        <f>P376/N376</f>
        <v>-0.356090339339458</v>
      </c>
      <c r="R376" s="52" t="s">
        <v>30</v>
      </c>
      <c r="S376" s="52">
        <v>169.31701342361549</v>
      </c>
      <c r="T376" s="54">
        <f>SUM(T377,T381,T384,T383,T382,T391,T390,T389)</f>
        <v>111.08338784999999</v>
      </c>
      <c r="U376" s="52">
        <f t="shared" si="196"/>
        <v>-58.233625573615498</v>
      </c>
      <c r="V376" s="53">
        <f t="shared" ref="V376:V435" si="204">U376/S376</f>
        <v>-0.34393251095163341</v>
      </c>
      <c r="W376" s="52" t="s">
        <v>30</v>
      </c>
      <c r="X376" s="52">
        <v>118.288428341667</v>
      </c>
      <c r="Y376" s="54">
        <f>SUM(Y377,Y381,Y384,Y383,Y382,Y391,Y390,Y389)</f>
        <v>78.830449799999997</v>
      </c>
      <c r="Z376" s="46">
        <f t="shared" si="197"/>
        <v>-39.457978541667003</v>
      </c>
      <c r="AA376" s="47">
        <f t="shared" si="201"/>
        <v>-0.33357429035827307</v>
      </c>
      <c r="AB376" s="52" t="s">
        <v>30</v>
      </c>
      <c r="AC376" s="52">
        <v>291.92554116293798</v>
      </c>
      <c r="AD376" s="54">
        <f>SUM(AD377,AD381,AD384,AD383,AD382,AD391,AD390,AD389)</f>
        <v>163.58004836999999</v>
      </c>
      <c r="AE376" s="52">
        <f t="shared" si="198"/>
        <v>-128.34549279293799</v>
      </c>
      <c r="AF376" s="53">
        <f t="shared" ref="AF376:AF428" si="205">AE376/AC376</f>
        <v>-0.439651468253345</v>
      </c>
      <c r="AG376" s="52" t="s">
        <v>30</v>
      </c>
      <c r="AH376" s="30"/>
      <c r="AI376" s="40"/>
      <c r="AJ376" s="41"/>
      <c r="AL376" s="42"/>
      <c r="AM376" s="42"/>
    </row>
    <row r="377" spans="1:57" s="31" customFormat="1" ht="14.25" customHeight="1" x14ac:dyDescent="0.25">
      <c r="A377" s="49" t="s">
        <v>781</v>
      </c>
      <c r="B377" s="70" t="s">
        <v>782</v>
      </c>
      <c r="C377" s="51" t="s">
        <v>29</v>
      </c>
      <c r="D377" s="52">
        <f t="shared" si="202"/>
        <v>0</v>
      </c>
      <c r="E377" s="52">
        <f t="shared" si="202"/>
        <v>0</v>
      </c>
      <c r="F377" s="46">
        <f t="shared" si="199"/>
        <v>0</v>
      </c>
      <c r="G377" s="47">
        <v>0</v>
      </c>
      <c r="H377" s="52" t="s">
        <v>30</v>
      </c>
      <c r="I377" s="54">
        <v>0</v>
      </c>
      <c r="J377" s="54">
        <f>SUM(J378,J379,J380)</f>
        <v>0</v>
      </c>
      <c r="K377" s="52">
        <f t="shared" si="194"/>
        <v>0</v>
      </c>
      <c r="L377" s="53">
        <v>0</v>
      </c>
      <c r="M377" s="52" t="s">
        <v>30</v>
      </c>
      <c r="N377" s="52" t="s">
        <v>30</v>
      </c>
      <c r="O377" s="54" t="s">
        <v>30</v>
      </c>
      <c r="P377" s="52" t="s">
        <v>30</v>
      </c>
      <c r="Q377" s="53" t="s">
        <v>30</v>
      </c>
      <c r="R377" s="52" t="s">
        <v>30</v>
      </c>
      <c r="S377" s="52">
        <v>0</v>
      </c>
      <c r="T377" s="54">
        <f>SUM(T378,T379,T380)</f>
        <v>0</v>
      </c>
      <c r="U377" s="52">
        <f t="shared" si="196"/>
        <v>0</v>
      </c>
      <c r="V377" s="53">
        <v>0</v>
      </c>
      <c r="W377" s="52" t="s">
        <v>30</v>
      </c>
      <c r="X377" s="52">
        <v>0</v>
      </c>
      <c r="Y377" s="54">
        <f>SUM(Y378,Y379,Y380)</f>
        <v>0</v>
      </c>
      <c r="Z377" s="46">
        <f t="shared" si="197"/>
        <v>0</v>
      </c>
      <c r="AA377" s="47">
        <v>0</v>
      </c>
      <c r="AB377" s="52" t="s">
        <v>30</v>
      </c>
      <c r="AC377" s="52">
        <v>0</v>
      </c>
      <c r="AD377" s="54">
        <f>SUM(AD378,AD379,AD380)</f>
        <v>0</v>
      </c>
      <c r="AE377" s="52">
        <f t="shared" si="198"/>
        <v>0</v>
      </c>
      <c r="AF377" s="53">
        <v>0</v>
      </c>
      <c r="AG377" s="52" t="s">
        <v>30</v>
      </c>
      <c r="AH377" s="30"/>
      <c r="AI377" s="40"/>
      <c r="AJ377" s="41"/>
      <c r="AL377" s="42"/>
      <c r="AM377" s="42"/>
    </row>
    <row r="378" spans="1:57" s="31" customFormat="1" ht="14.25" customHeight="1" x14ac:dyDescent="0.25">
      <c r="A378" s="49" t="s">
        <v>783</v>
      </c>
      <c r="B378" s="71" t="s">
        <v>34</v>
      </c>
      <c r="C378" s="51" t="s">
        <v>29</v>
      </c>
      <c r="D378" s="52">
        <f t="shared" si="202"/>
        <v>0</v>
      </c>
      <c r="E378" s="52">
        <f t="shared" si="202"/>
        <v>0</v>
      </c>
      <c r="F378" s="46">
        <f t="shared" si="199"/>
        <v>0</v>
      </c>
      <c r="G378" s="47">
        <v>0</v>
      </c>
      <c r="H378" s="52" t="s">
        <v>30</v>
      </c>
      <c r="I378" s="54">
        <v>0</v>
      </c>
      <c r="J378" s="54">
        <v>0</v>
      </c>
      <c r="K378" s="52">
        <f t="shared" si="194"/>
        <v>0</v>
      </c>
      <c r="L378" s="53">
        <v>0</v>
      </c>
      <c r="M378" s="52" t="s">
        <v>30</v>
      </c>
      <c r="N378" s="52" t="s">
        <v>30</v>
      </c>
      <c r="O378" s="52" t="s">
        <v>30</v>
      </c>
      <c r="P378" s="52" t="s">
        <v>30</v>
      </c>
      <c r="Q378" s="53" t="s">
        <v>30</v>
      </c>
      <c r="R378" s="52" t="s">
        <v>30</v>
      </c>
      <c r="S378" s="54">
        <v>0</v>
      </c>
      <c r="T378" s="54">
        <v>0</v>
      </c>
      <c r="U378" s="52">
        <f t="shared" si="196"/>
        <v>0</v>
      </c>
      <c r="V378" s="53">
        <v>0</v>
      </c>
      <c r="W378" s="52" t="s">
        <v>30</v>
      </c>
      <c r="X378" s="54">
        <v>0</v>
      </c>
      <c r="Y378" s="54">
        <v>0</v>
      </c>
      <c r="Z378" s="46">
        <f t="shared" si="197"/>
        <v>0</v>
      </c>
      <c r="AA378" s="47">
        <v>0</v>
      </c>
      <c r="AB378" s="52" t="s">
        <v>30</v>
      </c>
      <c r="AC378" s="54">
        <v>0</v>
      </c>
      <c r="AD378" s="54">
        <v>0</v>
      </c>
      <c r="AE378" s="52">
        <f t="shared" si="198"/>
        <v>0</v>
      </c>
      <c r="AF378" s="53">
        <v>0</v>
      </c>
      <c r="AG378" s="52" t="s">
        <v>30</v>
      </c>
      <c r="AH378" s="30"/>
      <c r="AI378" s="40"/>
      <c r="AJ378" s="41"/>
      <c r="AL378" s="42"/>
      <c r="AM378" s="42"/>
    </row>
    <row r="379" spans="1:57" s="31" customFormat="1" ht="14.25" customHeight="1" x14ac:dyDescent="0.25">
      <c r="A379" s="49" t="s">
        <v>784</v>
      </c>
      <c r="B379" s="71" t="s">
        <v>37</v>
      </c>
      <c r="C379" s="51" t="s">
        <v>29</v>
      </c>
      <c r="D379" s="52">
        <f t="shared" si="202"/>
        <v>0</v>
      </c>
      <c r="E379" s="52">
        <f t="shared" si="202"/>
        <v>0</v>
      </c>
      <c r="F379" s="46">
        <f t="shared" si="199"/>
        <v>0</v>
      </c>
      <c r="G379" s="47">
        <v>0</v>
      </c>
      <c r="H379" s="52" t="s">
        <v>30</v>
      </c>
      <c r="I379" s="54">
        <v>0</v>
      </c>
      <c r="J379" s="54">
        <v>0</v>
      </c>
      <c r="K379" s="52">
        <f t="shared" si="194"/>
        <v>0</v>
      </c>
      <c r="L379" s="53">
        <v>0</v>
      </c>
      <c r="M379" s="52" t="s">
        <v>30</v>
      </c>
      <c r="N379" s="52" t="s">
        <v>30</v>
      </c>
      <c r="O379" s="52" t="s">
        <v>30</v>
      </c>
      <c r="P379" s="52" t="s">
        <v>30</v>
      </c>
      <c r="Q379" s="53" t="s">
        <v>30</v>
      </c>
      <c r="R379" s="52" t="s">
        <v>30</v>
      </c>
      <c r="S379" s="54">
        <v>0</v>
      </c>
      <c r="T379" s="54">
        <v>0</v>
      </c>
      <c r="U379" s="52">
        <f t="shared" si="196"/>
        <v>0</v>
      </c>
      <c r="V379" s="53">
        <v>0</v>
      </c>
      <c r="W379" s="52" t="s">
        <v>30</v>
      </c>
      <c r="X379" s="54">
        <v>0</v>
      </c>
      <c r="Y379" s="54">
        <v>0</v>
      </c>
      <c r="Z379" s="46">
        <f t="shared" si="197"/>
        <v>0</v>
      </c>
      <c r="AA379" s="47">
        <v>0</v>
      </c>
      <c r="AB379" s="52" t="s">
        <v>30</v>
      </c>
      <c r="AC379" s="54">
        <v>0</v>
      </c>
      <c r="AD379" s="54">
        <v>0</v>
      </c>
      <c r="AE379" s="52">
        <f t="shared" si="198"/>
        <v>0</v>
      </c>
      <c r="AF379" s="53">
        <v>0</v>
      </c>
      <c r="AG379" s="52" t="s">
        <v>30</v>
      </c>
      <c r="AH379" s="30"/>
      <c r="AI379" s="40"/>
      <c r="AJ379" s="41"/>
      <c r="AL379" s="42"/>
      <c r="AM379" s="42"/>
    </row>
    <row r="380" spans="1:57" s="31" customFormat="1" ht="14.25" customHeight="1" x14ac:dyDescent="0.25">
      <c r="A380" s="49" t="s">
        <v>785</v>
      </c>
      <c r="B380" s="71" t="s">
        <v>39</v>
      </c>
      <c r="C380" s="51" t="s">
        <v>29</v>
      </c>
      <c r="D380" s="52">
        <f t="shared" si="202"/>
        <v>0</v>
      </c>
      <c r="E380" s="52">
        <f t="shared" si="202"/>
        <v>0</v>
      </c>
      <c r="F380" s="46">
        <f t="shared" si="199"/>
        <v>0</v>
      </c>
      <c r="G380" s="47">
        <v>0</v>
      </c>
      <c r="H380" s="52" t="s">
        <v>30</v>
      </c>
      <c r="I380" s="54">
        <v>0</v>
      </c>
      <c r="J380" s="54">
        <v>0</v>
      </c>
      <c r="K380" s="52">
        <f t="shared" si="194"/>
        <v>0</v>
      </c>
      <c r="L380" s="53">
        <v>0</v>
      </c>
      <c r="M380" s="52" t="s">
        <v>30</v>
      </c>
      <c r="N380" s="52" t="s">
        <v>30</v>
      </c>
      <c r="O380" s="52" t="s">
        <v>30</v>
      </c>
      <c r="P380" s="52" t="s">
        <v>30</v>
      </c>
      <c r="Q380" s="53" t="s">
        <v>30</v>
      </c>
      <c r="R380" s="52" t="s">
        <v>30</v>
      </c>
      <c r="S380" s="54" t="s">
        <v>30</v>
      </c>
      <c r="T380" s="54" t="s">
        <v>30</v>
      </c>
      <c r="U380" s="54" t="s">
        <v>30</v>
      </c>
      <c r="V380" s="54" t="s">
        <v>30</v>
      </c>
      <c r="W380" s="52" t="s">
        <v>30</v>
      </c>
      <c r="X380" s="54" t="s">
        <v>30</v>
      </c>
      <c r="Y380" s="54" t="s">
        <v>30</v>
      </c>
      <c r="Z380" s="54" t="s">
        <v>30</v>
      </c>
      <c r="AA380" s="54" t="s">
        <v>30</v>
      </c>
      <c r="AB380" s="52" t="s">
        <v>30</v>
      </c>
      <c r="AC380" s="54" t="s">
        <v>30</v>
      </c>
      <c r="AD380" s="54" t="s">
        <v>30</v>
      </c>
      <c r="AE380" s="54" t="s">
        <v>30</v>
      </c>
      <c r="AF380" s="54" t="s">
        <v>30</v>
      </c>
      <c r="AG380" s="52" t="s">
        <v>30</v>
      </c>
      <c r="AH380" s="30"/>
      <c r="AI380" s="40"/>
      <c r="AJ380" s="41"/>
      <c r="AL380" s="42"/>
      <c r="AM380" s="42"/>
    </row>
    <row r="381" spans="1:57" s="31" customFormat="1" ht="14.25" customHeight="1" x14ac:dyDescent="0.25">
      <c r="A381" s="49" t="s">
        <v>786</v>
      </c>
      <c r="B381" s="70" t="s">
        <v>787</v>
      </c>
      <c r="C381" s="51" t="s">
        <v>29</v>
      </c>
      <c r="D381" s="52">
        <f t="shared" si="202"/>
        <v>4.8178199999999996E-3</v>
      </c>
      <c r="E381" s="52">
        <f t="shared" si="202"/>
        <v>3.0321620000000001E-2</v>
      </c>
      <c r="F381" s="46">
        <f t="shared" si="199"/>
        <v>2.55038E-2</v>
      </c>
      <c r="G381" s="47">
        <f>F381/D381</f>
        <v>5.2936390317612538</v>
      </c>
      <c r="H381" s="165" t="s">
        <v>885</v>
      </c>
      <c r="I381" s="54">
        <v>4.8178199999999996E-3</v>
      </c>
      <c r="J381" s="54">
        <v>3.0321620000000001E-2</v>
      </c>
      <c r="K381" s="52">
        <f t="shared" si="194"/>
        <v>2.55038E-2</v>
      </c>
      <c r="L381" s="53">
        <f t="shared" si="203"/>
        <v>5.2936390317612538</v>
      </c>
      <c r="M381" s="165" t="s">
        <v>885</v>
      </c>
      <c r="N381" s="52">
        <v>0</v>
      </c>
      <c r="O381" s="52">
        <v>0</v>
      </c>
      <c r="P381" s="52">
        <f t="shared" si="195"/>
        <v>0</v>
      </c>
      <c r="Q381" s="53">
        <v>0</v>
      </c>
      <c r="R381" s="52" t="s">
        <v>30</v>
      </c>
      <c r="S381" s="54">
        <v>0</v>
      </c>
      <c r="T381" s="54">
        <v>0</v>
      </c>
      <c r="U381" s="52">
        <f t="shared" si="196"/>
        <v>0</v>
      </c>
      <c r="V381" s="53">
        <v>0</v>
      </c>
      <c r="W381" s="52" t="s">
        <v>30</v>
      </c>
      <c r="X381" s="54">
        <v>0</v>
      </c>
      <c r="Y381" s="54">
        <v>0</v>
      </c>
      <c r="Z381" s="46">
        <f t="shared" si="197"/>
        <v>0</v>
      </c>
      <c r="AA381" s="47">
        <v>0</v>
      </c>
      <c r="AB381" s="52" t="s">
        <v>30</v>
      </c>
      <c r="AC381" s="54">
        <v>0</v>
      </c>
      <c r="AD381" s="54">
        <v>0</v>
      </c>
      <c r="AE381" s="52">
        <f t="shared" si="198"/>
        <v>0</v>
      </c>
      <c r="AF381" s="53">
        <v>0</v>
      </c>
      <c r="AG381" s="52" t="s">
        <v>30</v>
      </c>
      <c r="AH381" s="30"/>
      <c r="AI381" s="40"/>
      <c r="AJ381" s="41"/>
      <c r="AL381" s="42"/>
      <c r="AM381" s="42"/>
    </row>
    <row r="382" spans="1:57" s="31" customFormat="1" ht="14.25" customHeight="1" x14ac:dyDescent="0.25">
      <c r="A382" s="49" t="s">
        <v>788</v>
      </c>
      <c r="B382" s="70" t="s">
        <v>789</v>
      </c>
      <c r="C382" s="51" t="s">
        <v>29</v>
      </c>
      <c r="D382" s="54" t="s">
        <v>30</v>
      </c>
      <c r="E382" s="54" t="s">
        <v>30</v>
      </c>
      <c r="F382" s="54" t="s">
        <v>30</v>
      </c>
      <c r="G382" s="54" t="s">
        <v>30</v>
      </c>
      <c r="H382" s="54" t="s">
        <v>30</v>
      </c>
      <c r="I382" s="54" t="s">
        <v>30</v>
      </c>
      <c r="J382" s="54" t="s">
        <v>30</v>
      </c>
      <c r="K382" s="54" t="s">
        <v>30</v>
      </c>
      <c r="L382" s="54" t="s">
        <v>30</v>
      </c>
      <c r="M382" s="52" t="s">
        <v>30</v>
      </c>
      <c r="N382" s="54" t="s">
        <v>30</v>
      </c>
      <c r="O382" s="54" t="s">
        <v>30</v>
      </c>
      <c r="P382" s="52" t="s">
        <v>30</v>
      </c>
      <c r="Q382" s="53" t="s">
        <v>30</v>
      </c>
      <c r="R382" s="54" t="s">
        <v>30</v>
      </c>
      <c r="S382" s="54" t="s">
        <v>30</v>
      </c>
      <c r="T382" s="54" t="s">
        <v>30</v>
      </c>
      <c r="U382" s="54" t="s">
        <v>30</v>
      </c>
      <c r="V382" s="54" t="s">
        <v>30</v>
      </c>
      <c r="W382" s="54" t="s">
        <v>30</v>
      </c>
      <c r="X382" s="54" t="s">
        <v>30</v>
      </c>
      <c r="Y382" s="54" t="s">
        <v>30</v>
      </c>
      <c r="Z382" s="54" t="s">
        <v>30</v>
      </c>
      <c r="AA382" s="54" t="s">
        <v>30</v>
      </c>
      <c r="AB382" s="54" t="s">
        <v>30</v>
      </c>
      <c r="AC382" s="54" t="s">
        <v>30</v>
      </c>
      <c r="AD382" s="54" t="s">
        <v>30</v>
      </c>
      <c r="AE382" s="54" t="s">
        <v>30</v>
      </c>
      <c r="AF382" s="54" t="s">
        <v>30</v>
      </c>
      <c r="AG382" s="54" t="s">
        <v>30</v>
      </c>
      <c r="AH382" s="30"/>
      <c r="AI382" s="40"/>
      <c r="AJ382" s="41"/>
      <c r="AL382" s="42"/>
      <c r="AM382" s="42"/>
    </row>
    <row r="383" spans="1:57" s="31" customFormat="1" ht="14.25" customHeight="1" x14ac:dyDescent="0.25">
      <c r="A383" s="49" t="s">
        <v>790</v>
      </c>
      <c r="B383" s="70" t="s">
        <v>791</v>
      </c>
      <c r="C383" s="51" t="s">
        <v>29</v>
      </c>
      <c r="D383" s="52">
        <f>SUM(I383,N383,S383,X383,AC383)</f>
        <v>0</v>
      </c>
      <c r="E383" s="52">
        <f>SUM(J383,O383,T383,Y383,AD383)</f>
        <v>0</v>
      </c>
      <c r="F383" s="46">
        <f t="shared" si="199"/>
        <v>0</v>
      </c>
      <c r="G383" s="47">
        <v>0</v>
      </c>
      <c r="H383" s="52" t="s">
        <v>30</v>
      </c>
      <c r="I383" s="54">
        <v>0</v>
      </c>
      <c r="J383" s="54">
        <v>0</v>
      </c>
      <c r="K383" s="52">
        <f t="shared" si="194"/>
        <v>0</v>
      </c>
      <c r="L383" s="53">
        <v>0</v>
      </c>
      <c r="M383" s="52" t="s">
        <v>30</v>
      </c>
      <c r="N383" s="52">
        <v>0</v>
      </c>
      <c r="O383" s="52">
        <v>0</v>
      </c>
      <c r="P383" s="52">
        <f t="shared" si="195"/>
        <v>0</v>
      </c>
      <c r="Q383" s="53">
        <v>0</v>
      </c>
      <c r="R383" s="52" t="s">
        <v>30</v>
      </c>
      <c r="S383" s="54">
        <v>0</v>
      </c>
      <c r="T383" s="54">
        <v>0</v>
      </c>
      <c r="U383" s="52">
        <f t="shared" si="196"/>
        <v>0</v>
      </c>
      <c r="V383" s="53">
        <v>0</v>
      </c>
      <c r="W383" s="52" t="s">
        <v>30</v>
      </c>
      <c r="X383" s="54">
        <v>0</v>
      </c>
      <c r="Y383" s="54">
        <v>0</v>
      </c>
      <c r="Z383" s="46">
        <f t="shared" si="197"/>
        <v>0</v>
      </c>
      <c r="AA383" s="47">
        <v>0</v>
      </c>
      <c r="AB383" s="52" t="s">
        <v>30</v>
      </c>
      <c r="AC383" s="54">
        <v>0</v>
      </c>
      <c r="AD383" s="54">
        <v>0</v>
      </c>
      <c r="AE383" s="52">
        <f t="shared" si="198"/>
        <v>0</v>
      </c>
      <c r="AF383" s="53">
        <v>0</v>
      </c>
      <c r="AG383" s="52" t="s">
        <v>30</v>
      </c>
      <c r="AH383" s="30"/>
      <c r="AI383" s="40"/>
      <c r="AJ383" s="41"/>
      <c r="AL383" s="42"/>
      <c r="AM383" s="42"/>
    </row>
    <row r="384" spans="1:57" s="31" customFormat="1" ht="47.25" x14ac:dyDescent="0.25">
      <c r="A384" s="49" t="s">
        <v>792</v>
      </c>
      <c r="B384" s="70" t="s">
        <v>793</v>
      </c>
      <c r="C384" s="51" t="s">
        <v>29</v>
      </c>
      <c r="D384" s="52">
        <f>SUM(I384,N384,S384,X384,AC384)</f>
        <v>719.5922189831648</v>
      </c>
      <c r="E384" s="52">
        <f>SUM(J384,O384,T384,Y384,AD384)</f>
        <v>526.594105404944</v>
      </c>
      <c r="F384" s="46">
        <f t="shared" si="199"/>
        <v>-192.9981135782208</v>
      </c>
      <c r="G384" s="47">
        <f t="shared" si="200"/>
        <v>-0.26820483669339967</v>
      </c>
      <c r="H384" s="52" t="s">
        <v>455</v>
      </c>
      <c r="I384" s="54">
        <v>237.84964470494401</v>
      </c>
      <c r="J384" s="54">
        <f>SUM(J385,J387)</f>
        <v>237.84964470494401</v>
      </c>
      <c r="K384" s="52">
        <f t="shared" si="194"/>
        <v>0</v>
      </c>
      <c r="L384" s="53">
        <f t="shared" si="203"/>
        <v>0</v>
      </c>
      <c r="M384" s="52" t="s">
        <v>30</v>
      </c>
      <c r="N384" s="52">
        <v>14.415049683333301</v>
      </c>
      <c r="O384" s="54">
        <f>SUM(O385,O387)</f>
        <v>9.2819897499999993</v>
      </c>
      <c r="P384" s="52">
        <f t="shared" si="195"/>
        <v>-5.1330599333333016</v>
      </c>
      <c r="Q384" s="53">
        <f>P384/N384</f>
        <v>-0.356090339339458</v>
      </c>
      <c r="R384" s="52" t="s">
        <v>884</v>
      </c>
      <c r="S384" s="52">
        <v>57.113555090282503</v>
      </c>
      <c r="T384" s="54">
        <f>SUM(T385,T387)</f>
        <v>37.05197278</v>
      </c>
      <c r="U384" s="52">
        <f t="shared" si="196"/>
        <v>-20.061582310282503</v>
      </c>
      <c r="V384" s="53">
        <f t="shared" si="204"/>
        <v>-0.35125781048947258</v>
      </c>
      <c r="W384" s="52" t="s">
        <v>455</v>
      </c>
      <c r="X384" s="52">
        <v>118.288428341667</v>
      </c>
      <c r="Y384" s="54">
        <f>SUM(Y385,Y387)</f>
        <v>78.830449799999997</v>
      </c>
      <c r="Z384" s="46">
        <f t="shared" si="197"/>
        <v>-39.457978541667003</v>
      </c>
      <c r="AA384" s="47">
        <f t="shared" si="201"/>
        <v>-0.33357429035827307</v>
      </c>
      <c r="AB384" s="52" t="s">
        <v>455</v>
      </c>
      <c r="AC384" s="52">
        <v>291.92554116293798</v>
      </c>
      <c r="AD384" s="54">
        <f>SUM(AD385,AD387)</f>
        <v>163.58004836999999</v>
      </c>
      <c r="AE384" s="52">
        <f t="shared" si="198"/>
        <v>-128.34549279293799</v>
      </c>
      <c r="AF384" s="53">
        <f t="shared" si="205"/>
        <v>-0.439651468253345</v>
      </c>
      <c r="AG384" s="52" t="s">
        <v>778</v>
      </c>
      <c r="AH384" s="30"/>
      <c r="AI384" s="40"/>
      <c r="AJ384" s="41"/>
      <c r="AL384" s="42"/>
      <c r="AM384" s="42"/>
    </row>
    <row r="385" spans="1:39" s="31" customFormat="1" ht="14.25" customHeight="1" x14ac:dyDescent="0.25">
      <c r="A385" s="49" t="s">
        <v>794</v>
      </c>
      <c r="B385" s="71" t="s">
        <v>795</v>
      </c>
      <c r="C385" s="51" t="s">
        <v>29</v>
      </c>
      <c r="D385" s="54" t="s">
        <v>30</v>
      </c>
      <c r="E385" s="54" t="s">
        <v>30</v>
      </c>
      <c r="F385" s="54" t="s">
        <v>30</v>
      </c>
      <c r="G385" s="54" t="s">
        <v>30</v>
      </c>
      <c r="H385" s="54" t="s">
        <v>30</v>
      </c>
      <c r="I385" s="54" t="s">
        <v>30</v>
      </c>
      <c r="J385" s="54" t="s">
        <v>30</v>
      </c>
      <c r="K385" s="54" t="s">
        <v>30</v>
      </c>
      <c r="L385" s="54" t="s">
        <v>30</v>
      </c>
      <c r="M385" s="52" t="s">
        <v>30</v>
      </c>
      <c r="N385" s="54" t="s">
        <v>30</v>
      </c>
      <c r="O385" s="54" t="s">
        <v>30</v>
      </c>
      <c r="P385" s="52" t="s">
        <v>30</v>
      </c>
      <c r="Q385" s="53" t="s">
        <v>30</v>
      </c>
      <c r="R385" s="54" t="s">
        <v>30</v>
      </c>
      <c r="S385" s="54" t="s">
        <v>30</v>
      </c>
      <c r="T385" s="54" t="s">
        <v>30</v>
      </c>
      <c r="U385" s="54" t="s">
        <v>30</v>
      </c>
      <c r="V385" s="54" t="s">
        <v>30</v>
      </c>
      <c r="W385" s="54" t="s">
        <v>30</v>
      </c>
      <c r="X385" s="54" t="s">
        <v>30</v>
      </c>
      <c r="Y385" s="54" t="s">
        <v>30</v>
      </c>
      <c r="Z385" s="54" t="s">
        <v>30</v>
      </c>
      <c r="AA385" s="54" t="s">
        <v>30</v>
      </c>
      <c r="AB385" s="54" t="s">
        <v>30</v>
      </c>
      <c r="AC385" s="54" t="s">
        <v>30</v>
      </c>
      <c r="AD385" s="54" t="s">
        <v>30</v>
      </c>
      <c r="AE385" s="54" t="s">
        <v>30</v>
      </c>
      <c r="AF385" s="54" t="s">
        <v>30</v>
      </c>
      <c r="AG385" s="54" t="s">
        <v>30</v>
      </c>
      <c r="AH385" s="30"/>
      <c r="AI385" s="40"/>
      <c r="AJ385" s="41"/>
      <c r="AL385" s="42"/>
      <c r="AM385" s="42"/>
    </row>
    <row r="386" spans="1:39" s="31" customFormat="1" ht="14.25" customHeight="1" x14ac:dyDescent="0.25">
      <c r="A386" s="49" t="s">
        <v>796</v>
      </c>
      <c r="B386" s="71" t="s">
        <v>797</v>
      </c>
      <c r="C386" s="51" t="s">
        <v>29</v>
      </c>
      <c r="D386" s="54" t="s">
        <v>30</v>
      </c>
      <c r="E386" s="54" t="s">
        <v>30</v>
      </c>
      <c r="F386" s="54" t="s">
        <v>30</v>
      </c>
      <c r="G386" s="54" t="s">
        <v>30</v>
      </c>
      <c r="H386" s="54" t="s">
        <v>30</v>
      </c>
      <c r="I386" s="54" t="s">
        <v>30</v>
      </c>
      <c r="J386" s="54" t="s">
        <v>30</v>
      </c>
      <c r="K386" s="54" t="s">
        <v>30</v>
      </c>
      <c r="L386" s="54" t="s">
        <v>30</v>
      </c>
      <c r="M386" s="52" t="s">
        <v>30</v>
      </c>
      <c r="N386" s="54" t="s">
        <v>30</v>
      </c>
      <c r="O386" s="54" t="s">
        <v>30</v>
      </c>
      <c r="P386" s="52" t="s">
        <v>30</v>
      </c>
      <c r="Q386" s="53" t="s">
        <v>30</v>
      </c>
      <c r="R386" s="54" t="s">
        <v>30</v>
      </c>
      <c r="S386" s="54" t="s">
        <v>30</v>
      </c>
      <c r="T386" s="54" t="s">
        <v>30</v>
      </c>
      <c r="U386" s="54" t="s">
        <v>30</v>
      </c>
      <c r="V386" s="54" t="s">
        <v>30</v>
      </c>
      <c r="W386" s="54" t="s">
        <v>30</v>
      </c>
      <c r="X386" s="54" t="s">
        <v>30</v>
      </c>
      <c r="Y386" s="54" t="s">
        <v>30</v>
      </c>
      <c r="Z386" s="54" t="s">
        <v>30</v>
      </c>
      <c r="AA386" s="54" t="s">
        <v>30</v>
      </c>
      <c r="AB386" s="54" t="s">
        <v>30</v>
      </c>
      <c r="AC386" s="54" t="s">
        <v>30</v>
      </c>
      <c r="AD386" s="54" t="s">
        <v>30</v>
      </c>
      <c r="AE386" s="54" t="s">
        <v>30</v>
      </c>
      <c r="AF386" s="54" t="s">
        <v>30</v>
      </c>
      <c r="AG386" s="54" t="s">
        <v>30</v>
      </c>
      <c r="AH386" s="30"/>
      <c r="AI386" s="40"/>
      <c r="AJ386" s="41"/>
      <c r="AL386" s="42"/>
      <c r="AM386" s="42"/>
    </row>
    <row r="387" spans="1:39" s="31" customFormat="1" ht="47.25" x14ac:dyDescent="0.25">
      <c r="A387" s="49" t="s">
        <v>798</v>
      </c>
      <c r="B387" s="71" t="s">
        <v>799</v>
      </c>
      <c r="C387" s="51" t="s">
        <v>29</v>
      </c>
      <c r="D387" s="52">
        <f>SUM(I387,N387,S387,X387,AC387)</f>
        <v>719.5922189831648</v>
      </c>
      <c r="E387" s="52">
        <f>SUM(J387,O387,T387,Y387,AD387)</f>
        <v>526.594105404944</v>
      </c>
      <c r="F387" s="46">
        <f t="shared" si="199"/>
        <v>-192.9981135782208</v>
      </c>
      <c r="G387" s="47">
        <f t="shared" si="200"/>
        <v>-0.26820483669339967</v>
      </c>
      <c r="H387" s="52" t="s">
        <v>455</v>
      </c>
      <c r="I387" s="52">
        <v>237.84964470494401</v>
      </c>
      <c r="J387" s="52">
        <f>J388</f>
        <v>237.84964470494401</v>
      </c>
      <c r="K387" s="52">
        <f t="shared" si="194"/>
        <v>0</v>
      </c>
      <c r="L387" s="53">
        <f t="shared" si="203"/>
        <v>0</v>
      </c>
      <c r="M387" s="52" t="s">
        <v>30</v>
      </c>
      <c r="N387" s="52">
        <v>14.415049683333301</v>
      </c>
      <c r="O387" s="52">
        <f>O388</f>
        <v>9.2819897499999993</v>
      </c>
      <c r="P387" s="52">
        <f t="shared" si="195"/>
        <v>-5.1330599333333016</v>
      </c>
      <c r="Q387" s="53">
        <f>P387/N387</f>
        <v>-0.356090339339458</v>
      </c>
      <c r="R387" s="52" t="s">
        <v>884</v>
      </c>
      <c r="S387" s="52">
        <v>57.113555090282503</v>
      </c>
      <c r="T387" s="52">
        <f>T388</f>
        <v>37.05197278</v>
      </c>
      <c r="U387" s="52">
        <f t="shared" si="196"/>
        <v>-20.061582310282503</v>
      </c>
      <c r="V387" s="53">
        <f t="shared" si="204"/>
        <v>-0.35125781048947258</v>
      </c>
      <c r="W387" s="52" t="s">
        <v>455</v>
      </c>
      <c r="X387" s="52">
        <v>118.288428341667</v>
      </c>
      <c r="Y387" s="52">
        <f>Y388</f>
        <v>78.830449799999997</v>
      </c>
      <c r="Z387" s="46">
        <f t="shared" si="197"/>
        <v>-39.457978541667003</v>
      </c>
      <c r="AA387" s="47">
        <f t="shared" si="201"/>
        <v>-0.33357429035827307</v>
      </c>
      <c r="AB387" s="52" t="s">
        <v>455</v>
      </c>
      <c r="AC387" s="52">
        <v>291.92554116293798</v>
      </c>
      <c r="AD387" s="52">
        <f>AD388</f>
        <v>163.58004836999999</v>
      </c>
      <c r="AE387" s="52">
        <f t="shared" si="198"/>
        <v>-128.34549279293799</v>
      </c>
      <c r="AF387" s="53">
        <f t="shared" si="205"/>
        <v>-0.439651468253345</v>
      </c>
      <c r="AG387" s="52" t="s">
        <v>778</v>
      </c>
      <c r="AH387" s="30"/>
      <c r="AI387" s="40"/>
      <c r="AJ387" s="41"/>
      <c r="AL387" s="42"/>
      <c r="AM387" s="42"/>
    </row>
    <row r="388" spans="1:39" s="31" customFormat="1" ht="47.25" x14ac:dyDescent="0.25">
      <c r="A388" s="49" t="s">
        <v>800</v>
      </c>
      <c r="B388" s="71" t="s">
        <v>797</v>
      </c>
      <c r="C388" s="51" t="s">
        <v>29</v>
      </c>
      <c r="D388" s="52">
        <f>SUM(I388,N388,S388,X388,AC388)</f>
        <v>719.5922189831648</v>
      </c>
      <c r="E388" s="52">
        <f>SUM(J388,O388,T388,Y388,AD388)</f>
        <v>526.594105404944</v>
      </c>
      <c r="F388" s="46">
        <f t="shared" si="199"/>
        <v>-192.9981135782208</v>
      </c>
      <c r="G388" s="47">
        <f t="shared" si="200"/>
        <v>-0.26820483669339967</v>
      </c>
      <c r="H388" s="52" t="s">
        <v>455</v>
      </c>
      <c r="I388" s="52">
        <v>237.84964470494401</v>
      </c>
      <c r="J388" s="52">
        <v>237.84964470494401</v>
      </c>
      <c r="K388" s="52">
        <f t="shared" si="194"/>
        <v>0</v>
      </c>
      <c r="L388" s="53">
        <f t="shared" si="203"/>
        <v>0</v>
      </c>
      <c r="M388" s="52" t="s">
        <v>30</v>
      </c>
      <c r="N388" s="52">
        <v>14.415049683333301</v>
      </c>
      <c r="O388" s="52">
        <v>9.2819897499999993</v>
      </c>
      <c r="P388" s="52">
        <f t="shared" si="195"/>
        <v>-5.1330599333333016</v>
      </c>
      <c r="Q388" s="53">
        <f>P388/N388</f>
        <v>-0.356090339339458</v>
      </c>
      <c r="R388" s="52" t="s">
        <v>884</v>
      </c>
      <c r="S388" s="52">
        <v>57.113555090282503</v>
      </c>
      <c r="T388" s="52">
        <v>37.05197278</v>
      </c>
      <c r="U388" s="52">
        <f t="shared" si="196"/>
        <v>-20.061582310282503</v>
      </c>
      <c r="V388" s="53">
        <f t="shared" si="204"/>
        <v>-0.35125781048947258</v>
      </c>
      <c r="W388" s="52" t="s">
        <v>455</v>
      </c>
      <c r="X388" s="52">
        <v>118.288428341667</v>
      </c>
      <c r="Y388" s="52">
        <v>78.830449799999997</v>
      </c>
      <c r="Z388" s="46">
        <f t="shared" si="197"/>
        <v>-39.457978541667003</v>
      </c>
      <c r="AA388" s="47">
        <f t="shared" si="201"/>
        <v>-0.33357429035827307</v>
      </c>
      <c r="AB388" s="52" t="s">
        <v>455</v>
      </c>
      <c r="AC388" s="52">
        <v>291.92554116293798</v>
      </c>
      <c r="AD388" s="52">
        <v>163.58004836999999</v>
      </c>
      <c r="AE388" s="52">
        <f t="shared" si="198"/>
        <v>-128.34549279293799</v>
      </c>
      <c r="AF388" s="53">
        <f t="shared" si="205"/>
        <v>-0.439651468253345</v>
      </c>
      <c r="AG388" s="52" t="s">
        <v>778</v>
      </c>
      <c r="AH388" s="30"/>
      <c r="AI388" s="40"/>
      <c r="AJ388" s="41"/>
      <c r="AL388" s="42"/>
      <c r="AM388" s="42"/>
    </row>
    <row r="389" spans="1:39" s="31" customFormat="1" ht="14.25" customHeight="1" x14ac:dyDescent="0.25">
      <c r="A389" s="49" t="s">
        <v>801</v>
      </c>
      <c r="B389" s="70" t="s">
        <v>802</v>
      </c>
      <c r="C389" s="51" t="s">
        <v>29</v>
      </c>
      <c r="D389" s="54" t="s">
        <v>30</v>
      </c>
      <c r="E389" s="54" t="s">
        <v>30</v>
      </c>
      <c r="F389" s="54" t="s">
        <v>30</v>
      </c>
      <c r="G389" s="54" t="s">
        <v>30</v>
      </c>
      <c r="H389" s="54" t="s">
        <v>30</v>
      </c>
      <c r="I389" s="54" t="s">
        <v>30</v>
      </c>
      <c r="J389" s="54" t="s">
        <v>30</v>
      </c>
      <c r="K389" s="54" t="s">
        <v>30</v>
      </c>
      <c r="L389" s="54" t="s">
        <v>30</v>
      </c>
      <c r="M389" s="52" t="s">
        <v>30</v>
      </c>
      <c r="N389" s="54" t="s">
        <v>30</v>
      </c>
      <c r="O389" s="54" t="s">
        <v>30</v>
      </c>
      <c r="P389" s="52" t="s">
        <v>30</v>
      </c>
      <c r="Q389" s="53" t="s">
        <v>30</v>
      </c>
      <c r="R389" s="54" t="s">
        <v>30</v>
      </c>
      <c r="S389" s="54" t="s">
        <v>30</v>
      </c>
      <c r="T389" s="54" t="s">
        <v>30</v>
      </c>
      <c r="U389" s="54" t="s">
        <v>30</v>
      </c>
      <c r="V389" s="54" t="s">
        <v>30</v>
      </c>
      <c r="W389" s="54" t="s">
        <v>30</v>
      </c>
      <c r="X389" s="54" t="s">
        <v>30</v>
      </c>
      <c r="Y389" s="54" t="s">
        <v>30</v>
      </c>
      <c r="Z389" s="54" t="s">
        <v>30</v>
      </c>
      <c r="AA389" s="54" t="s">
        <v>30</v>
      </c>
      <c r="AB389" s="54" t="s">
        <v>30</v>
      </c>
      <c r="AC389" s="54" t="s">
        <v>30</v>
      </c>
      <c r="AD389" s="54" t="s">
        <v>30</v>
      </c>
      <c r="AE389" s="54" t="s">
        <v>30</v>
      </c>
      <c r="AF389" s="54" t="s">
        <v>30</v>
      </c>
      <c r="AG389" s="54" t="s">
        <v>30</v>
      </c>
      <c r="AH389" s="30"/>
      <c r="AI389" s="40"/>
      <c r="AJ389" s="41"/>
      <c r="AL389" s="42"/>
      <c r="AM389" s="42"/>
    </row>
    <row r="390" spans="1:39" s="31" customFormat="1" ht="47.25" x14ac:dyDescent="0.25">
      <c r="A390" s="49" t="s">
        <v>803</v>
      </c>
      <c r="B390" s="70" t="s">
        <v>585</v>
      </c>
      <c r="C390" s="51" t="s">
        <v>29</v>
      </c>
      <c r="D390" s="52">
        <f>SUM(I390,N390,S390,X390,AC390)</f>
        <v>112.203458333333</v>
      </c>
      <c r="E390" s="52">
        <f>SUM(J390,O390,T390,Y390,AD390)</f>
        <v>74.031415069999994</v>
      </c>
      <c r="F390" s="46">
        <f t="shared" si="199"/>
        <v>-38.172043263333009</v>
      </c>
      <c r="G390" s="47">
        <f t="shared" si="200"/>
        <v>-0.34020380325472549</v>
      </c>
      <c r="H390" s="52" t="s">
        <v>455</v>
      </c>
      <c r="I390" s="54">
        <v>0</v>
      </c>
      <c r="J390" s="54">
        <v>0</v>
      </c>
      <c r="K390" s="52">
        <f t="shared" si="194"/>
        <v>0</v>
      </c>
      <c r="L390" s="53">
        <v>0</v>
      </c>
      <c r="M390" s="52" t="s">
        <v>30</v>
      </c>
      <c r="N390" s="52">
        <v>0</v>
      </c>
      <c r="O390" s="54">
        <v>0</v>
      </c>
      <c r="P390" s="52">
        <f t="shared" si="195"/>
        <v>0</v>
      </c>
      <c r="Q390" s="53">
        <v>0</v>
      </c>
      <c r="R390" s="52" t="s">
        <v>30</v>
      </c>
      <c r="S390" s="54">
        <v>112.203458333333</v>
      </c>
      <c r="T390" s="54">
        <v>74.031415069999994</v>
      </c>
      <c r="U390" s="52">
        <f t="shared" si="196"/>
        <v>-38.172043263333009</v>
      </c>
      <c r="V390" s="53">
        <f t="shared" si="204"/>
        <v>-0.34020380325472549</v>
      </c>
      <c r="W390" s="52" t="s">
        <v>455</v>
      </c>
      <c r="X390" s="54">
        <v>0</v>
      </c>
      <c r="Y390" s="54">
        <v>0</v>
      </c>
      <c r="Z390" s="46">
        <f t="shared" si="197"/>
        <v>0</v>
      </c>
      <c r="AA390" s="47">
        <v>0</v>
      </c>
      <c r="AB390" s="52" t="s">
        <v>30</v>
      </c>
      <c r="AC390" s="54">
        <v>0</v>
      </c>
      <c r="AD390" s="54">
        <v>0</v>
      </c>
      <c r="AE390" s="52">
        <f t="shared" si="198"/>
        <v>0</v>
      </c>
      <c r="AF390" s="53">
        <v>0</v>
      </c>
      <c r="AG390" s="52" t="s">
        <v>30</v>
      </c>
      <c r="AH390" s="30"/>
      <c r="AI390" s="40"/>
      <c r="AJ390" s="41"/>
      <c r="AL390" s="42"/>
      <c r="AM390" s="42"/>
    </row>
    <row r="391" spans="1:39" s="31" customFormat="1" ht="14.25" customHeight="1" x14ac:dyDescent="0.25">
      <c r="A391" s="49" t="s">
        <v>804</v>
      </c>
      <c r="B391" s="70" t="s">
        <v>805</v>
      </c>
      <c r="C391" s="51" t="s">
        <v>29</v>
      </c>
      <c r="D391" s="54" t="s">
        <v>30</v>
      </c>
      <c r="E391" s="54" t="s">
        <v>30</v>
      </c>
      <c r="F391" s="54" t="s">
        <v>30</v>
      </c>
      <c r="G391" s="54" t="s">
        <v>30</v>
      </c>
      <c r="H391" s="54" t="s">
        <v>30</v>
      </c>
      <c r="I391" s="54" t="s">
        <v>30</v>
      </c>
      <c r="J391" s="54" t="s">
        <v>30</v>
      </c>
      <c r="K391" s="54" t="s">
        <v>30</v>
      </c>
      <c r="L391" s="54" t="s">
        <v>30</v>
      </c>
      <c r="M391" s="52" t="s">
        <v>30</v>
      </c>
      <c r="N391" s="54" t="s">
        <v>30</v>
      </c>
      <c r="O391" s="54" t="s">
        <v>30</v>
      </c>
      <c r="P391" s="52" t="s">
        <v>30</v>
      </c>
      <c r="Q391" s="53" t="s">
        <v>30</v>
      </c>
      <c r="R391" s="54" t="s">
        <v>30</v>
      </c>
      <c r="S391" s="54" t="s">
        <v>30</v>
      </c>
      <c r="T391" s="54" t="s">
        <v>30</v>
      </c>
      <c r="U391" s="54" t="s">
        <v>30</v>
      </c>
      <c r="V391" s="54" t="s">
        <v>30</v>
      </c>
      <c r="W391" s="54" t="s">
        <v>30</v>
      </c>
      <c r="X391" s="54" t="s">
        <v>30</v>
      </c>
      <c r="Y391" s="54" t="s">
        <v>30</v>
      </c>
      <c r="Z391" s="54" t="s">
        <v>30</v>
      </c>
      <c r="AA391" s="54" t="s">
        <v>30</v>
      </c>
      <c r="AB391" s="54" t="s">
        <v>30</v>
      </c>
      <c r="AC391" s="54" t="s">
        <v>30</v>
      </c>
      <c r="AD391" s="54" t="s">
        <v>30</v>
      </c>
      <c r="AE391" s="54" t="s">
        <v>30</v>
      </c>
      <c r="AF391" s="54" t="s">
        <v>30</v>
      </c>
      <c r="AG391" s="54" t="s">
        <v>30</v>
      </c>
      <c r="AH391" s="30"/>
      <c r="AI391" s="40"/>
      <c r="AJ391" s="41"/>
      <c r="AL391" s="42"/>
      <c r="AM391" s="42"/>
    </row>
    <row r="392" spans="1:39" s="31" customFormat="1" ht="14.25" customHeight="1" x14ac:dyDescent="0.25">
      <c r="A392" s="49" t="s">
        <v>806</v>
      </c>
      <c r="B392" s="71" t="s">
        <v>60</v>
      </c>
      <c r="C392" s="51" t="s">
        <v>29</v>
      </c>
      <c r="D392" s="54" t="s">
        <v>30</v>
      </c>
      <c r="E392" s="54" t="s">
        <v>30</v>
      </c>
      <c r="F392" s="54" t="s">
        <v>30</v>
      </c>
      <c r="G392" s="54" t="s">
        <v>30</v>
      </c>
      <c r="H392" s="54" t="s">
        <v>30</v>
      </c>
      <c r="I392" s="54" t="s">
        <v>30</v>
      </c>
      <c r="J392" s="54" t="s">
        <v>30</v>
      </c>
      <c r="K392" s="54" t="s">
        <v>30</v>
      </c>
      <c r="L392" s="54" t="s">
        <v>30</v>
      </c>
      <c r="M392" s="52" t="s">
        <v>30</v>
      </c>
      <c r="N392" s="54" t="s">
        <v>30</v>
      </c>
      <c r="O392" s="54" t="s">
        <v>30</v>
      </c>
      <c r="P392" s="52" t="s">
        <v>30</v>
      </c>
      <c r="Q392" s="53" t="s">
        <v>30</v>
      </c>
      <c r="R392" s="54" t="s">
        <v>30</v>
      </c>
      <c r="S392" s="54" t="s">
        <v>30</v>
      </c>
      <c r="T392" s="54" t="s">
        <v>30</v>
      </c>
      <c r="U392" s="54" t="s">
        <v>30</v>
      </c>
      <c r="V392" s="54" t="s">
        <v>30</v>
      </c>
      <c r="W392" s="54" t="s">
        <v>30</v>
      </c>
      <c r="X392" s="54" t="s">
        <v>30</v>
      </c>
      <c r="Y392" s="54" t="s">
        <v>30</v>
      </c>
      <c r="Z392" s="54" t="s">
        <v>30</v>
      </c>
      <c r="AA392" s="54" t="s">
        <v>30</v>
      </c>
      <c r="AB392" s="54" t="s">
        <v>30</v>
      </c>
      <c r="AC392" s="54" t="s">
        <v>30</v>
      </c>
      <c r="AD392" s="54" t="s">
        <v>30</v>
      </c>
      <c r="AE392" s="54" t="s">
        <v>30</v>
      </c>
      <c r="AF392" s="54" t="s">
        <v>30</v>
      </c>
      <c r="AG392" s="54" t="s">
        <v>30</v>
      </c>
      <c r="AH392" s="30"/>
      <c r="AI392" s="40"/>
      <c r="AJ392" s="41"/>
      <c r="AL392" s="42"/>
      <c r="AM392" s="42"/>
    </row>
    <row r="393" spans="1:39" s="31" customFormat="1" ht="14.25" customHeight="1" x14ac:dyDescent="0.25">
      <c r="A393" s="49" t="s">
        <v>807</v>
      </c>
      <c r="B393" s="144" t="s">
        <v>62</v>
      </c>
      <c r="C393" s="51" t="s">
        <v>29</v>
      </c>
      <c r="D393" s="54" t="s">
        <v>30</v>
      </c>
      <c r="E393" s="54" t="s">
        <v>30</v>
      </c>
      <c r="F393" s="54" t="s">
        <v>30</v>
      </c>
      <c r="G393" s="54" t="s">
        <v>30</v>
      </c>
      <c r="H393" s="54" t="s">
        <v>30</v>
      </c>
      <c r="I393" s="54" t="s">
        <v>30</v>
      </c>
      <c r="J393" s="54" t="s">
        <v>30</v>
      </c>
      <c r="K393" s="54" t="s">
        <v>30</v>
      </c>
      <c r="L393" s="54" t="s">
        <v>30</v>
      </c>
      <c r="M393" s="52" t="s">
        <v>30</v>
      </c>
      <c r="N393" s="54" t="s">
        <v>30</v>
      </c>
      <c r="O393" s="54" t="s">
        <v>30</v>
      </c>
      <c r="P393" s="52" t="s">
        <v>30</v>
      </c>
      <c r="Q393" s="53" t="s">
        <v>30</v>
      </c>
      <c r="R393" s="54" t="s">
        <v>30</v>
      </c>
      <c r="S393" s="54" t="s">
        <v>30</v>
      </c>
      <c r="T393" s="54" t="s">
        <v>30</v>
      </c>
      <c r="U393" s="54" t="s">
        <v>30</v>
      </c>
      <c r="V393" s="54" t="s">
        <v>30</v>
      </c>
      <c r="W393" s="54" t="s">
        <v>30</v>
      </c>
      <c r="X393" s="54" t="s">
        <v>30</v>
      </c>
      <c r="Y393" s="54" t="s">
        <v>30</v>
      </c>
      <c r="Z393" s="54" t="s">
        <v>30</v>
      </c>
      <c r="AA393" s="54" t="s">
        <v>30</v>
      </c>
      <c r="AB393" s="54" t="s">
        <v>30</v>
      </c>
      <c r="AC393" s="54" t="s">
        <v>30</v>
      </c>
      <c r="AD393" s="54" t="s">
        <v>30</v>
      </c>
      <c r="AE393" s="54" t="s">
        <v>30</v>
      </c>
      <c r="AF393" s="54" t="s">
        <v>30</v>
      </c>
      <c r="AG393" s="54" t="s">
        <v>30</v>
      </c>
      <c r="AH393" s="30"/>
      <c r="AI393" s="40"/>
      <c r="AJ393" s="41"/>
      <c r="AL393" s="42"/>
      <c r="AM393" s="42"/>
    </row>
    <row r="394" spans="1:39" s="31" customFormat="1" ht="14.25" customHeight="1" x14ac:dyDescent="0.25">
      <c r="A394" s="49" t="s">
        <v>36</v>
      </c>
      <c r="B394" s="66" t="s">
        <v>808</v>
      </c>
      <c r="C394" s="51" t="s">
        <v>29</v>
      </c>
      <c r="D394" s="54" t="s">
        <v>30</v>
      </c>
      <c r="E394" s="54" t="s">
        <v>30</v>
      </c>
      <c r="F394" s="54" t="s">
        <v>30</v>
      </c>
      <c r="G394" s="54" t="s">
        <v>30</v>
      </c>
      <c r="H394" s="54" t="s">
        <v>30</v>
      </c>
      <c r="I394" s="54" t="s">
        <v>30</v>
      </c>
      <c r="J394" s="54" t="s">
        <v>30</v>
      </c>
      <c r="K394" s="54" t="s">
        <v>30</v>
      </c>
      <c r="L394" s="54" t="s">
        <v>30</v>
      </c>
      <c r="M394" s="52" t="s">
        <v>30</v>
      </c>
      <c r="N394" s="54" t="s">
        <v>30</v>
      </c>
      <c r="O394" s="54" t="s">
        <v>30</v>
      </c>
      <c r="P394" s="52" t="s">
        <v>30</v>
      </c>
      <c r="Q394" s="53" t="s">
        <v>30</v>
      </c>
      <c r="R394" s="54" t="s">
        <v>30</v>
      </c>
      <c r="S394" s="54" t="s">
        <v>30</v>
      </c>
      <c r="T394" s="54" t="s">
        <v>30</v>
      </c>
      <c r="U394" s="54" t="s">
        <v>30</v>
      </c>
      <c r="V394" s="54" t="s">
        <v>30</v>
      </c>
      <c r="W394" s="54" t="s">
        <v>30</v>
      </c>
      <c r="X394" s="54" t="s">
        <v>30</v>
      </c>
      <c r="Y394" s="54" t="s">
        <v>30</v>
      </c>
      <c r="Z394" s="54" t="s">
        <v>30</v>
      </c>
      <c r="AA394" s="54" t="s">
        <v>30</v>
      </c>
      <c r="AB394" s="54" t="s">
        <v>30</v>
      </c>
      <c r="AC394" s="54" t="s">
        <v>30</v>
      </c>
      <c r="AD394" s="54" t="s">
        <v>30</v>
      </c>
      <c r="AE394" s="54" t="s">
        <v>30</v>
      </c>
      <c r="AF394" s="54" t="s">
        <v>30</v>
      </c>
      <c r="AG394" s="54" t="s">
        <v>30</v>
      </c>
      <c r="AH394" s="30"/>
      <c r="AI394" s="40"/>
      <c r="AJ394" s="41"/>
      <c r="AL394" s="42"/>
      <c r="AM394" s="42"/>
    </row>
    <row r="395" spans="1:39" s="31" customFormat="1" ht="14.25" customHeight="1" x14ac:dyDescent="0.25">
      <c r="A395" s="49" t="s">
        <v>809</v>
      </c>
      <c r="B395" s="70" t="s">
        <v>34</v>
      </c>
      <c r="C395" s="51" t="s">
        <v>29</v>
      </c>
      <c r="D395" s="54" t="s">
        <v>30</v>
      </c>
      <c r="E395" s="54" t="s">
        <v>30</v>
      </c>
      <c r="F395" s="54" t="s">
        <v>30</v>
      </c>
      <c r="G395" s="54" t="s">
        <v>30</v>
      </c>
      <c r="H395" s="54" t="s">
        <v>30</v>
      </c>
      <c r="I395" s="54" t="s">
        <v>30</v>
      </c>
      <c r="J395" s="54" t="s">
        <v>30</v>
      </c>
      <c r="K395" s="54" t="s">
        <v>30</v>
      </c>
      <c r="L395" s="54" t="s">
        <v>30</v>
      </c>
      <c r="M395" s="52" t="s">
        <v>30</v>
      </c>
      <c r="N395" s="54" t="s">
        <v>30</v>
      </c>
      <c r="O395" s="54" t="s">
        <v>30</v>
      </c>
      <c r="P395" s="52" t="s">
        <v>30</v>
      </c>
      <c r="Q395" s="53" t="s">
        <v>30</v>
      </c>
      <c r="R395" s="54" t="s">
        <v>30</v>
      </c>
      <c r="S395" s="54" t="s">
        <v>30</v>
      </c>
      <c r="T395" s="54" t="s">
        <v>30</v>
      </c>
      <c r="U395" s="54" t="s">
        <v>30</v>
      </c>
      <c r="V395" s="54" t="s">
        <v>30</v>
      </c>
      <c r="W395" s="54" t="s">
        <v>30</v>
      </c>
      <c r="X395" s="54" t="s">
        <v>30</v>
      </c>
      <c r="Y395" s="54" t="s">
        <v>30</v>
      </c>
      <c r="Z395" s="54" t="s">
        <v>30</v>
      </c>
      <c r="AA395" s="54" t="s">
        <v>30</v>
      </c>
      <c r="AB395" s="54" t="s">
        <v>30</v>
      </c>
      <c r="AC395" s="54" t="s">
        <v>30</v>
      </c>
      <c r="AD395" s="54" t="s">
        <v>30</v>
      </c>
      <c r="AE395" s="54" t="s">
        <v>30</v>
      </c>
      <c r="AF395" s="54" t="s">
        <v>30</v>
      </c>
      <c r="AG395" s="54" t="s">
        <v>30</v>
      </c>
      <c r="AH395" s="30"/>
      <c r="AI395" s="40"/>
      <c r="AJ395" s="41"/>
      <c r="AL395" s="42"/>
      <c r="AM395" s="42"/>
    </row>
    <row r="396" spans="1:39" s="31" customFormat="1" ht="14.25" customHeight="1" x14ac:dyDescent="0.25">
      <c r="A396" s="49" t="s">
        <v>810</v>
      </c>
      <c r="B396" s="70" t="s">
        <v>37</v>
      </c>
      <c r="C396" s="51" t="s">
        <v>29</v>
      </c>
      <c r="D396" s="54" t="s">
        <v>30</v>
      </c>
      <c r="E396" s="54" t="s">
        <v>30</v>
      </c>
      <c r="F396" s="54" t="s">
        <v>30</v>
      </c>
      <c r="G396" s="54" t="s">
        <v>30</v>
      </c>
      <c r="H396" s="54" t="s">
        <v>30</v>
      </c>
      <c r="I396" s="54" t="s">
        <v>30</v>
      </c>
      <c r="J396" s="54" t="s">
        <v>30</v>
      </c>
      <c r="K396" s="54" t="s">
        <v>30</v>
      </c>
      <c r="L396" s="54" t="s">
        <v>30</v>
      </c>
      <c r="M396" s="52" t="s">
        <v>30</v>
      </c>
      <c r="N396" s="54" t="s">
        <v>30</v>
      </c>
      <c r="O396" s="54" t="s">
        <v>30</v>
      </c>
      <c r="P396" s="52" t="s">
        <v>30</v>
      </c>
      <c r="Q396" s="53" t="s">
        <v>30</v>
      </c>
      <c r="R396" s="54" t="s">
        <v>30</v>
      </c>
      <c r="S396" s="54" t="s">
        <v>30</v>
      </c>
      <c r="T396" s="54" t="s">
        <v>30</v>
      </c>
      <c r="U396" s="54" t="s">
        <v>30</v>
      </c>
      <c r="V396" s="54" t="s">
        <v>30</v>
      </c>
      <c r="W396" s="54" t="s">
        <v>30</v>
      </c>
      <c r="X396" s="54" t="s">
        <v>30</v>
      </c>
      <c r="Y396" s="54" t="s">
        <v>30</v>
      </c>
      <c r="Z396" s="54" t="s">
        <v>30</v>
      </c>
      <c r="AA396" s="54" t="s">
        <v>30</v>
      </c>
      <c r="AB396" s="54" t="s">
        <v>30</v>
      </c>
      <c r="AC396" s="54" t="s">
        <v>30</v>
      </c>
      <c r="AD396" s="54" t="s">
        <v>30</v>
      </c>
      <c r="AE396" s="54" t="s">
        <v>30</v>
      </c>
      <c r="AF396" s="54" t="s">
        <v>30</v>
      </c>
      <c r="AG396" s="54" t="s">
        <v>30</v>
      </c>
      <c r="AH396" s="30"/>
      <c r="AI396" s="40"/>
      <c r="AJ396" s="41"/>
      <c r="AL396" s="42"/>
      <c r="AM396" s="42"/>
    </row>
    <row r="397" spans="1:39" s="31" customFormat="1" ht="14.25" customHeight="1" x14ac:dyDescent="0.25">
      <c r="A397" s="49" t="s">
        <v>811</v>
      </c>
      <c r="B397" s="70" t="s">
        <v>39</v>
      </c>
      <c r="C397" s="51" t="s">
        <v>29</v>
      </c>
      <c r="D397" s="54" t="s">
        <v>30</v>
      </c>
      <c r="E397" s="54" t="s">
        <v>30</v>
      </c>
      <c r="F397" s="54" t="s">
        <v>30</v>
      </c>
      <c r="G397" s="54" t="s">
        <v>30</v>
      </c>
      <c r="H397" s="54" t="s">
        <v>30</v>
      </c>
      <c r="I397" s="54" t="s">
        <v>30</v>
      </c>
      <c r="J397" s="54" t="s">
        <v>30</v>
      </c>
      <c r="K397" s="54" t="s">
        <v>30</v>
      </c>
      <c r="L397" s="54" t="s">
        <v>30</v>
      </c>
      <c r="M397" s="52" t="s">
        <v>30</v>
      </c>
      <c r="N397" s="54" t="s">
        <v>30</v>
      </c>
      <c r="O397" s="54" t="s">
        <v>30</v>
      </c>
      <c r="P397" s="52" t="s">
        <v>30</v>
      </c>
      <c r="Q397" s="53" t="s">
        <v>30</v>
      </c>
      <c r="R397" s="54" t="s">
        <v>30</v>
      </c>
      <c r="S397" s="54" t="s">
        <v>30</v>
      </c>
      <c r="T397" s="54" t="s">
        <v>30</v>
      </c>
      <c r="U397" s="54" t="s">
        <v>30</v>
      </c>
      <c r="V397" s="54" t="s">
        <v>30</v>
      </c>
      <c r="W397" s="54" t="s">
        <v>30</v>
      </c>
      <c r="X397" s="54" t="s">
        <v>30</v>
      </c>
      <c r="Y397" s="54" t="s">
        <v>30</v>
      </c>
      <c r="Z397" s="54" t="s">
        <v>30</v>
      </c>
      <c r="AA397" s="54" t="s">
        <v>30</v>
      </c>
      <c r="AB397" s="54" t="s">
        <v>30</v>
      </c>
      <c r="AC397" s="54" t="s">
        <v>30</v>
      </c>
      <c r="AD397" s="54" t="s">
        <v>30</v>
      </c>
      <c r="AE397" s="54" t="s">
        <v>30</v>
      </c>
      <c r="AF397" s="54" t="s">
        <v>30</v>
      </c>
      <c r="AG397" s="54" t="s">
        <v>30</v>
      </c>
      <c r="AH397" s="30"/>
      <c r="AI397" s="40"/>
      <c r="AJ397" s="41"/>
      <c r="AL397" s="42"/>
      <c r="AM397" s="42"/>
    </row>
    <row r="398" spans="1:39" s="31" customFormat="1" ht="14.25" customHeight="1" x14ac:dyDescent="0.25">
      <c r="A398" s="49" t="s">
        <v>38</v>
      </c>
      <c r="B398" s="66" t="s">
        <v>812</v>
      </c>
      <c r="C398" s="51" t="s">
        <v>29</v>
      </c>
      <c r="D398" s="52">
        <f>SUM(I398,N398,S398,X398,AC398)</f>
        <v>2.9999998916666701</v>
      </c>
      <c r="E398" s="52">
        <f>SUM(J398,O398,T398,Y398,AD398)</f>
        <v>0</v>
      </c>
      <c r="F398" s="46">
        <f t="shared" si="199"/>
        <v>-2.9999998916666701</v>
      </c>
      <c r="G398" s="47">
        <f t="shared" si="200"/>
        <v>-1</v>
      </c>
      <c r="H398" s="52" t="s">
        <v>30</v>
      </c>
      <c r="I398" s="52">
        <v>0</v>
      </c>
      <c r="J398" s="54">
        <v>0</v>
      </c>
      <c r="K398" s="52">
        <f t="shared" si="194"/>
        <v>0</v>
      </c>
      <c r="L398" s="53">
        <v>0</v>
      </c>
      <c r="M398" s="52" t="s">
        <v>30</v>
      </c>
      <c r="N398" s="52">
        <v>0</v>
      </c>
      <c r="O398" s="52">
        <v>0</v>
      </c>
      <c r="P398" s="52">
        <f t="shared" si="195"/>
        <v>0</v>
      </c>
      <c r="Q398" s="53">
        <v>0</v>
      </c>
      <c r="R398" s="52" t="s">
        <v>30</v>
      </c>
      <c r="S398" s="52">
        <v>2.9999998916666701</v>
      </c>
      <c r="T398" s="52">
        <v>0</v>
      </c>
      <c r="U398" s="52">
        <f t="shared" si="196"/>
        <v>-2.9999998916666701</v>
      </c>
      <c r="V398" s="53">
        <f t="shared" si="204"/>
        <v>-1</v>
      </c>
      <c r="W398" s="52" t="s">
        <v>30</v>
      </c>
      <c r="X398" s="54">
        <v>0</v>
      </c>
      <c r="Y398" s="52">
        <v>0</v>
      </c>
      <c r="Z398" s="46">
        <f t="shared" si="197"/>
        <v>0</v>
      </c>
      <c r="AA398" s="47">
        <v>0</v>
      </c>
      <c r="AB398" s="52" t="s">
        <v>30</v>
      </c>
      <c r="AC398" s="54">
        <v>0</v>
      </c>
      <c r="AD398" s="52">
        <v>0</v>
      </c>
      <c r="AE398" s="52">
        <f t="shared" si="198"/>
        <v>0</v>
      </c>
      <c r="AF398" s="53">
        <v>0</v>
      </c>
      <c r="AG398" s="52" t="s">
        <v>30</v>
      </c>
      <c r="AH398" s="30"/>
      <c r="AI398" s="40"/>
      <c r="AJ398" s="41"/>
      <c r="AL398" s="42"/>
      <c r="AM398" s="42"/>
    </row>
    <row r="399" spans="1:39" s="31" customFormat="1" ht="47.25" x14ac:dyDescent="0.25">
      <c r="A399" s="49" t="s">
        <v>41</v>
      </c>
      <c r="B399" s="68" t="s">
        <v>813</v>
      </c>
      <c r="C399" s="51" t="s">
        <v>29</v>
      </c>
      <c r="D399" s="52">
        <f t="shared" ref="D399:E405" si="206">SUM(I399,N399,S399,X399,AC399)</f>
        <v>3901.5920427073952</v>
      </c>
      <c r="E399" s="52">
        <f t="shared" si="206"/>
        <v>2970.8530800820563</v>
      </c>
      <c r="F399" s="46">
        <f t="shared" si="199"/>
        <v>-930.7389626253389</v>
      </c>
      <c r="G399" s="47">
        <f t="shared" si="200"/>
        <v>-0.23855363462846307</v>
      </c>
      <c r="H399" s="52" t="s">
        <v>455</v>
      </c>
      <c r="I399" s="54">
        <v>1960.628064550172</v>
      </c>
      <c r="J399" s="54">
        <f>SUM(J400,J413,J414)</f>
        <v>1393.2630766050565</v>
      </c>
      <c r="K399" s="52">
        <f t="shared" si="194"/>
        <v>-567.36498794511544</v>
      </c>
      <c r="L399" s="53">
        <f t="shared" si="203"/>
        <v>-0.28937920363558928</v>
      </c>
      <c r="M399" s="52" t="s">
        <v>455</v>
      </c>
      <c r="N399" s="52">
        <v>42.828358752451997</v>
      </c>
      <c r="O399" s="54">
        <f>SUM(O400,O413,O414)</f>
        <v>37.77705958</v>
      </c>
      <c r="P399" s="52">
        <f t="shared" si="195"/>
        <v>-5.0512991724519978</v>
      </c>
      <c r="Q399" s="53">
        <f>P399/N399</f>
        <v>-0.11794286121605821</v>
      </c>
      <c r="R399" s="52" t="s">
        <v>778</v>
      </c>
      <c r="S399" s="52">
        <v>1205.3417735792971</v>
      </c>
      <c r="T399" s="54">
        <f>SUM(T400,T413,T414)</f>
        <v>960.18730165000011</v>
      </c>
      <c r="U399" s="52">
        <f t="shared" si="196"/>
        <v>-245.15447192929696</v>
      </c>
      <c r="V399" s="53">
        <f t="shared" si="204"/>
        <v>-0.20339000713573852</v>
      </c>
      <c r="W399" s="52" t="s">
        <v>455</v>
      </c>
      <c r="X399" s="52">
        <v>230.50778046408999</v>
      </c>
      <c r="Y399" s="54">
        <f>SUM(Y400,Y413,Y414)</f>
        <v>194.94008506700001</v>
      </c>
      <c r="Z399" s="46">
        <f t="shared" si="197"/>
        <v>-35.567695397089977</v>
      </c>
      <c r="AA399" s="47">
        <f t="shared" si="201"/>
        <v>-0.15430149613813554</v>
      </c>
      <c r="AB399" s="52" t="s">
        <v>455</v>
      </c>
      <c r="AC399" s="52">
        <v>462.28606536138363</v>
      </c>
      <c r="AD399" s="54">
        <f>SUM(AD400,AD413,AD414)</f>
        <v>384.68555717999993</v>
      </c>
      <c r="AE399" s="52">
        <f t="shared" si="198"/>
        <v>-77.600508181383702</v>
      </c>
      <c r="AF399" s="53">
        <f t="shared" si="205"/>
        <v>-0.16786252927766909</v>
      </c>
      <c r="AG399" s="52" t="s">
        <v>30</v>
      </c>
      <c r="AH399" s="30"/>
      <c r="AI399" s="40"/>
      <c r="AJ399" s="41"/>
      <c r="AL399" s="42"/>
      <c r="AM399" s="42"/>
    </row>
    <row r="400" spans="1:39" s="31" customFormat="1" ht="14.25" customHeight="1" x14ac:dyDescent="0.25">
      <c r="A400" s="49" t="s">
        <v>814</v>
      </c>
      <c r="B400" s="66" t="s">
        <v>815</v>
      </c>
      <c r="C400" s="51" t="s">
        <v>29</v>
      </c>
      <c r="D400" s="52">
        <f t="shared" si="206"/>
        <v>3504.294272374585</v>
      </c>
      <c r="E400" s="52">
        <f t="shared" si="206"/>
        <v>2662.8235513626882</v>
      </c>
      <c r="F400" s="46">
        <f t="shared" si="199"/>
        <v>-841.47072101189679</v>
      </c>
      <c r="G400" s="47">
        <f t="shared" si="200"/>
        <v>-0.24012558752427438</v>
      </c>
      <c r="H400" s="52" t="s">
        <v>30</v>
      </c>
      <c r="I400" s="54">
        <v>1879.2832844781701</v>
      </c>
      <c r="J400" s="54">
        <f>SUM(J401,J405,J406,J407,J408,J409,J410)</f>
        <v>1360.699910470104</v>
      </c>
      <c r="K400" s="52">
        <f t="shared" si="194"/>
        <v>-518.58337400806613</v>
      </c>
      <c r="L400" s="53">
        <f t="shared" si="203"/>
        <v>-0.27594742011024898</v>
      </c>
      <c r="M400" s="52" t="s">
        <v>30</v>
      </c>
      <c r="N400" s="52">
        <v>42.744472588700603</v>
      </c>
      <c r="O400" s="54">
        <f>SUM(O401,O405,O406,O407,O408,O409,O410)</f>
        <v>37.77705958</v>
      </c>
      <c r="P400" s="52">
        <f t="shared" si="195"/>
        <v>-4.9674130087006034</v>
      </c>
      <c r="Q400" s="53">
        <f>P400/N400</f>
        <v>-0.11621182126864578</v>
      </c>
      <c r="R400" s="52" t="s">
        <v>30</v>
      </c>
      <c r="S400" s="52">
        <v>1072.946068988123</v>
      </c>
      <c r="T400" s="54">
        <f>SUM(T401,T405,T406,T407,T408,T409,T410)</f>
        <v>775.93985203816396</v>
      </c>
      <c r="U400" s="52">
        <f t="shared" si="196"/>
        <v>-297.00621694995903</v>
      </c>
      <c r="V400" s="53">
        <f t="shared" si="204"/>
        <v>-0.27681374258639158</v>
      </c>
      <c r="W400" s="52" t="s">
        <v>30</v>
      </c>
      <c r="X400" s="52">
        <v>215.50424173850598</v>
      </c>
      <c r="Y400" s="54">
        <f>SUM(Y401,Y405,Y406,Y407,Y408,Y409,Y410)</f>
        <v>194.59052469333514</v>
      </c>
      <c r="Z400" s="46">
        <f t="shared" si="197"/>
        <v>-20.913717045170841</v>
      </c>
      <c r="AA400" s="47">
        <f t="shared" si="201"/>
        <v>-9.7045500712453076E-2</v>
      </c>
      <c r="AB400" s="52" t="s">
        <v>30</v>
      </c>
      <c r="AC400" s="52">
        <v>293.816204581085</v>
      </c>
      <c r="AD400" s="54">
        <f>SUM(AD401,AD405,AD406,AD407,AD408,AD409,AD410)</f>
        <v>293.81620458108512</v>
      </c>
      <c r="AE400" s="52">
        <f t="shared" si="198"/>
        <v>0</v>
      </c>
      <c r="AF400" s="53">
        <f t="shared" si="205"/>
        <v>0</v>
      </c>
      <c r="AG400" s="52" t="s">
        <v>30</v>
      </c>
      <c r="AH400" s="30"/>
      <c r="AI400" s="40"/>
      <c r="AJ400" s="41"/>
      <c r="AL400" s="42"/>
      <c r="AM400" s="42"/>
    </row>
    <row r="401" spans="1:39" s="31" customFormat="1" ht="14.25" customHeight="1" x14ac:dyDescent="0.25">
      <c r="A401" s="49" t="s">
        <v>816</v>
      </c>
      <c r="B401" s="70" t="s">
        <v>817</v>
      </c>
      <c r="C401" s="51" t="s">
        <v>29</v>
      </c>
      <c r="D401" s="52">
        <f t="shared" si="206"/>
        <v>1823.8213510048911</v>
      </c>
      <c r="E401" s="52">
        <f t="shared" si="206"/>
        <v>1260.4293925931952</v>
      </c>
      <c r="F401" s="46">
        <f t="shared" si="199"/>
        <v>-563.3919584116959</v>
      </c>
      <c r="G401" s="47">
        <f t="shared" si="200"/>
        <v>-0.30890742566495211</v>
      </c>
      <c r="H401" s="52" t="s">
        <v>30</v>
      </c>
      <c r="I401" s="54">
        <v>823.05016700278009</v>
      </c>
      <c r="J401" s="54">
        <f>SUM(J402,J403,J404)</f>
        <v>542.21240810187805</v>
      </c>
      <c r="K401" s="52">
        <f t="shared" si="194"/>
        <v>-280.83775890090203</v>
      </c>
      <c r="L401" s="53">
        <f t="shared" si="203"/>
        <v>-0.34121584583792863</v>
      </c>
      <c r="M401" s="52" t="s">
        <v>30</v>
      </c>
      <c r="N401" s="52">
        <v>0</v>
      </c>
      <c r="O401" s="54">
        <f>SUM(O402,O403,O404)</f>
        <v>0</v>
      </c>
      <c r="P401" s="52">
        <f t="shared" si="195"/>
        <v>0</v>
      </c>
      <c r="Q401" s="53">
        <v>0</v>
      </c>
      <c r="R401" s="52" t="s">
        <v>30</v>
      </c>
      <c r="S401" s="52">
        <v>707.02417635832103</v>
      </c>
      <c r="T401" s="54">
        <f>SUM(T402,T403,T404)</f>
        <v>445.38369393498903</v>
      </c>
      <c r="U401" s="52">
        <f t="shared" si="196"/>
        <v>-261.640482423332</v>
      </c>
      <c r="V401" s="53">
        <f t="shared" si="204"/>
        <v>-0.3700587492933653</v>
      </c>
      <c r="W401" s="52" t="s">
        <v>30</v>
      </c>
      <c r="X401" s="52">
        <v>102.474851780797</v>
      </c>
      <c r="Y401" s="54">
        <f>SUM(Y402,Y403,Y404)</f>
        <v>81.561134693335134</v>
      </c>
      <c r="Z401" s="46">
        <f t="shared" si="197"/>
        <v>-20.913717087461862</v>
      </c>
      <c r="AA401" s="47">
        <f t="shared" si="201"/>
        <v>-0.20408633654038555</v>
      </c>
      <c r="AB401" s="52" t="s">
        <v>30</v>
      </c>
      <c r="AC401" s="52">
        <v>191.272155862993</v>
      </c>
      <c r="AD401" s="54">
        <f>SUM(AD402,AD403,AD404)</f>
        <v>191.27215586299315</v>
      </c>
      <c r="AE401" s="52">
        <f t="shared" si="198"/>
        <v>0</v>
      </c>
      <c r="AF401" s="53">
        <f t="shared" si="205"/>
        <v>0</v>
      </c>
      <c r="AG401" s="52" t="s">
        <v>30</v>
      </c>
      <c r="AH401" s="30"/>
      <c r="AI401" s="40"/>
      <c r="AJ401" s="41"/>
      <c r="AL401" s="42"/>
      <c r="AM401" s="42"/>
    </row>
    <row r="402" spans="1:39" s="31" customFormat="1" ht="14.25" customHeight="1" x14ac:dyDescent="0.25">
      <c r="A402" s="49" t="s">
        <v>818</v>
      </c>
      <c r="B402" s="71" t="s">
        <v>34</v>
      </c>
      <c r="C402" s="51" t="s">
        <v>29</v>
      </c>
      <c r="D402" s="52">
        <f t="shared" si="206"/>
        <v>0</v>
      </c>
      <c r="E402" s="52">
        <f t="shared" si="206"/>
        <v>0</v>
      </c>
      <c r="F402" s="46">
        <f t="shared" si="199"/>
        <v>0</v>
      </c>
      <c r="G402" s="47">
        <v>0</v>
      </c>
      <c r="H402" s="52" t="s">
        <v>30</v>
      </c>
      <c r="I402" s="52">
        <v>0</v>
      </c>
      <c r="J402" s="54">
        <v>0</v>
      </c>
      <c r="K402" s="52">
        <f t="shared" si="194"/>
        <v>0</v>
      </c>
      <c r="L402" s="53">
        <v>0</v>
      </c>
      <c r="M402" s="52" t="s">
        <v>30</v>
      </c>
      <c r="N402" s="52" t="s">
        <v>30</v>
      </c>
      <c r="O402" s="52" t="s">
        <v>30</v>
      </c>
      <c r="P402" s="52" t="s">
        <v>30</v>
      </c>
      <c r="Q402" s="53" t="s">
        <v>30</v>
      </c>
      <c r="R402" s="52" t="s">
        <v>30</v>
      </c>
      <c r="S402" s="52">
        <v>0</v>
      </c>
      <c r="T402" s="52">
        <v>0</v>
      </c>
      <c r="U402" s="52">
        <f t="shared" si="196"/>
        <v>0</v>
      </c>
      <c r="V402" s="53">
        <v>0</v>
      </c>
      <c r="W402" s="52" t="s">
        <v>30</v>
      </c>
      <c r="X402" s="52">
        <v>0</v>
      </c>
      <c r="Y402" s="52">
        <v>0</v>
      </c>
      <c r="Z402" s="46">
        <f t="shared" si="197"/>
        <v>0</v>
      </c>
      <c r="AA402" s="47">
        <v>0</v>
      </c>
      <c r="AB402" s="52" t="s">
        <v>30</v>
      </c>
      <c r="AC402" s="52">
        <v>0</v>
      </c>
      <c r="AD402" s="52">
        <v>0</v>
      </c>
      <c r="AE402" s="52">
        <f t="shared" si="198"/>
        <v>0</v>
      </c>
      <c r="AF402" s="53">
        <v>0</v>
      </c>
      <c r="AG402" s="52" t="s">
        <v>30</v>
      </c>
      <c r="AH402" s="30"/>
      <c r="AI402" s="40"/>
      <c r="AJ402" s="41"/>
      <c r="AL402" s="42"/>
      <c r="AM402" s="42"/>
    </row>
    <row r="403" spans="1:39" s="31" customFormat="1" ht="14.25" customHeight="1" x14ac:dyDescent="0.25">
      <c r="A403" s="49" t="s">
        <v>819</v>
      </c>
      <c r="B403" s="71" t="s">
        <v>37</v>
      </c>
      <c r="C403" s="51" t="s">
        <v>29</v>
      </c>
      <c r="D403" s="52">
        <f t="shared" si="206"/>
        <v>1822.7219953932643</v>
      </c>
      <c r="E403" s="52">
        <f t="shared" si="206"/>
        <v>1257.8464645767554</v>
      </c>
      <c r="F403" s="46">
        <f t="shared" si="199"/>
        <v>-564.8755308165089</v>
      </c>
      <c r="G403" s="47">
        <f t="shared" si="200"/>
        <v>-0.30990767228582944</v>
      </c>
      <c r="H403" s="52" t="s">
        <v>30</v>
      </c>
      <c r="I403" s="52">
        <v>821.95081139115302</v>
      </c>
      <c r="J403" s="55">
        <v>539.62948008543799</v>
      </c>
      <c r="K403" s="52">
        <f t="shared" si="194"/>
        <v>-282.32133130571503</v>
      </c>
      <c r="L403" s="53">
        <f t="shared" si="203"/>
        <v>-0.34347716115504012</v>
      </c>
      <c r="M403" s="52" t="s">
        <v>30</v>
      </c>
      <c r="N403" s="52" t="s">
        <v>30</v>
      </c>
      <c r="O403" s="52" t="s">
        <v>30</v>
      </c>
      <c r="P403" s="52" t="s">
        <v>30</v>
      </c>
      <c r="Q403" s="53" t="s">
        <v>30</v>
      </c>
      <c r="R403" s="52" t="s">
        <v>30</v>
      </c>
      <c r="S403" s="52">
        <v>707.02417635832103</v>
      </c>
      <c r="T403" s="55">
        <v>445.38369393498903</v>
      </c>
      <c r="U403" s="52">
        <f t="shared" si="196"/>
        <v>-261.640482423332</v>
      </c>
      <c r="V403" s="53">
        <f t="shared" si="204"/>
        <v>-0.3700587492933653</v>
      </c>
      <c r="W403" s="52" t="s">
        <v>30</v>
      </c>
      <c r="X403" s="52">
        <v>102.474851780797</v>
      </c>
      <c r="Y403" s="55">
        <f>194.940085067-Y409-Y413</f>
        <v>81.561134693335134</v>
      </c>
      <c r="Z403" s="46">
        <f t="shared" si="197"/>
        <v>-20.913717087461862</v>
      </c>
      <c r="AA403" s="47">
        <f t="shared" si="201"/>
        <v>-0.20408633654038555</v>
      </c>
      <c r="AB403" s="52" t="s">
        <v>30</v>
      </c>
      <c r="AC403" s="52">
        <v>191.272155862993</v>
      </c>
      <c r="AD403" s="55">
        <f>191.272155862993+1.49658063719471E-13</f>
        <v>191.27215586299315</v>
      </c>
      <c r="AE403" s="52">
        <f t="shared" si="198"/>
        <v>0</v>
      </c>
      <c r="AF403" s="53">
        <f t="shared" si="205"/>
        <v>0</v>
      </c>
      <c r="AG403" s="52" t="s">
        <v>30</v>
      </c>
      <c r="AH403" s="30"/>
      <c r="AI403" s="40"/>
      <c r="AJ403" s="41"/>
      <c r="AL403" s="42"/>
      <c r="AM403" s="42"/>
    </row>
    <row r="404" spans="1:39" s="31" customFormat="1" ht="14.25" customHeight="1" x14ac:dyDescent="0.25">
      <c r="A404" s="49" t="s">
        <v>820</v>
      </c>
      <c r="B404" s="71" t="s">
        <v>39</v>
      </c>
      <c r="C404" s="51" t="s">
        <v>29</v>
      </c>
      <c r="D404" s="52">
        <f t="shared" si="206"/>
        <v>1.09935561162702</v>
      </c>
      <c r="E404" s="52">
        <f t="shared" si="206"/>
        <v>2.5829280164400199</v>
      </c>
      <c r="F404" s="46">
        <f t="shared" si="199"/>
        <v>1.4835724048129999</v>
      </c>
      <c r="G404" s="47">
        <f t="shared" si="200"/>
        <v>1.3494927293065329</v>
      </c>
      <c r="H404" s="52" t="s">
        <v>30</v>
      </c>
      <c r="I404" s="52">
        <v>1.09935561162702</v>
      </c>
      <c r="J404" s="52">
        <v>2.5829280164400199</v>
      </c>
      <c r="K404" s="52">
        <f t="shared" si="194"/>
        <v>1.4835724048129999</v>
      </c>
      <c r="L404" s="53">
        <f t="shared" si="203"/>
        <v>1.3494927293065329</v>
      </c>
      <c r="M404" s="52" t="s">
        <v>30</v>
      </c>
      <c r="N404" s="52" t="s">
        <v>30</v>
      </c>
      <c r="O404" s="52" t="s">
        <v>30</v>
      </c>
      <c r="P404" s="52" t="s">
        <v>30</v>
      </c>
      <c r="Q404" s="53" t="s">
        <v>30</v>
      </c>
      <c r="R404" s="52" t="s">
        <v>30</v>
      </c>
      <c r="S404" s="54" t="s">
        <v>30</v>
      </c>
      <c r="T404" s="54" t="s">
        <v>30</v>
      </c>
      <c r="U404" s="54" t="s">
        <v>30</v>
      </c>
      <c r="V404" s="54" t="s">
        <v>30</v>
      </c>
      <c r="W404" s="52" t="s">
        <v>30</v>
      </c>
      <c r="X404" s="54" t="s">
        <v>30</v>
      </c>
      <c r="Y404" s="54" t="s">
        <v>30</v>
      </c>
      <c r="Z404" s="54" t="s">
        <v>30</v>
      </c>
      <c r="AA404" s="54" t="s">
        <v>30</v>
      </c>
      <c r="AB404" s="52" t="s">
        <v>30</v>
      </c>
      <c r="AC404" s="54" t="s">
        <v>30</v>
      </c>
      <c r="AD404" s="54" t="s">
        <v>30</v>
      </c>
      <c r="AE404" s="54" t="s">
        <v>30</v>
      </c>
      <c r="AF404" s="54" t="s">
        <v>30</v>
      </c>
      <c r="AG404" s="52" t="s">
        <v>30</v>
      </c>
      <c r="AH404" s="30"/>
      <c r="AI404" s="40"/>
      <c r="AJ404" s="41"/>
      <c r="AL404" s="42"/>
      <c r="AM404" s="42"/>
    </row>
    <row r="405" spans="1:39" s="31" customFormat="1" ht="14.25" customHeight="1" x14ac:dyDescent="0.25">
      <c r="A405" s="49" t="s">
        <v>821</v>
      </c>
      <c r="B405" s="70" t="s">
        <v>569</v>
      </c>
      <c r="C405" s="51" t="s">
        <v>29</v>
      </c>
      <c r="D405" s="52">
        <f t="shared" si="206"/>
        <v>0</v>
      </c>
      <c r="E405" s="52">
        <f t="shared" si="206"/>
        <v>0</v>
      </c>
      <c r="F405" s="46">
        <f t="shared" si="199"/>
        <v>0</v>
      </c>
      <c r="G405" s="47">
        <v>0</v>
      </c>
      <c r="H405" s="52" t="s">
        <v>30</v>
      </c>
      <c r="I405" s="52">
        <v>0</v>
      </c>
      <c r="J405" s="54">
        <v>0</v>
      </c>
      <c r="K405" s="52">
        <f t="shared" si="194"/>
        <v>0</v>
      </c>
      <c r="L405" s="53">
        <v>0</v>
      </c>
      <c r="M405" s="52" t="s">
        <v>30</v>
      </c>
      <c r="N405" s="52">
        <v>0</v>
      </c>
      <c r="O405" s="52">
        <v>0</v>
      </c>
      <c r="P405" s="52">
        <f t="shared" si="195"/>
        <v>0</v>
      </c>
      <c r="Q405" s="53">
        <v>0</v>
      </c>
      <c r="R405" s="52" t="s">
        <v>30</v>
      </c>
      <c r="S405" s="52">
        <v>0</v>
      </c>
      <c r="T405" s="52">
        <v>0</v>
      </c>
      <c r="U405" s="52">
        <f t="shared" si="196"/>
        <v>0</v>
      </c>
      <c r="V405" s="53">
        <v>0</v>
      </c>
      <c r="W405" s="52" t="s">
        <v>30</v>
      </c>
      <c r="X405" s="52">
        <v>0</v>
      </c>
      <c r="Y405" s="52">
        <v>0</v>
      </c>
      <c r="Z405" s="46">
        <f t="shared" si="197"/>
        <v>0</v>
      </c>
      <c r="AA405" s="47">
        <v>0</v>
      </c>
      <c r="AB405" s="52" t="s">
        <v>30</v>
      </c>
      <c r="AC405" s="52">
        <v>0</v>
      </c>
      <c r="AD405" s="52">
        <v>0</v>
      </c>
      <c r="AE405" s="52">
        <f t="shared" si="198"/>
        <v>0</v>
      </c>
      <c r="AF405" s="53">
        <v>0</v>
      </c>
      <c r="AG405" s="52" t="s">
        <v>30</v>
      </c>
      <c r="AH405" s="30"/>
      <c r="AI405" s="40"/>
      <c r="AJ405" s="41"/>
      <c r="AL405" s="42"/>
      <c r="AM405" s="42"/>
    </row>
    <row r="406" spans="1:39" s="31" customFormat="1" ht="14.25" customHeight="1" x14ac:dyDescent="0.25">
      <c r="A406" s="49" t="s">
        <v>822</v>
      </c>
      <c r="B406" s="70" t="s">
        <v>572</v>
      </c>
      <c r="C406" s="51" t="s">
        <v>29</v>
      </c>
      <c r="D406" s="52" t="s">
        <v>30</v>
      </c>
      <c r="E406" s="52" t="s">
        <v>30</v>
      </c>
      <c r="F406" s="52" t="s">
        <v>30</v>
      </c>
      <c r="G406" s="52" t="s">
        <v>30</v>
      </c>
      <c r="H406" s="52" t="s">
        <v>30</v>
      </c>
      <c r="I406" s="54" t="s">
        <v>30</v>
      </c>
      <c r="J406" s="54" t="s">
        <v>30</v>
      </c>
      <c r="K406" s="54" t="s">
        <v>30</v>
      </c>
      <c r="L406" s="54" t="s">
        <v>30</v>
      </c>
      <c r="M406" s="52" t="s">
        <v>30</v>
      </c>
      <c r="N406" s="52" t="s">
        <v>30</v>
      </c>
      <c r="O406" s="54" t="s">
        <v>30</v>
      </c>
      <c r="P406" s="52" t="s">
        <v>30</v>
      </c>
      <c r="Q406" s="53" t="s">
        <v>30</v>
      </c>
      <c r="R406" s="52" t="s">
        <v>30</v>
      </c>
      <c r="S406" s="54" t="s">
        <v>30</v>
      </c>
      <c r="T406" s="54" t="s">
        <v>30</v>
      </c>
      <c r="U406" s="54" t="s">
        <v>30</v>
      </c>
      <c r="V406" s="54" t="s">
        <v>30</v>
      </c>
      <c r="W406" s="52" t="s">
        <v>30</v>
      </c>
      <c r="X406" s="54" t="s">
        <v>30</v>
      </c>
      <c r="Y406" s="54" t="s">
        <v>30</v>
      </c>
      <c r="Z406" s="54" t="s">
        <v>30</v>
      </c>
      <c r="AA406" s="54" t="s">
        <v>30</v>
      </c>
      <c r="AB406" s="52" t="s">
        <v>30</v>
      </c>
      <c r="AC406" s="54" t="s">
        <v>30</v>
      </c>
      <c r="AD406" s="54" t="s">
        <v>30</v>
      </c>
      <c r="AE406" s="54" t="s">
        <v>30</v>
      </c>
      <c r="AF406" s="54" t="s">
        <v>30</v>
      </c>
      <c r="AG406" s="52" t="s">
        <v>30</v>
      </c>
      <c r="AH406" s="30"/>
      <c r="AI406" s="40"/>
      <c r="AJ406" s="41"/>
      <c r="AL406" s="42"/>
      <c r="AM406" s="42"/>
    </row>
    <row r="407" spans="1:39" s="31" customFormat="1" ht="14.25" customHeight="1" x14ac:dyDescent="0.25">
      <c r="A407" s="49" t="s">
        <v>823</v>
      </c>
      <c r="B407" s="70" t="s">
        <v>575</v>
      </c>
      <c r="C407" s="51" t="s">
        <v>29</v>
      </c>
      <c r="D407" s="52">
        <f>SUM(I407,N407,S407,X407,AC407)</f>
        <v>0</v>
      </c>
      <c r="E407" s="52">
        <f>SUM(J407,O407,T407,Y407,AD407)</f>
        <v>0</v>
      </c>
      <c r="F407" s="46">
        <f t="shared" si="199"/>
        <v>0</v>
      </c>
      <c r="G407" s="47">
        <v>0</v>
      </c>
      <c r="H407" s="52" t="s">
        <v>30</v>
      </c>
      <c r="I407" s="52">
        <v>0</v>
      </c>
      <c r="J407" s="52">
        <v>0</v>
      </c>
      <c r="K407" s="52">
        <f t="shared" si="194"/>
        <v>0</v>
      </c>
      <c r="L407" s="53">
        <v>0</v>
      </c>
      <c r="M407" s="52" t="s">
        <v>30</v>
      </c>
      <c r="N407" s="52">
        <v>0</v>
      </c>
      <c r="O407" s="52">
        <v>0</v>
      </c>
      <c r="P407" s="52">
        <f t="shared" si="195"/>
        <v>0</v>
      </c>
      <c r="Q407" s="53">
        <v>0</v>
      </c>
      <c r="R407" s="52" t="s">
        <v>30</v>
      </c>
      <c r="S407" s="52">
        <v>0</v>
      </c>
      <c r="T407" s="52">
        <v>0</v>
      </c>
      <c r="U407" s="52">
        <f t="shared" si="196"/>
        <v>0</v>
      </c>
      <c r="V407" s="53">
        <v>0</v>
      </c>
      <c r="W407" s="52" t="s">
        <v>30</v>
      </c>
      <c r="X407" s="52">
        <v>0</v>
      </c>
      <c r="Y407" s="52">
        <v>0</v>
      </c>
      <c r="Z407" s="46">
        <f t="shared" si="197"/>
        <v>0</v>
      </c>
      <c r="AA407" s="47">
        <v>0</v>
      </c>
      <c r="AB407" s="52" t="s">
        <v>30</v>
      </c>
      <c r="AC407" s="52">
        <v>0</v>
      </c>
      <c r="AD407" s="52">
        <v>0</v>
      </c>
      <c r="AE407" s="52">
        <f t="shared" si="198"/>
        <v>0</v>
      </c>
      <c r="AF407" s="53">
        <v>0</v>
      </c>
      <c r="AG407" s="52" t="s">
        <v>30</v>
      </c>
      <c r="AH407" s="30"/>
      <c r="AI407" s="40"/>
      <c r="AJ407" s="41"/>
      <c r="AL407" s="42"/>
      <c r="AM407" s="42"/>
    </row>
    <row r="408" spans="1:39" s="31" customFormat="1" ht="14.25" customHeight="1" x14ac:dyDescent="0.25">
      <c r="A408" s="49" t="s">
        <v>824</v>
      </c>
      <c r="B408" s="70" t="s">
        <v>582</v>
      </c>
      <c r="C408" s="51" t="s">
        <v>29</v>
      </c>
      <c r="D408" s="52" t="s">
        <v>30</v>
      </c>
      <c r="E408" s="52" t="s">
        <v>30</v>
      </c>
      <c r="F408" s="52" t="s">
        <v>30</v>
      </c>
      <c r="G408" s="52" t="s">
        <v>30</v>
      </c>
      <c r="H408" s="52" t="s">
        <v>30</v>
      </c>
      <c r="I408" s="54" t="s">
        <v>30</v>
      </c>
      <c r="J408" s="54" t="s">
        <v>30</v>
      </c>
      <c r="K408" s="54" t="s">
        <v>30</v>
      </c>
      <c r="L408" s="54" t="s">
        <v>30</v>
      </c>
      <c r="M408" s="52" t="s">
        <v>30</v>
      </c>
      <c r="N408" s="52" t="s">
        <v>30</v>
      </c>
      <c r="O408" s="54" t="s">
        <v>30</v>
      </c>
      <c r="P408" s="52" t="s">
        <v>30</v>
      </c>
      <c r="Q408" s="53" t="s">
        <v>30</v>
      </c>
      <c r="R408" s="52" t="s">
        <v>30</v>
      </c>
      <c r="S408" s="54" t="s">
        <v>30</v>
      </c>
      <c r="T408" s="54" t="s">
        <v>30</v>
      </c>
      <c r="U408" s="54" t="s">
        <v>30</v>
      </c>
      <c r="V408" s="54" t="s">
        <v>30</v>
      </c>
      <c r="W408" s="52" t="s">
        <v>30</v>
      </c>
      <c r="X408" s="54" t="s">
        <v>30</v>
      </c>
      <c r="Y408" s="54" t="s">
        <v>30</v>
      </c>
      <c r="Z408" s="54" t="s">
        <v>30</v>
      </c>
      <c r="AA408" s="54" t="s">
        <v>30</v>
      </c>
      <c r="AB408" s="52" t="s">
        <v>30</v>
      </c>
      <c r="AC408" s="54" t="s">
        <v>30</v>
      </c>
      <c r="AD408" s="54" t="s">
        <v>30</v>
      </c>
      <c r="AE408" s="54" t="s">
        <v>30</v>
      </c>
      <c r="AF408" s="54" t="s">
        <v>30</v>
      </c>
      <c r="AG408" s="52" t="s">
        <v>30</v>
      </c>
      <c r="AH408" s="30"/>
      <c r="AI408" s="40"/>
      <c r="AJ408" s="41"/>
      <c r="AL408" s="42"/>
      <c r="AM408" s="42"/>
    </row>
    <row r="409" spans="1:39" s="31" customFormat="1" ht="14.25" customHeight="1" x14ac:dyDescent="0.25">
      <c r="A409" s="49" t="s">
        <v>825</v>
      </c>
      <c r="B409" s="70" t="s">
        <v>585</v>
      </c>
      <c r="C409" s="51" t="s">
        <v>29</v>
      </c>
      <c r="D409" s="52">
        <f>SUM(I409,N409,S409,X409,AC409)</f>
        <v>1680.4729213696935</v>
      </c>
      <c r="E409" s="52">
        <f>SUM(J409,O409,T409,Y409,AD409)</f>
        <v>1402.3941587694931</v>
      </c>
      <c r="F409" s="46">
        <f t="shared" si="199"/>
        <v>-278.07876260020043</v>
      </c>
      <c r="G409" s="47">
        <f t="shared" si="200"/>
        <v>-0.16547649120912247</v>
      </c>
      <c r="H409" s="52" t="s">
        <v>30</v>
      </c>
      <c r="I409" s="52">
        <v>1056.2331174753899</v>
      </c>
      <c r="J409" s="52">
        <v>818.48750236822605</v>
      </c>
      <c r="K409" s="52">
        <f t="shared" si="194"/>
        <v>-237.74561510716387</v>
      </c>
      <c r="L409" s="53">
        <f t="shared" si="203"/>
        <v>-0.22508820370584839</v>
      </c>
      <c r="M409" s="52" t="s">
        <v>30</v>
      </c>
      <c r="N409" s="52">
        <v>42.744472588700603</v>
      </c>
      <c r="O409" s="52">
        <v>37.77705958</v>
      </c>
      <c r="P409" s="52">
        <f t="shared" si="195"/>
        <v>-4.9674130087006034</v>
      </c>
      <c r="Q409" s="53">
        <f>P409/N409</f>
        <v>-0.11621182126864578</v>
      </c>
      <c r="R409" s="52" t="s">
        <v>30</v>
      </c>
      <c r="S409" s="52">
        <v>365.92189262980202</v>
      </c>
      <c r="T409" s="52">
        <v>330.55615810317499</v>
      </c>
      <c r="U409" s="52">
        <f t="shared" si="196"/>
        <v>-35.365734526627023</v>
      </c>
      <c r="V409" s="53">
        <f t="shared" si="204"/>
        <v>-9.6648315498318746E-2</v>
      </c>
      <c r="W409" s="52" t="s">
        <v>30</v>
      </c>
      <c r="X409" s="52">
        <v>113.029389957709</v>
      </c>
      <c r="Y409" s="52">
        <v>113.02939000000001</v>
      </c>
      <c r="Z409" s="46">
        <f t="shared" si="197"/>
        <v>4.2291006252526131E-8</v>
      </c>
      <c r="AA409" s="47">
        <f t="shared" si="201"/>
        <v>3.7415937809050997E-10</v>
      </c>
      <c r="AB409" s="52" t="s">
        <v>30</v>
      </c>
      <c r="AC409" s="52">
        <v>102.544048718092</v>
      </c>
      <c r="AD409" s="52">
        <v>102.544048718092</v>
      </c>
      <c r="AE409" s="52">
        <f t="shared" si="198"/>
        <v>0</v>
      </c>
      <c r="AF409" s="53">
        <f t="shared" si="205"/>
        <v>0</v>
      </c>
      <c r="AG409" s="52" t="s">
        <v>30</v>
      </c>
      <c r="AH409" s="30"/>
      <c r="AI409" s="40"/>
      <c r="AJ409" s="41"/>
      <c r="AL409" s="42"/>
      <c r="AM409" s="42"/>
    </row>
    <row r="410" spans="1:39" s="31" customFormat="1" ht="14.25" customHeight="1" x14ac:dyDescent="0.25">
      <c r="A410" s="49" t="s">
        <v>826</v>
      </c>
      <c r="B410" s="70" t="s">
        <v>590</v>
      </c>
      <c r="C410" s="51" t="s">
        <v>29</v>
      </c>
      <c r="D410" s="52" t="s">
        <v>30</v>
      </c>
      <c r="E410" s="52" t="s">
        <v>30</v>
      </c>
      <c r="F410" s="52" t="s">
        <v>30</v>
      </c>
      <c r="G410" s="52" t="s">
        <v>30</v>
      </c>
      <c r="H410" s="52" t="s">
        <v>30</v>
      </c>
      <c r="I410" s="54" t="s">
        <v>30</v>
      </c>
      <c r="J410" s="54" t="s">
        <v>30</v>
      </c>
      <c r="K410" s="54" t="s">
        <v>30</v>
      </c>
      <c r="L410" s="54" t="s">
        <v>30</v>
      </c>
      <c r="M410" s="52" t="s">
        <v>30</v>
      </c>
      <c r="N410" s="52" t="s">
        <v>30</v>
      </c>
      <c r="O410" s="54" t="s">
        <v>30</v>
      </c>
      <c r="P410" s="52" t="s">
        <v>30</v>
      </c>
      <c r="Q410" s="53" t="s">
        <v>30</v>
      </c>
      <c r="R410" s="52" t="s">
        <v>30</v>
      </c>
      <c r="S410" s="54" t="s">
        <v>30</v>
      </c>
      <c r="T410" s="54" t="s">
        <v>30</v>
      </c>
      <c r="U410" s="54" t="s">
        <v>30</v>
      </c>
      <c r="V410" s="54" t="s">
        <v>30</v>
      </c>
      <c r="W410" s="52" t="s">
        <v>30</v>
      </c>
      <c r="X410" s="54" t="s">
        <v>30</v>
      </c>
      <c r="Y410" s="54" t="s">
        <v>30</v>
      </c>
      <c r="Z410" s="54" t="s">
        <v>30</v>
      </c>
      <c r="AA410" s="54" t="s">
        <v>30</v>
      </c>
      <c r="AB410" s="52" t="s">
        <v>30</v>
      </c>
      <c r="AC410" s="54" t="s">
        <v>30</v>
      </c>
      <c r="AD410" s="54" t="s">
        <v>30</v>
      </c>
      <c r="AE410" s="54" t="s">
        <v>30</v>
      </c>
      <c r="AF410" s="54" t="s">
        <v>30</v>
      </c>
      <c r="AG410" s="52" t="s">
        <v>30</v>
      </c>
      <c r="AH410" s="30"/>
      <c r="AI410" s="40"/>
      <c r="AJ410" s="41"/>
      <c r="AL410" s="42"/>
      <c r="AM410" s="42"/>
    </row>
    <row r="411" spans="1:39" s="31" customFormat="1" ht="14.25" customHeight="1" x14ac:dyDescent="0.25">
      <c r="A411" s="49" t="s">
        <v>827</v>
      </c>
      <c r="B411" s="71" t="s">
        <v>60</v>
      </c>
      <c r="C411" s="51" t="s">
        <v>29</v>
      </c>
      <c r="D411" s="52" t="s">
        <v>30</v>
      </c>
      <c r="E411" s="52" t="s">
        <v>30</v>
      </c>
      <c r="F411" s="52" t="s">
        <v>30</v>
      </c>
      <c r="G411" s="52" t="s">
        <v>30</v>
      </c>
      <c r="H411" s="52" t="s">
        <v>30</v>
      </c>
      <c r="I411" s="54" t="s">
        <v>30</v>
      </c>
      <c r="J411" s="54" t="s">
        <v>30</v>
      </c>
      <c r="K411" s="54" t="s">
        <v>30</v>
      </c>
      <c r="L411" s="54" t="s">
        <v>30</v>
      </c>
      <c r="M411" s="52" t="s">
        <v>30</v>
      </c>
      <c r="N411" s="52" t="s">
        <v>30</v>
      </c>
      <c r="O411" s="54" t="s">
        <v>30</v>
      </c>
      <c r="P411" s="52" t="s">
        <v>30</v>
      </c>
      <c r="Q411" s="53" t="s">
        <v>30</v>
      </c>
      <c r="R411" s="52" t="s">
        <v>30</v>
      </c>
      <c r="S411" s="54" t="s">
        <v>30</v>
      </c>
      <c r="T411" s="54" t="s">
        <v>30</v>
      </c>
      <c r="U411" s="54" t="s">
        <v>30</v>
      </c>
      <c r="V411" s="54" t="s">
        <v>30</v>
      </c>
      <c r="W411" s="52" t="s">
        <v>30</v>
      </c>
      <c r="X411" s="54" t="s">
        <v>30</v>
      </c>
      <c r="Y411" s="54" t="s">
        <v>30</v>
      </c>
      <c r="Z411" s="54" t="s">
        <v>30</v>
      </c>
      <c r="AA411" s="54" t="s">
        <v>30</v>
      </c>
      <c r="AB411" s="52" t="s">
        <v>30</v>
      </c>
      <c r="AC411" s="54" t="s">
        <v>30</v>
      </c>
      <c r="AD411" s="54" t="s">
        <v>30</v>
      </c>
      <c r="AE411" s="54" t="s">
        <v>30</v>
      </c>
      <c r="AF411" s="54" t="s">
        <v>30</v>
      </c>
      <c r="AG411" s="52" t="s">
        <v>30</v>
      </c>
      <c r="AH411" s="30"/>
      <c r="AI411" s="40"/>
      <c r="AJ411" s="41"/>
      <c r="AL411" s="42"/>
      <c r="AM411" s="42"/>
    </row>
    <row r="412" spans="1:39" s="31" customFormat="1" ht="14.25" customHeight="1" x14ac:dyDescent="0.25">
      <c r="A412" s="49" t="s">
        <v>828</v>
      </c>
      <c r="B412" s="144" t="s">
        <v>62</v>
      </c>
      <c r="C412" s="51" t="s">
        <v>29</v>
      </c>
      <c r="D412" s="52" t="s">
        <v>30</v>
      </c>
      <c r="E412" s="52" t="s">
        <v>30</v>
      </c>
      <c r="F412" s="52" t="s">
        <v>30</v>
      </c>
      <c r="G412" s="52" t="s">
        <v>30</v>
      </c>
      <c r="H412" s="52" t="s">
        <v>30</v>
      </c>
      <c r="I412" s="54" t="s">
        <v>30</v>
      </c>
      <c r="J412" s="54" t="s">
        <v>30</v>
      </c>
      <c r="K412" s="54" t="s">
        <v>30</v>
      </c>
      <c r="L412" s="54" t="s">
        <v>30</v>
      </c>
      <c r="M412" s="52" t="s">
        <v>30</v>
      </c>
      <c r="N412" s="52" t="s">
        <v>30</v>
      </c>
      <c r="O412" s="54" t="s">
        <v>30</v>
      </c>
      <c r="P412" s="52" t="s">
        <v>30</v>
      </c>
      <c r="Q412" s="53" t="s">
        <v>30</v>
      </c>
      <c r="R412" s="52" t="s">
        <v>30</v>
      </c>
      <c r="S412" s="54" t="s">
        <v>30</v>
      </c>
      <c r="T412" s="54" t="s">
        <v>30</v>
      </c>
      <c r="U412" s="54" t="s">
        <v>30</v>
      </c>
      <c r="V412" s="54" t="s">
        <v>30</v>
      </c>
      <c r="W412" s="52" t="s">
        <v>30</v>
      </c>
      <c r="X412" s="54" t="s">
        <v>30</v>
      </c>
      <c r="Y412" s="54" t="s">
        <v>30</v>
      </c>
      <c r="Z412" s="54" t="s">
        <v>30</v>
      </c>
      <c r="AA412" s="54" t="s">
        <v>30</v>
      </c>
      <c r="AB412" s="52" t="s">
        <v>30</v>
      </c>
      <c r="AC412" s="54" t="s">
        <v>30</v>
      </c>
      <c r="AD412" s="54" t="s">
        <v>30</v>
      </c>
      <c r="AE412" s="54" t="s">
        <v>30</v>
      </c>
      <c r="AF412" s="54" t="s">
        <v>30</v>
      </c>
      <c r="AG412" s="52" t="s">
        <v>30</v>
      </c>
      <c r="AH412" s="30"/>
      <c r="AI412" s="40"/>
      <c r="AJ412" s="41"/>
      <c r="AL412" s="42"/>
      <c r="AM412" s="42"/>
    </row>
    <row r="413" spans="1:39" s="31" customFormat="1" ht="14.25" customHeight="1" x14ac:dyDescent="0.25">
      <c r="A413" s="49" t="s">
        <v>829</v>
      </c>
      <c r="B413" s="66" t="s">
        <v>830</v>
      </c>
      <c r="C413" s="51" t="s">
        <v>29</v>
      </c>
      <c r="D413" s="52">
        <f>SUM(I413,N413,S413,X413,AC413)</f>
        <v>25.398789679143562</v>
      </c>
      <c r="E413" s="52">
        <f>SUM(J413,O413,T413,Y413,AD413)</f>
        <v>25.328789679143561</v>
      </c>
      <c r="F413" s="46">
        <f t="shared" si="199"/>
        <v>-7.0000000000000284E-2</v>
      </c>
      <c r="G413" s="47">
        <f t="shared" si="200"/>
        <v>-2.7560368381443546E-3</v>
      </c>
      <c r="H413" s="52" t="s">
        <v>30</v>
      </c>
      <c r="I413" s="54">
        <v>19.014195231826701</v>
      </c>
      <c r="J413" s="54">
        <v>19.014195231826701</v>
      </c>
      <c r="K413" s="52">
        <f t="shared" si="194"/>
        <v>0</v>
      </c>
      <c r="L413" s="53">
        <f t="shared" si="203"/>
        <v>0</v>
      </c>
      <c r="M413" s="52" t="s">
        <v>30</v>
      </c>
      <c r="N413" s="52">
        <v>7.0000000000000007E-2</v>
      </c>
      <c r="O413" s="52">
        <v>0</v>
      </c>
      <c r="P413" s="52">
        <f t="shared" si="195"/>
        <v>-7.0000000000000007E-2</v>
      </c>
      <c r="Q413" s="53">
        <v>0</v>
      </c>
      <c r="R413" s="52" t="s">
        <v>30</v>
      </c>
      <c r="S413" s="52">
        <v>2.9604698018361599</v>
      </c>
      <c r="T413" s="54">
        <v>2.9604698018361599</v>
      </c>
      <c r="U413" s="52">
        <f t="shared" si="196"/>
        <v>0</v>
      </c>
      <c r="V413" s="53">
        <f t="shared" si="204"/>
        <v>0</v>
      </c>
      <c r="W413" s="52" t="s">
        <v>30</v>
      </c>
      <c r="X413" s="52">
        <v>0.34956037366487303</v>
      </c>
      <c r="Y413" s="54">
        <v>0.34956037366487303</v>
      </c>
      <c r="Z413" s="46">
        <f t="shared" si="197"/>
        <v>0</v>
      </c>
      <c r="AA413" s="47">
        <f t="shared" si="201"/>
        <v>0</v>
      </c>
      <c r="AB413" s="52" t="s">
        <v>30</v>
      </c>
      <c r="AC413" s="52">
        <v>3.0045642718158301</v>
      </c>
      <c r="AD413" s="54">
        <v>3.0045642718158301</v>
      </c>
      <c r="AE413" s="52">
        <f t="shared" si="198"/>
        <v>0</v>
      </c>
      <c r="AF413" s="53">
        <f t="shared" si="205"/>
        <v>0</v>
      </c>
      <c r="AG413" s="52" t="s">
        <v>30</v>
      </c>
      <c r="AH413" s="30"/>
      <c r="AI413" s="40"/>
      <c r="AJ413" s="41"/>
      <c r="AL413" s="42"/>
      <c r="AM413" s="42"/>
    </row>
    <row r="414" spans="1:39" s="31" customFormat="1" ht="14.25" customHeight="1" x14ac:dyDescent="0.25">
      <c r="A414" s="49" t="s">
        <v>831</v>
      </c>
      <c r="B414" s="66" t="s">
        <v>832</v>
      </c>
      <c r="C414" s="51" t="s">
        <v>29</v>
      </c>
      <c r="D414" s="52">
        <f t="shared" ref="D414:E419" si="207">SUM(I414,N414,S414,X414,AC414)</f>
        <v>371.89898065366657</v>
      </c>
      <c r="E414" s="52">
        <f t="shared" si="207"/>
        <v>282.70073904022479</v>
      </c>
      <c r="F414" s="46">
        <f t="shared" si="199"/>
        <v>-89.19824161344178</v>
      </c>
      <c r="G414" s="47">
        <f t="shared" si="200"/>
        <v>-0.23984535116676817</v>
      </c>
      <c r="H414" s="52" t="s">
        <v>30</v>
      </c>
      <c r="I414" s="54">
        <v>62.330584840175199</v>
      </c>
      <c r="J414" s="54">
        <f>SUM(J415,J420,J419,J421,J422,J424,J423)</f>
        <v>13.548970903125801</v>
      </c>
      <c r="K414" s="52">
        <f t="shared" si="194"/>
        <v>-48.7816139370494</v>
      </c>
      <c r="L414" s="53">
        <f t="shared" si="203"/>
        <v>-0.7826272457114376</v>
      </c>
      <c r="M414" s="52" t="s">
        <v>30</v>
      </c>
      <c r="N414" s="52">
        <v>1.38861637513975E-2</v>
      </c>
      <c r="O414" s="54">
        <f>SUM(O415,O420,O419,O421,O422,O424,O423)</f>
        <v>0</v>
      </c>
      <c r="P414" s="52">
        <f t="shared" si="195"/>
        <v>-1.38861637513975E-2</v>
      </c>
      <c r="Q414" s="53">
        <f>P414/N414</f>
        <v>-1</v>
      </c>
      <c r="R414" s="52" t="s">
        <v>30</v>
      </c>
      <c r="S414" s="52">
        <v>129.43523478933801</v>
      </c>
      <c r="T414" s="54">
        <f>SUM(T415,T420,T419,T421,T422,T424,T423)</f>
        <v>181.28697980999999</v>
      </c>
      <c r="U414" s="52">
        <f t="shared" si="196"/>
        <v>51.85174502066198</v>
      </c>
      <c r="V414" s="53">
        <f t="shared" si="204"/>
        <v>0.4005999224635638</v>
      </c>
      <c r="W414" s="52" t="s">
        <v>30</v>
      </c>
      <c r="X414" s="52">
        <v>14.653978351919136</v>
      </c>
      <c r="Y414" s="54">
        <f>SUM(Y415,Y420,Y419,Y421,Y422,Y424,Y423)</f>
        <v>0</v>
      </c>
      <c r="Z414" s="46">
        <f t="shared" si="197"/>
        <v>-14.653978351919136</v>
      </c>
      <c r="AA414" s="47">
        <f t="shared" si="201"/>
        <v>-1</v>
      </c>
      <c r="AB414" s="52" t="s">
        <v>30</v>
      </c>
      <c r="AC414" s="52">
        <v>165.46529650848282</v>
      </c>
      <c r="AD414" s="54">
        <f>SUM(AD415,AD420,AD419,AD421,AD422,AD424,AD423)</f>
        <v>87.864788327099006</v>
      </c>
      <c r="AE414" s="52">
        <f t="shared" si="198"/>
        <v>-77.600508181383816</v>
      </c>
      <c r="AF414" s="53">
        <f t="shared" si="205"/>
        <v>-0.46898358640058108</v>
      </c>
      <c r="AG414" s="52" t="s">
        <v>30</v>
      </c>
      <c r="AH414" s="30"/>
      <c r="AI414" s="40"/>
      <c r="AJ414" s="41"/>
      <c r="AL414" s="42"/>
      <c r="AM414" s="42"/>
    </row>
    <row r="415" spans="1:39" s="31" customFormat="1" ht="14.25" customHeight="1" x14ac:dyDescent="0.25">
      <c r="A415" s="49" t="s">
        <v>833</v>
      </c>
      <c r="B415" s="70" t="s">
        <v>817</v>
      </c>
      <c r="C415" s="51" t="s">
        <v>29</v>
      </c>
      <c r="D415" s="52">
        <f t="shared" si="207"/>
        <v>321.33612358678937</v>
      </c>
      <c r="E415" s="52">
        <f t="shared" si="207"/>
        <v>232.151768137099</v>
      </c>
      <c r="F415" s="46">
        <f t="shared" si="199"/>
        <v>-89.184355449690372</v>
      </c>
      <c r="G415" s="47">
        <f t="shared" si="200"/>
        <v>-0.27754226463618448</v>
      </c>
      <c r="H415" s="52" t="s">
        <v>30</v>
      </c>
      <c r="I415" s="54">
        <v>48.7816139370494</v>
      </c>
      <c r="J415" s="54">
        <f>SUM(J416,J417,J418)</f>
        <v>0</v>
      </c>
      <c r="K415" s="52">
        <f t="shared" si="194"/>
        <v>-48.7816139370494</v>
      </c>
      <c r="L415" s="53">
        <f t="shared" si="203"/>
        <v>-1</v>
      </c>
      <c r="M415" s="52" t="s">
        <v>30</v>
      </c>
      <c r="N415" s="52">
        <v>0</v>
      </c>
      <c r="O415" s="54">
        <f>SUM(O416,O417,O418)</f>
        <v>0</v>
      </c>
      <c r="P415" s="52">
        <f t="shared" si="195"/>
        <v>0</v>
      </c>
      <c r="Q415" s="53">
        <v>0</v>
      </c>
      <c r="R415" s="52" t="s">
        <v>30</v>
      </c>
      <c r="S415" s="52">
        <v>129.43523478933801</v>
      </c>
      <c r="T415" s="54">
        <f>SUM(T416,T417,T418)</f>
        <v>181.28697980999999</v>
      </c>
      <c r="U415" s="52">
        <f t="shared" si="196"/>
        <v>51.85174502066198</v>
      </c>
      <c r="V415" s="53">
        <f t="shared" si="204"/>
        <v>0.4005999224635638</v>
      </c>
      <c r="W415" s="52" t="s">
        <v>30</v>
      </c>
      <c r="X415" s="52">
        <v>14.653978351919136</v>
      </c>
      <c r="Y415" s="54">
        <f>SUM(Y416,Y417,Y418)</f>
        <v>0</v>
      </c>
      <c r="Z415" s="46">
        <f t="shared" si="197"/>
        <v>-14.653978351919136</v>
      </c>
      <c r="AA415" s="47">
        <f t="shared" si="201"/>
        <v>-1</v>
      </c>
      <c r="AB415" s="52" t="s">
        <v>30</v>
      </c>
      <c r="AC415" s="52">
        <v>128.46529650848282</v>
      </c>
      <c r="AD415" s="54">
        <f>SUM(AD416,AD417,AD418)</f>
        <v>50.864788327099006</v>
      </c>
      <c r="AE415" s="52">
        <f t="shared" si="198"/>
        <v>-77.600508181383816</v>
      </c>
      <c r="AF415" s="53">
        <f t="shared" si="205"/>
        <v>-0.60405814091792254</v>
      </c>
      <c r="AG415" s="52" t="s">
        <v>30</v>
      </c>
      <c r="AH415" s="30"/>
      <c r="AI415" s="40"/>
      <c r="AJ415" s="41"/>
      <c r="AL415" s="42"/>
      <c r="AM415" s="42"/>
    </row>
    <row r="416" spans="1:39" s="31" customFormat="1" ht="14.25" customHeight="1" x14ac:dyDescent="0.25">
      <c r="A416" s="49" t="s">
        <v>834</v>
      </c>
      <c r="B416" s="71" t="s">
        <v>34</v>
      </c>
      <c r="C416" s="51" t="s">
        <v>29</v>
      </c>
      <c r="D416" s="52">
        <f t="shared" si="207"/>
        <v>0</v>
      </c>
      <c r="E416" s="52">
        <f t="shared" si="207"/>
        <v>0</v>
      </c>
      <c r="F416" s="46">
        <f t="shared" si="199"/>
        <v>0</v>
      </c>
      <c r="G416" s="47">
        <v>0</v>
      </c>
      <c r="H416" s="52" t="s">
        <v>30</v>
      </c>
      <c r="I416" s="52">
        <v>0</v>
      </c>
      <c r="J416" s="54">
        <v>0</v>
      </c>
      <c r="K416" s="52">
        <f t="shared" si="194"/>
        <v>0</v>
      </c>
      <c r="L416" s="53">
        <v>0</v>
      </c>
      <c r="M416" s="52" t="s">
        <v>30</v>
      </c>
      <c r="N416" s="52">
        <v>0</v>
      </c>
      <c r="O416" s="52">
        <v>0</v>
      </c>
      <c r="P416" s="52">
        <f t="shared" si="195"/>
        <v>0</v>
      </c>
      <c r="Q416" s="53">
        <v>0</v>
      </c>
      <c r="R416" s="52" t="s">
        <v>30</v>
      </c>
      <c r="S416" s="52">
        <v>0</v>
      </c>
      <c r="T416" s="52">
        <v>0</v>
      </c>
      <c r="U416" s="52">
        <f t="shared" si="196"/>
        <v>0</v>
      </c>
      <c r="V416" s="53">
        <v>0</v>
      </c>
      <c r="W416" s="52" t="s">
        <v>30</v>
      </c>
      <c r="X416" s="52">
        <v>0</v>
      </c>
      <c r="Y416" s="52">
        <v>0</v>
      </c>
      <c r="Z416" s="46">
        <f t="shared" si="197"/>
        <v>0</v>
      </c>
      <c r="AA416" s="47">
        <v>0</v>
      </c>
      <c r="AB416" s="52" t="s">
        <v>30</v>
      </c>
      <c r="AC416" s="52">
        <v>0</v>
      </c>
      <c r="AD416" s="52">
        <v>0</v>
      </c>
      <c r="AE416" s="52">
        <f t="shared" si="198"/>
        <v>0</v>
      </c>
      <c r="AF416" s="53">
        <v>0</v>
      </c>
      <c r="AG416" s="52" t="s">
        <v>30</v>
      </c>
      <c r="AH416" s="30"/>
      <c r="AI416" s="40"/>
      <c r="AJ416" s="41"/>
      <c r="AL416" s="42"/>
      <c r="AM416" s="42"/>
    </row>
    <row r="417" spans="1:39" s="31" customFormat="1" ht="14.25" customHeight="1" x14ac:dyDescent="0.25">
      <c r="A417" s="49" t="s">
        <v>835</v>
      </c>
      <c r="B417" s="71" t="s">
        <v>37</v>
      </c>
      <c r="C417" s="51" t="s">
        <v>29</v>
      </c>
      <c r="D417" s="52">
        <f t="shared" si="207"/>
        <v>321.33612358678937</v>
      </c>
      <c r="E417" s="52">
        <f t="shared" si="207"/>
        <v>232.151768137099</v>
      </c>
      <c r="F417" s="46">
        <f t="shared" si="199"/>
        <v>-89.184355449690372</v>
      </c>
      <c r="G417" s="47">
        <f t="shared" si="200"/>
        <v>-0.27754226463618448</v>
      </c>
      <c r="H417" s="52" t="s">
        <v>30</v>
      </c>
      <c r="I417" s="54">
        <v>48.7816139370494</v>
      </c>
      <c r="J417" s="54">
        <v>0</v>
      </c>
      <c r="K417" s="52">
        <f t="shared" si="194"/>
        <v>-48.7816139370494</v>
      </c>
      <c r="L417" s="53">
        <f t="shared" si="203"/>
        <v>-1</v>
      </c>
      <c r="M417" s="52" t="s">
        <v>30</v>
      </c>
      <c r="N417" s="52" t="s">
        <v>30</v>
      </c>
      <c r="O417" s="52" t="s">
        <v>30</v>
      </c>
      <c r="P417" s="52" t="s">
        <v>30</v>
      </c>
      <c r="Q417" s="53" t="s">
        <v>30</v>
      </c>
      <c r="R417" s="52" t="s">
        <v>30</v>
      </c>
      <c r="S417" s="52">
        <v>129.43523478933801</v>
      </c>
      <c r="T417" s="54">
        <v>181.28697980999999</v>
      </c>
      <c r="U417" s="52">
        <f t="shared" si="196"/>
        <v>51.85174502066198</v>
      </c>
      <c r="V417" s="53">
        <f t="shared" si="204"/>
        <v>0.4005999224635638</v>
      </c>
      <c r="W417" s="52" t="s">
        <v>30</v>
      </c>
      <c r="X417" s="54">
        <v>14.653978351919136</v>
      </c>
      <c r="Y417" s="54">
        <v>0</v>
      </c>
      <c r="Z417" s="46">
        <f t="shared" si="197"/>
        <v>-14.653978351919136</v>
      </c>
      <c r="AA417" s="47">
        <f t="shared" si="201"/>
        <v>-1</v>
      </c>
      <c r="AB417" s="52" t="s">
        <v>30</v>
      </c>
      <c r="AC417" s="52">
        <v>128.46529650848282</v>
      </c>
      <c r="AD417" s="54">
        <v>50.864788327099006</v>
      </c>
      <c r="AE417" s="52">
        <f t="shared" si="198"/>
        <v>-77.600508181383816</v>
      </c>
      <c r="AF417" s="53">
        <f t="shared" si="205"/>
        <v>-0.60405814091792254</v>
      </c>
      <c r="AG417" s="52" t="s">
        <v>30</v>
      </c>
      <c r="AH417" s="30"/>
      <c r="AI417" s="40"/>
      <c r="AJ417" s="41"/>
      <c r="AL417" s="42"/>
      <c r="AM417" s="42"/>
    </row>
    <row r="418" spans="1:39" s="31" customFormat="1" ht="14.25" customHeight="1" x14ac:dyDescent="0.25">
      <c r="A418" s="49" t="s">
        <v>836</v>
      </c>
      <c r="B418" s="71" t="s">
        <v>39</v>
      </c>
      <c r="C418" s="51" t="s">
        <v>29</v>
      </c>
      <c r="D418" s="52">
        <f t="shared" si="207"/>
        <v>0</v>
      </c>
      <c r="E418" s="52">
        <f t="shared" si="207"/>
        <v>0</v>
      </c>
      <c r="F418" s="46">
        <f t="shared" si="199"/>
        <v>0</v>
      </c>
      <c r="G418" s="47">
        <v>0</v>
      </c>
      <c r="H418" s="52" t="s">
        <v>30</v>
      </c>
      <c r="I418" s="52">
        <v>0</v>
      </c>
      <c r="J418" s="54">
        <v>0</v>
      </c>
      <c r="K418" s="52">
        <f t="shared" si="194"/>
        <v>0</v>
      </c>
      <c r="L418" s="53">
        <v>0</v>
      </c>
      <c r="M418" s="52" t="s">
        <v>30</v>
      </c>
      <c r="N418" s="52">
        <v>0</v>
      </c>
      <c r="O418" s="52">
        <v>0</v>
      </c>
      <c r="P418" s="52">
        <f t="shared" si="195"/>
        <v>0</v>
      </c>
      <c r="Q418" s="53">
        <v>0</v>
      </c>
      <c r="R418" s="52" t="s">
        <v>30</v>
      </c>
      <c r="S418" s="52">
        <v>0</v>
      </c>
      <c r="T418" s="52">
        <v>0</v>
      </c>
      <c r="U418" s="52">
        <f t="shared" si="196"/>
        <v>0</v>
      </c>
      <c r="V418" s="53">
        <v>0</v>
      </c>
      <c r="W418" s="52" t="s">
        <v>30</v>
      </c>
      <c r="X418" s="52">
        <v>0</v>
      </c>
      <c r="Y418" s="52">
        <v>0</v>
      </c>
      <c r="Z418" s="46">
        <f t="shared" si="197"/>
        <v>0</v>
      </c>
      <c r="AA418" s="47">
        <v>0</v>
      </c>
      <c r="AB418" s="52" t="s">
        <v>30</v>
      </c>
      <c r="AC418" s="52">
        <v>0</v>
      </c>
      <c r="AD418" s="52">
        <v>0</v>
      </c>
      <c r="AE418" s="52">
        <f t="shared" si="198"/>
        <v>0</v>
      </c>
      <c r="AF418" s="53">
        <v>0</v>
      </c>
      <c r="AG418" s="52" t="s">
        <v>30</v>
      </c>
      <c r="AH418" s="30"/>
      <c r="AI418" s="40"/>
      <c r="AJ418" s="41"/>
      <c r="AL418" s="42"/>
      <c r="AM418" s="42"/>
    </row>
    <row r="419" spans="1:39" s="31" customFormat="1" ht="14.25" customHeight="1" x14ac:dyDescent="0.25">
      <c r="A419" s="49" t="s">
        <v>837</v>
      </c>
      <c r="B419" s="70" t="s">
        <v>569</v>
      </c>
      <c r="C419" s="51" t="s">
        <v>29</v>
      </c>
      <c r="D419" s="52">
        <f t="shared" si="207"/>
        <v>0</v>
      </c>
      <c r="E419" s="52">
        <f t="shared" si="207"/>
        <v>0</v>
      </c>
      <c r="F419" s="46">
        <f t="shared" si="199"/>
        <v>0</v>
      </c>
      <c r="G419" s="47">
        <v>0</v>
      </c>
      <c r="H419" s="52" t="s">
        <v>30</v>
      </c>
      <c r="I419" s="52">
        <v>0</v>
      </c>
      <c r="J419" s="54">
        <v>0</v>
      </c>
      <c r="K419" s="52">
        <f t="shared" si="194"/>
        <v>0</v>
      </c>
      <c r="L419" s="53">
        <v>0</v>
      </c>
      <c r="M419" s="52" t="s">
        <v>30</v>
      </c>
      <c r="N419" s="52">
        <v>0</v>
      </c>
      <c r="O419" s="52">
        <v>0</v>
      </c>
      <c r="P419" s="52">
        <f t="shared" si="195"/>
        <v>0</v>
      </c>
      <c r="Q419" s="53">
        <v>0</v>
      </c>
      <c r="R419" s="52" t="s">
        <v>30</v>
      </c>
      <c r="S419" s="52">
        <v>0</v>
      </c>
      <c r="T419" s="52">
        <v>0</v>
      </c>
      <c r="U419" s="52">
        <f t="shared" si="196"/>
        <v>0</v>
      </c>
      <c r="V419" s="53">
        <v>0</v>
      </c>
      <c r="W419" s="52" t="s">
        <v>30</v>
      </c>
      <c r="X419" s="52">
        <v>0</v>
      </c>
      <c r="Y419" s="52">
        <v>0</v>
      </c>
      <c r="Z419" s="46">
        <f t="shared" si="197"/>
        <v>0</v>
      </c>
      <c r="AA419" s="47">
        <v>0</v>
      </c>
      <c r="AB419" s="52" t="s">
        <v>30</v>
      </c>
      <c r="AC419" s="52">
        <v>0</v>
      </c>
      <c r="AD419" s="52">
        <v>0</v>
      </c>
      <c r="AE419" s="52">
        <f t="shared" si="198"/>
        <v>0</v>
      </c>
      <c r="AF419" s="53">
        <v>0</v>
      </c>
      <c r="AG419" s="52" t="s">
        <v>30</v>
      </c>
      <c r="AH419" s="30"/>
      <c r="AI419" s="40"/>
      <c r="AJ419" s="41"/>
      <c r="AL419" s="42"/>
      <c r="AM419" s="42"/>
    </row>
    <row r="420" spans="1:39" s="31" customFormat="1" ht="14.25" customHeight="1" x14ac:dyDescent="0.25">
      <c r="A420" s="49" t="s">
        <v>838</v>
      </c>
      <c r="B420" s="70" t="s">
        <v>572</v>
      </c>
      <c r="C420" s="51" t="s">
        <v>29</v>
      </c>
      <c r="D420" s="52" t="s">
        <v>30</v>
      </c>
      <c r="E420" s="52" t="s">
        <v>30</v>
      </c>
      <c r="F420" s="52" t="s">
        <v>30</v>
      </c>
      <c r="G420" s="52" t="s">
        <v>30</v>
      </c>
      <c r="H420" s="52" t="s">
        <v>30</v>
      </c>
      <c r="I420" s="54" t="s">
        <v>30</v>
      </c>
      <c r="J420" s="54" t="s">
        <v>30</v>
      </c>
      <c r="K420" s="54" t="s">
        <v>30</v>
      </c>
      <c r="L420" s="54" t="s">
        <v>30</v>
      </c>
      <c r="M420" s="52" t="s">
        <v>30</v>
      </c>
      <c r="N420" s="52" t="s">
        <v>30</v>
      </c>
      <c r="O420" s="54" t="s">
        <v>30</v>
      </c>
      <c r="P420" s="52" t="s">
        <v>30</v>
      </c>
      <c r="Q420" s="53" t="s">
        <v>30</v>
      </c>
      <c r="R420" s="52" t="s">
        <v>30</v>
      </c>
      <c r="S420" s="54" t="s">
        <v>30</v>
      </c>
      <c r="T420" s="54" t="s">
        <v>30</v>
      </c>
      <c r="U420" s="54" t="s">
        <v>30</v>
      </c>
      <c r="V420" s="54" t="s">
        <v>30</v>
      </c>
      <c r="W420" s="52" t="s">
        <v>30</v>
      </c>
      <c r="X420" s="54" t="s">
        <v>30</v>
      </c>
      <c r="Y420" s="54" t="s">
        <v>30</v>
      </c>
      <c r="Z420" s="54" t="s">
        <v>30</v>
      </c>
      <c r="AA420" s="54" t="s">
        <v>30</v>
      </c>
      <c r="AB420" s="52" t="s">
        <v>30</v>
      </c>
      <c r="AC420" s="54" t="s">
        <v>30</v>
      </c>
      <c r="AD420" s="54" t="s">
        <v>30</v>
      </c>
      <c r="AE420" s="54" t="s">
        <v>30</v>
      </c>
      <c r="AF420" s="54" t="s">
        <v>30</v>
      </c>
      <c r="AG420" s="52" t="s">
        <v>30</v>
      </c>
      <c r="AH420" s="30"/>
      <c r="AI420" s="40"/>
      <c r="AJ420" s="41"/>
      <c r="AL420" s="42"/>
      <c r="AM420" s="42"/>
    </row>
    <row r="421" spans="1:39" s="31" customFormat="1" ht="14.25" customHeight="1" x14ac:dyDescent="0.25">
      <c r="A421" s="49" t="s">
        <v>839</v>
      </c>
      <c r="B421" s="70" t="s">
        <v>575</v>
      </c>
      <c r="C421" s="51" t="s">
        <v>29</v>
      </c>
      <c r="D421" s="52">
        <f>SUM(I421,N421,S421,X421,AC421)</f>
        <v>0</v>
      </c>
      <c r="E421" s="52">
        <f>SUM(J421,O421,T421,Y421,AD421)</f>
        <v>0</v>
      </c>
      <c r="F421" s="46">
        <f t="shared" si="199"/>
        <v>0</v>
      </c>
      <c r="G421" s="47">
        <v>0</v>
      </c>
      <c r="H421" s="52" t="s">
        <v>30</v>
      </c>
      <c r="I421" s="52">
        <v>0</v>
      </c>
      <c r="J421" s="54">
        <v>0</v>
      </c>
      <c r="K421" s="52">
        <f t="shared" si="194"/>
        <v>0</v>
      </c>
      <c r="L421" s="53">
        <v>0</v>
      </c>
      <c r="M421" s="52" t="s">
        <v>30</v>
      </c>
      <c r="N421" s="52">
        <v>0</v>
      </c>
      <c r="O421" s="52">
        <v>0</v>
      </c>
      <c r="P421" s="52">
        <f t="shared" si="195"/>
        <v>0</v>
      </c>
      <c r="Q421" s="53">
        <v>0</v>
      </c>
      <c r="R421" s="52" t="s">
        <v>30</v>
      </c>
      <c r="S421" s="52">
        <v>0</v>
      </c>
      <c r="T421" s="52">
        <v>0</v>
      </c>
      <c r="U421" s="52">
        <f t="shared" si="196"/>
        <v>0</v>
      </c>
      <c r="V421" s="53">
        <v>0</v>
      </c>
      <c r="W421" s="52" t="s">
        <v>30</v>
      </c>
      <c r="X421" s="52">
        <v>0</v>
      </c>
      <c r="Y421" s="52">
        <v>0</v>
      </c>
      <c r="Z421" s="46">
        <f t="shared" si="197"/>
        <v>0</v>
      </c>
      <c r="AA421" s="47">
        <v>0</v>
      </c>
      <c r="AB421" s="52" t="s">
        <v>30</v>
      </c>
      <c r="AC421" s="52">
        <v>0</v>
      </c>
      <c r="AD421" s="52">
        <v>0</v>
      </c>
      <c r="AE421" s="52">
        <f t="shared" si="198"/>
        <v>0</v>
      </c>
      <c r="AF421" s="53">
        <v>0</v>
      </c>
      <c r="AG421" s="52" t="s">
        <v>30</v>
      </c>
      <c r="AH421" s="30"/>
      <c r="AI421" s="40"/>
      <c r="AJ421" s="41"/>
      <c r="AL421" s="42"/>
      <c r="AM421" s="42"/>
    </row>
    <row r="422" spans="1:39" s="31" customFormat="1" ht="14.25" customHeight="1" x14ac:dyDescent="0.25">
      <c r="A422" s="49" t="s">
        <v>840</v>
      </c>
      <c r="B422" s="70" t="s">
        <v>582</v>
      </c>
      <c r="C422" s="51" t="s">
        <v>29</v>
      </c>
      <c r="D422" s="52" t="s">
        <v>30</v>
      </c>
      <c r="E422" s="52" t="s">
        <v>30</v>
      </c>
      <c r="F422" s="52" t="s">
        <v>30</v>
      </c>
      <c r="G422" s="52" t="s">
        <v>30</v>
      </c>
      <c r="H422" s="52" t="s">
        <v>30</v>
      </c>
      <c r="I422" s="54" t="s">
        <v>30</v>
      </c>
      <c r="J422" s="54" t="s">
        <v>30</v>
      </c>
      <c r="K422" s="54" t="s">
        <v>30</v>
      </c>
      <c r="L422" s="54" t="s">
        <v>30</v>
      </c>
      <c r="M422" s="52" t="s">
        <v>30</v>
      </c>
      <c r="N422" s="52" t="s">
        <v>30</v>
      </c>
      <c r="O422" s="54" t="s">
        <v>30</v>
      </c>
      <c r="P422" s="52" t="s">
        <v>30</v>
      </c>
      <c r="Q422" s="53" t="s">
        <v>30</v>
      </c>
      <c r="R422" s="52" t="s">
        <v>30</v>
      </c>
      <c r="S422" s="54" t="s">
        <v>30</v>
      </c>
      <c r="T422" s="54" t="s">
        <v>30</v>
      </c>
      <c r="U422" s="54" t="s">
        <v>30</v>
      </c>
      <c r="V422" s="54" t="s">
        <v>30</v>
      </c>
      <c r="W422" s="52" t="s">
        <v>30</v>
      </c>
      <c r="X422" s="54" t="s">
        <v>30</v>
      </c>
      <c r="Y422" s="54" t="s">
        <v>30</v>
      </c>
      <c r="Z422" s="54" t="s">
        <v>30</v>
      </c>
      <c r="AA422" s="54" t="s">
        <v>30</v>
      </c>
      <c r="AB422" s="52" t="s">
        <v>30</v>
      </c>
      <c r="AC422" s="54" t="s">
        <v>30</v>
      </c>
      <c r="AD422" s="54" t="s">
        <v>30</v>
      </c>
      <c r="AE422" s="54" t="s">
        <v>30</v>
      </c>
      <c r="AF422" s="54" t="s">
        <v>30</v>
      </c>
      <c r="AG422" s="52" t="s">
        <v>30</v>
      </c>
      <c r="AH422" s="30"/>
      <c r="AI422" s="40"/>
      <c r="AJ422" s="41"/>
      <c r="AL422" s="42"/>
      <c r="AM422" s="42"/>
    </row>
    <row r="423" spans="1:39" s="31" customFormat="1" ht="14.25" customHeight="1" x14ac:dyDescent="0.25">
      <c r="A423" s="49" t="s">
        <v>841</v>
      </c>
      <c r="B423" s="70" t="s">
        <v>585</v>
      </c>
      <c r="C423" s="51" t="s">
        <v>29</v>
      </c>
      <c r="D423" s="52">
        <f>SUM(I423,N423,S423,X423,AC423)</f>
        <v>50.5628570668772</v>
      </c>
      <c r="E423" s="52">
        <f>SUM(J423,O423,T423,Y423,AD423)</f>
        <v>50.548970903125799</v>
      </c>
      <c r="F423" s="46">
        <f t="shared" si="199"/>
        <v>-1.388616375140117E-2</v>
      </c>
      <c r="G423" s="47">
        <f t="shared" si="200"/>
        <v>-2.7463170708558996E-4</v>
      </c>
      <c r="H423" s="52" t="s">
        <v>30</v>
      </c>
      <c r="I423" s="52">
        <v>13.548970903125799</v>
      </c>
      <c r="J423" s="52">
        <v>13.548970903125801</v>
      </c>
      <c r="K423" s="52">
        <f t="shared" si="194"/>
        <v>0</v>
      </c>
      <c r="L423" s="53">
        <f t="shared" si="203"/>
        <v>0</v>
      </c>
      <c r="M423" s="52" t="s">
        <v>30</v>
      </c>
      <c r="N423" s="52">
        <v>1.38861637513975E-2</v>
      </c>
      <c r="O423" s="52">
        <v>0</v>
      </c>
      <c r="P423" s="52">
        <f t="shared" si="195"/>
        <v>-1.38861637513975E-2</v>
      </c>
      <c r="Q423" s="53">
        <f>P423/N423</f>
        <v>-1</v>
      </c>
      <c r="R423" s="52" t="s">
        <v>30</v>
      </c>
      <c r="S423" s="52">
        <v>0</v>
      </c>
      <c r="T423" s="52">
        <v>0</v>
      </c>
      <c r="U423" s="52">
        <f t="shared" si="196"/>
        <v>0</v>
      </c>
      <c r="V423" s="53">
        <v>0</v>
      </c>
      <c r="W423" s="52" t="s">
        <v>30</v>
      </c>
      <c r="X423" s="52">
        <v>0</v>
      </c>
      <c r="Y423" s="52">
        <v>0</v>
      </c>
      <c r="Z423" s="46">
        <f t="shared" si="197"/>
        <v>0</v>
      </c>
      <c r="AA423" s="47">
        <v>0</v>
      </c>
      <c r="AB423" s="52" t="s">
        <v>30</v>
      </c>
      <c r="AC423" s="52">
        <v>37</v>
      </c>
      <c r="AD423" s="52">
        <v>37</v>
      </c>
      <c r="AE423" s="52">
        <f t="shared" si="198"/>
        <v>0</v>
      </c>
      <c r="AF423" s="53">
        <f t="shared" si="205"/>
        <v>0</v>
      </c>
      <c r="AG423" s="52" t="s">
        <v>30</v>
      </c>
      <c r="AH423" s="30"/>
      <c r="AI423" s="40"/>
      <c r="AJ423" s="41"/>
      <c r="AL423" s="42"/>
      <c r="AM423" s="42"/>
    </row>
    <row r="424" spans="1:39" s="31" customFormat="1" ht="14.25" customHeight="1" x14ac:dyDescent="0.25">
      <c r="A424" s="49" t="s">
        <v>842</v>
      </c>
      <c r="B424" s="70" t="s">
        <v>590</v>
      </c>
      <c r="C424" s="51" t="s">
        <v>29</v>
      </c>
      <c r="D424" s="52" t="s">
        <v>30</v>
      </c>
      <c r="E424" s="52" t="s">
        <v>30</v>
      </c>
      <c r="F424" s="52" t="s">
        <v>30</v>
      </c>
      <c r="G424" s="52" t="s">
        <v>30</v>
      </c>
      <c r="H424" s="52" t="s">
        <v>30</v>
      </c>
      <c r="I424" s="54" t="s">
        <v>30</v>
      </c>
      <c r="J424" s="54" t="s">
        <v>30</v>
      </c>
      <c r="K424" s="54" t="s">
        <v>30</v>
      </c>
      <c r="L424" s="54" t="s">
        <v>30</v>
      </c>
      <c r="M424" s="52" t="s">
        <v>30</v>
      </c>
      <c r="N424" s="52" t="s">
        <v>30</v>
      </c>
      <c r="O424" s="54" t="s">
        <v>30</v>
      </c>
      <c r="P424" s="52" t="s">
        <v>30</v>
      </c>
      <c r="Q424" s="53" t="s">
        <v>30</v>
      </c>
      <c r="R424" s="52" t="s">
        <v>30</v>
      </c>
      <c r="S424" s="54" t="s">
        <v>30</v>
      </c>
      <c r="T424" s="54" t="s">
        <v>30</v>
      </c>
      <c r="U424" s="54" t="s">
        <v>30</v>
      </c>
      <c r="V424" s="54" t="s">
        <v>30</v>
      </c>
      <c r="W424" s="52" t="s">
        <v>30</v>
      </c>
      <c r="X424" s="54" t="s">
        <v>30</v>
      </c>
      <c r="Y424" s="54" t="s">
        <v>30</v>
      </c>
      <c r="Z424" s="54" t="s">
        <v>30</v>
      </c>
      <c r="AA424" s="54" t="s">
        <v>30</v>
      </c>
      <c r="AB424" s="52" t="s">
        <v>30</v>
      </c>
      <c r="AC424" s="54" t="s">
        <v>30</v>
      </c>
      <c r="AD424" s="54" t="s">
        <v>30</v>
      </c>
      <c r="AE424" s="54" t="s">
        <v>30</v>
      </c>
      <c r="AF424" s="54" t="s">
        <v>30</v>
      </c>
      <c r="AG424" s="52" t="s">
        <v>30</v>
      </c>
      <c r="AH424" s="30"/>
      <c r="AI424" s="40"/>
      <c r="AJ424" s="41"/>
      <c r="AL424" s="42"/>
      <c r="AM424" s="42"/>
    </row>
    <row r="425" spans="1:39" s="31" customFormat="1" ht="14.25" customHeight="1" x14ac:dyDescent="0.25">
      <c r="A425" s="49" t="s">
        <v>843</v>
      </c>
      <c r="B425" s="144" t="s">
        <v>60</v>
      </c>
      <c r="C425" s="51" t="s">
        <v>29</v>
      </c>
      <c r="D425" s="52" t="s">
        <v>30</v>
      </c>
      <c r="E425" s="52" t="s">
        <v>30</v>
      </c>
      <c r="F425" s="52" t="s">
        <v>30</v>
      </c>
      <c r="G425" s="52" t="s">
        <v>30</v>
      </c>
      <c r="H425" s="52" t="s">
        <v>30</v>
      </c>
      <c r="I425" s="54" t="s">
        <v>30</v>
      </c>
      <c r="J425" s="54" t="s">
        <v>30</v>
      </c>
      <c r="K425" s="54" t="s">
        <v>30</v>
      </c>
      <c r="L425" s="54" t="s">
        <v>30</v>
      </c>
      <c r="M425" s="52" t="s">
        <v>30</v>
      </c>
      <c r="N425" s="52" t="s">
        <v>30</v>
      </c>
      <c r="O425" s="54" t="s">
        <v>30</v>
      </c>
      <c r="P425" s="52" t="s">
        <v>30</v>
      </c>
      <c r="Q425" s="53" t="s">
        <v>30</v>
      </c>
      <c r="R425" s="52" t="s">
        <v>30</v>
      </c>
      <c r="S425" s="54" t="s">
        <v>30</v>
      </c>
      <c r="T425" s="54" t="s">
        <v>30</v>
      </c>
      <c r="U425" s="54" t="s">
        <v>30</v>
      </c>
      <c r="V425" s="54" t="s">
        <v>30</v>
      </c>
      <c r="W425" s="52" t="s">
        <v>30</v>
      </c>
      <c r="X425" s="54" t="s">
        <v>30</v>
      </c>
      <c r="Y425" s="54" t="s">
        <v>30</v>
      </c>
      <c r="Z425" s="54" t="s">
        <v>30</v>
      </c>
      <c r="AA425" s="54" t="s">
        <v>30</v>
      </c>
      <c r="AB425" s="52" t="s">
        <v>30</v>
      </c>
      <c r="AC425" s="54" t="s">
        <v>30</v>
      </c>
      <c r="AD425" s="54" t="s">
        <v>30</v>
      </c>
      <c r="AE425" s="54" t="s">
        <v>30</v>
      </c>
      <c r="AF425" s="54" t="s">
        <v>30</v>
      </c>
      <c r="AG425" s="52" t="s">
        <v>30</v>
      </c>
      <c r="AH425" s="30"/>
      <c r="AI425" s="40"/>
      <c r="AJ425" s="41"/>
      <c r="AL425" s="42"/>
      <c r="AM425" s="42"/>
    </row>
    <row r="426" spans="1:39" s="31" customFormat="1" ht="14.25" customHeight="1" x14ac:dyDescent="0.25">
      <c r="A426" s="49" t="s">
        <v>844</v>
      </c>
      <c r="B426" s="144" t="s">
        <v>62</v>
      </c>
      <c r="C426" s="51" t="s">
        <v>29</v>
      </c>
      <c r="D426" s="52" t="s">
        <v>30</v>
      </c>
      <c r="E426" s="52" t="s">
        <v>30</v>
      </c>
      <c r="F426" s="52" t="s">
        <v>30</v>
      </c>
      <c r="G426" s="52" t="s">
        <v>30</v>
      </c>
      <c r="H426" s="52" t="s">
        <v>30</v>
      </c>
      <c r="I426" s="54" t="s">
        <v>30</v>
      </c>
      <c r="J426" s="54" t="s">
        <v>30</v>
      </c>
      <c r="K426" s="54" t="s">
        <v>30</v>
      </c>
      <c r="L426" s="54" t="s">
        <v>30</v>
      </c>
      <c r="M426" s="52" t="s">
        <v>30</v>
      </c>
      <c r="N426" s="52" t="s">
        <v>30</v>
      </c>
      <c r="O426" s="54" t="s">
        <v>30</v>
      </c>
      <c r="P426" s="52" t="s">
        <v>30</v>
      </c>
      <c r="Q426" s="53" t="s">
        <v>30</v>
      </c>
      <c r="R426" s="52" t="s">
        <v>30</v>
      </c>
      <c r="S426" s="54" t="s">
        <v>30</v>
      </c>
      <c r="T426" s="54" t="s">
        <v>30</v>
      </c>
      <c r="U426" s="54" t="s">
        <v>30</v>
      </c>
      <c r="V426" s="54" t="s">
        <v>30</v>
      </c>
      <c r="W426" s="52" t="s">
        <v>30</v>
      </c>
      <c r="X426" s="54" t="s">
        <v>30</v>
      </c>
      <c r="Y426" s="54" t="s">
        <v>30</v>
      </c>
      <c r="Z426" s="54" t="s">
        <v>30</v>
      </c>
      <c r="AA426" s="54" t="s">
        <v>30</v>
      </c>
      <c r="AB426" s="52" t="s">
        <v>30</v>
      </c>
      <c r="AC426" s="54" t="s">
        <v>30</v>
      </c>
      <c r="AD426" s="54" t="s">
        <v>30</v>
      </c>
      <c r="AE426" s="54" t="s">
        <v>30</v>
      </c>
      <c r="AF426" s="54" t="s">
        <v>30</v>
      </c>
      <c r="AG426" s="52" t="s">
        <v>30</v>
      </c>
      <c r="AH426" s="30"/>
      <c r="AI426" s="40"/>
      <c r="AJ426" s="41"/>
      <c r="AL426" s="42"/>
      <c r="AM426" s="42"/>
    </row>
    <row r="427" spans="1:39" s="31" customFormat="1" ht="14.25" customHeight="1" x14ac:dyDescent="0.25">
      <c r="A427" s="49" t="s">
        <v>43</v>
      </c>
      <c r="B427" s="68" t="s">
        <v>845</v>
      </c>
      <c r="C427" s="51" t="s">
        <v>29</v>
      </c>
      <c r="D427" s="52">
        <f>SUM(I427,N427,S427,X427,AC427)</f>
        <v>0</v>
      </c>
      <c r="E427" s="52">
        <f>SUM(J427,O427,T427,Y427,AD427)</f>
        <v>0</v>
      </c>
      <c r="F427" s="46">
        <f t="shared" si="199"/>
        <v>0</v>
      </c>
      <c r="G427" s="47">
        <v>0</v>
      </c>
      <c r="H427" s="52" t="s">
        <v>30</v>
      </c>
      <c r="I427" s="52">
        <v>0</v>
      </c>
      <c r="J427" s="54">
        <v>0</v>
      </c>
      <c r="K427" s="52">
        <f t="shared" si="194"/>
        <v>0</v>
      </c>
      <c r="L427" s="53">
        <v>0</v>
      </c>
      <c r="M427" s="52" t="s">
        <v>30</v>
      </c>
      <c r="N427" s="52">
        <v>0</v>
      </c>
      <c r="O427" s="52">
        <v>0</v>
      </c>
      <c r="P427" s="52">
        <f t="shared" si="195"/>
        <v>0</v>
      </c>
      <c r="Q427" s="53">
        <v>0</v>
      </c>
      <c r="R427" s="52" t="s">
        <v>30</v>
      </c>
      <c r="S427" s="52">
        <v>0</v>
      </c>
      <c r="T427" s="52">
        <v>0</v>
      </c>
      <c r="U427" s="52">
        <f t="shared" si="196"/>
        <v>0</v>
      </c>
      <c r="V427" s="53">
        <v>0</v>
      </c>
      <c r="W427" s="52" t="s">
        <v>30</v>
      </c>
      <c r="X427" s="52">
        <v>0</v>
      </c>
      <c r="Y427" s="52">
        <v>0</v>
      </c>
      <c r="Z427" s="46">
        <f t="shared" si="197"/>
        <v>0</v>
      </c>
      <c r="AA427" s="47">
        <v>0</v>
      </c>
      <c r="AB427" s="52" t="s">
        <v>30</v>
      </c>
      <c r="AC427" s="52">
        <v>0</v>
      </c>
      <c r="AD427" s="52">
        <v>0</v>
      </c>
      <c r="AE427" s="52">
        <f t="shared" si="198"/>
        <v>0</v>
      </c>
      <c r="AF427" s="53">
        <v>0</v>
      </c>
      <c r="AG427" s="52" t="s">
        <v>30</v>
      </c>
      <c r="AH427" s="30"/>
      <c r="AI427" s="40"/>
      <c r="AJ427" s="41"/>
      <c r="AL427" s="42"/>
      <c r="AM427" s="42"/>
    </row>
    <row r="428" spans="1:39" s="31" customFormat="1" ht="54" customHeight="1" x14ac:dyDescent="0.25">
      <c r="A428" s="49" t="s">
        <v>45</v>
      </c>
      <c r="B428" s="68" t="s">
        <v>846</v>
      </c>
      <c r="C428" s="51" t="s">
        <v>29</v>
      </c>
      <c r="D428" s="52">
        <f t="shared" ref="D428:E442" si="208">SUM(I428,N428,S428,X428,AC428)</f>
        <v>974.01887121444338</v>
      </c>
      <c r="E428" s="52">
        <f t="shared" si="208"/>
        <v>1014.6735820230001</v>
      </c>
      <c r="F428" s="46">
        <f t="shared" si="199"/>
        <v>40.654710808556729</v>
      </c>
      <c r="G428" s="47">
        <f t="shared" si="200"/>
        <v>4.1739140801108819E-2</v>
      </c>
      <c r="H428" s="52" t="s">
        <v>30</v>
      </c>
      <c r="I428" s="52">
        <v>422.37368731688701</v>
      </c>
      <c r="J428" s="55">
        <f>64.46619568+322.83926991</f>
        <v>387.30546558999998</v>
      </c>
      <c r="K428" s="52">
        <f t="shared" si="194"/>
        <v>-35.068221726887032</v>
      </c>
      <c r="L428" s="53">
        <f t="shared" si="203"/>
        <v>-8.3026530250159741E-2</v>
      </c>
      <c r="M428" s="52" t="s">
        <v>30</v>
      </c>
      <c r="N428" s="52">
        <v>11.5132706662147</v>
      </c>
      <c r="O428" s="55">
        <f>0.01391885+0.4303392+8.83467441</f>
        <v>9.27893246</v>
      </c>
      <c r="P428" s="52">
        <f t="shared" si="195"/>
        <v>-2.2343382062146997</v>
      </c>
      <c r="Q428" s="53">
        <f>P428/N428</f>
        <v>-0.19406633188701877</v>
      </c>
      <c r="R428" s="145" t="s">
        <v>847</v>
      </c>
      <c r="S428" s="52">
        <v>323.1232534334207</v>
      </c>
      <c r="T428" s="55">
        <f>45.93688624+64.46619568+103.12780683+247.69975607</f>
        <v>461.23064482000001</v>
      </c>
      <c r="U428" s="52">
        <f t="shared" si="196"/>
        <v>138.10739138657931</v>
      </c>
      <c r="V428" s="53">
        <f t="shared" si="204"/>
        <v>0.42741396640163576</v>
      </c>
      <c r="W428" s="52" t="s">
        <v>455</v>
      </c>
      <c r="X428" s="52">
        <v>68.139257868242893</v>
      </c>
      <c r="Y428" s="55">
        <v>49.865425063000004</v>
      </c>
      <c r="Z428" s="46">
        <f t="shared" si="197"/>
        <v>-18.27383280524289</v>
      </c>
      <c r="AA428" s="47">
        <f t="shared" si="201"/>
        <v>-0.26818361950137448</v>
      </c>
      <c r="AB428" s="52" t="s">
        <v>30</v>
      </c>
      <c r="AC428" s="52">
        <v>148.86940192967799</v>
      </c>
      <c r="AD428" s="55">
        <v>106.99311409000001</v>
      </c>
      <c r="AE428" s="52">
        <f t="shared" si="198"/>
        <v>-41.876287839677985</v>
      </c>
      <c r="AF428" s="53">
        <f t="shared" si="205"/>
        <v>-0.28129546634075447</v>
      </c>
      <c r="AG428" s="52" t="s">
        <v>30</v>
      </c>
      <c r="AH428" s="30"/>
      <c r="AI428" s="40"/>
      <c r="AJ428" s="41"/>
      <c r="AL428" s="42"/>
      <c r="AM428" s="42"/>
    </row>
    <row r="429" spans="1:39" s="31" customFormat="1" ht="14.25" customHeight="1" x14ac:dyDescent="0.25">
      <c r="A429" s="49" t="s">
        <v>848</v>
      </c>
      <c r="B429" s="66" t="s">
        <v>849</v>
      </c>
      <c r="C429" s="51" t="s">
        <v>29</v>
      </c>
      <c r="D429" s="52">
        <f t="shared" si="208"/>
        <v>0</v>
      </c>
      <c r="E429" s="52">
        <f t="shared" si="208"/>
        <v>0</v>
      </c>
      <c r="F429" s="46">
        <f t="shared" si="199"/>
        <v>0</v>
      </c>
      <c r="G429" s="47">
        <v>0</v>
      </c>
      <c r="H429" s="52" t="s">
        <v>30</v>
      </c>
      <c r="I429" s="52">
        <v>0</v>
      </c>
      <c r="J429" s="54">
        <v>0</v>
      </c>
      <c r="K429" s="52">
        <f t="shared" si="194"/>
        <v>0</v>
      </c>
      <c r="L429" s="53">
        <v>0</v>
      </c>
      <c r="M429" s="52" t="s">
        <v>30</v>
      </c>
      <c r="N429" s="52">
        <v>0</v>
      </c>
      <c r="O429" s="52">
        <v>0</v>
      </c>
      <c r="P429" s="52">
        <f t="shared" si="195"/>
        <v>0</v>
      </c>
      <c r="Q429" s="53">
        <v>0</v>
      </c>
      <c r="R429" s="52" t="s">
        <v>30</v>
      </c>
      <c r="S429" s="52">
        <v>0</v>
      </c>
      <c r="T429" s="52">
        <v>0</v>
      </c>
      <c r="U429" s="52">
        <f t="shared" si="196"/>
        <v>0</v>
      </c>
      <c r="V429" s="53">
        <v>0</v>
      </c>
      <c r="W429" s="52" t="s">
        <v>30</v>
      </c>
      <c r="X429" s="52">
        <v>0</v>
      </c>
      <c r="Y429" s="52">
        <v>0</v>
      </c>
      <c r="Z429" s="46">
        <f t="shared" si="197"/>
        <v>0</v>
      </c>
      <c r="AA429" s="47">
        <v>0</v>
      </c>
      <c r="AB429" s="52" t="s">
        <v>30</v>
      </c>
      <c r="AC429" s="52">
        <v>0</v>
      </c>
      <c r="AD429" s="52">
        <v>0</v>
      </c>
      <c r="AE429" s="52">
        <f t="shared" si="198"/>
        <v>0</v>
      </c>
      <c r="AF429" s="53">
        <v>0</v>
      </c>
      <c r="AG429" s="52" t="s">
        <v>30</v>
      </c>
      <c r="AH429" s="30"/>
      <c r="AI429" s="40"/>
      <c r="AJ429" s="41"/>
      <c r="AL429" s="42"/>
      <c r="AM429" s="42"/>
    </row>
    <row r="430" spans="1:39" s="31" customFormat="1" ht="14.25" customHeight="1" x14ac:dyDescent="0.25">
      <c r="A430" s="49" t="s">
        <v>850</v>
      </c>
      <c r="B430" s="66" t="s">
        <v>851</v>
      </c>
      <c r="C430" s="51" t="s">
        <v>29</v>
      </c>
      <c r="D430" s="52">
        <f t="shared" si="208"/>
        <v>47.991675885423703</v>
      </c>
      <c r="E430" s="52">
        <f t="shared" si="208"/>
        <v>45.950805090000003</v>
      </c>
      <c r="F430" s="46">
        <f t="shared" si="199"/>
        <v>-2.0408707954237002</v>
      </c>
      <c r="G430" s="47">
        <f t="shared" si="200"/>
        <v>-4.2525516306121842E-2</v>
      </c>
      <c r="H430" s="52" t="s">
        <v>30</v>
      </c>
      <c r="I430" s="52">
        <v>0</v>
      </c>
      <c r="J430" s="54">
        <v>0</v>
      </c>
      <c r="K430" s="52">
        <f t="shared" si="194"/>
        <v>0</v>
      </c>
      <c r="L430" s="53">
        <v>0</v>
      </c>
      <c r="M430" s="52" t="s">
        <v>30</v>
      </c>
      <c r="N430" s="52">
        <v>1.391885E-2</v>
      </c>
      <c r="O430" s="52">
        <v>1.391885E-2</v>
      </c>
      <c r="P430" s="52">
        <f t="shared" si="195"/>
        <v>0</v>
      </c>
      <c r="Q430" s="53">
        <f t="shared" ref="Q430" si="209">P430/N430</f>
        <v>0</v>
      </c>
      <c r="R430" s="52" t="s">
        <v>30</v>
      </c>
      <c r="S430" s="52">
        <v>47.9777570354237</v>
      </c>
      <c r="T430" s="52">
        <v>45.93688624</v>
      </c>
      <c r="U430" s="52">
        <f t="shared" si="196"/>
        <v>-2.0408707954237002</v>
      </c>
      <c r="V430" s="53">
        <f t="shared" si="204"/>
        <v>-4.2537853403960754E-2</v>
      </c>
      <c r="W430" s="52" t="s">
        <v>30</v>
      </c>
      <c r="X430" s="52">
        <v>0</v>
      </c>
      <c r="Y430" s="52">
        <v>0</v>
      </c>
      <c r="Z430" s="46">
        <f t="shared" si="197"/>
        <v>0</v>
      </c>
      <c r="AA430" s="47">
        <v>0</v>
      </c>
      <c r="AB430" s="52" t="s">
        <v>30</v>
      </c>
      <c r="AC430" s="52">
        <v>0</v>
      </c>
      <c r="AD430" s="52">
        <v>0</v>
      </c>
      <c r="AE430" s="52">
        <f t="shared" si="198"/>
        <v>0</v>
      </c>
      <c r="AF430" s="53">
        <v>0</v>
      </c>
      <c r="AG430" s="52" t="s">
        <v>30</v>
      </c>
      <c r="AH430" s="30"/>
      <c r="AI430" s="40"/>
      <c r="AJ430" s="41"/>
      <c r="AL430" s="42"/>
      <c r="AM430" s="42"/>
    </row>
    <row r="431" spans="1:39" s="31" customFormat="1" ht="38.25" customHeight="1" x14ac:dyDescent="0.25">
      <c r="A431" s="49" t="s">
        <v>67</v>
      </c>
      <c r="B431" s="143" t="s">
        <v>852</v>
      </c>
      <c r="C431" s="51" t="s">
        <v>29</v>
      </c>
      <c r="D431" s="52">
        <f t="shared" si="208"/>
        <v>1076.47533131</v>
      </c>
      <c r="E431" s="52">
        <f t="shared" si="208"/>
        <v>586.93885624000006</v>
      </c>
      <c r="F431" s="46">
        <f t="shared" si="199"/>
        <v>-489.53647506999994</v>
      </c>
      <c r="G431" s="47">
        <f t="shared" si="200"/>
        <v>-0.45475865617307376</v>
      </c>
      <c r="H431" s="52" t="s">
        <v>853</v>
      </c>
      <c r="I431" s="54">
        <v>692.98689082999999</v>
      </c>
      <c r="J431" s="54">
        <f>SUM(J432,J433,J434,J435,J436,J441,J442)</f>
        <v>406.23788591000005</v>
      </c>
      <c r="K431" s="52">
        <f t="shared" si="194"/>
        <v>-286.74900491999995</v>
      </c>
      <c r="L431" s="53">
        <f t="shared" si="203"/>
        <v>-0.41378705530281634</v>
      </c>
      <c r="M431" s="52" t="s">
        <v>853</v>
      </c>
      <c r="N431" s="52">
        <v>0</v>
      </c>
      <c r="O431" s="52">
        <v>0</v>
      </c>
      <c r="P431" s="52">
        <f t="shared" si="195"/>
        <v>0</v>
      </c>
      <c r="Q431" s="53">
        <v>0</v>
      </c>
      <c r="R431" s="52" t="s">
        <v>30</v>
      </c>
      <c r="S431" s="52">
        <v>383.48844048000001</v>
      </c>
      <c r="T431" s="52">
        <f>SUM(T432,T433,T434,T435,T436,T441,T442)</f>
        <v>180.70097032999999</v>
      </c>
      <c r="U431" s="52">
        <f t="shared" si="196"/>
        <v>-202.78747015000002</v>
      </c>
      <c r="V431" s="53">
        <f t="shared" si="204"/>
        <v>-0.52879682604298983</v>
      </c>
      <c r="W431" s="52" t="s">
        <v>30</v>
      </c>
      <c r="X431" s="52">
        <v>0</v>
      </c>
      <c r="Y431" s="54">
        <v>0</v>
      </c>
      <c r="Z431" s="46">
        <f t="shared" si="197"/>
        <v>0</v>
      </c>
      <c r="AA431" s="47">
        <v>0</v>
      </c>
      <c r="AB431" s="52" t="s">
        <v>30</v>
      </c>
      <c r="AC431" s="52">
        <v>0</v>
      </c>
      <c r="AD431" s="54">
        <v>0</v>
      </c>
      <c r="AE431" s="52">
        <f t="shared" si="198"/>
        <v>0</v>
      </c>
      <c r="AF431" s="53">
        <v>0</v>
      </c>
      <c r="AG431" s="52" t="s">
        <v>30</v>
      </c>
      <c r="AH431" s="30"/>
      <c r="AI431" s="40"/>
      <c r="AJ431" s="41"/>
      <c r="AL431" s="42"/>
      <c r="AM431" s="42"/>
    </row>
    <row r="432" spans="1:39" s="31" customFormat="1" ht="14.25" customHeight="1" x14ac:dyDescent="0.25">
      <c r="A432" s="49" t="s">
        <v>69</v>
      </c>
      <c r="B432" s="68" t="s">
        <v>854</v>
      </c>
      <c r="C432" s="51" t="s">
        <v>29</v>
      </c>
      <c r="D432" s="52">
        <f t="shared" si="208"/>
        <v>427.21200138</v>
      </c>
      <c r="E432" s="52">
        <f t="shared" si="208"/>
        <v>238.10030624000001</v>
      </c>
      <c r="F432" s="46">
        <f t="shared" si="199"/>
        <v>-189.11169513999999</v>
      </c>
      <c r="G432" s="47">
        <f t="shared" si="200"/>
        <v>-0.44266475316499215</v>
      </c>
      <c r="H432" s="52" t="s">
        <v>30</v>
      </c>
      <c r="I432" s="52">
        <v>427.21200138</v>
      </c>
      <c r="J432" s="52">
        <v>238.10030624000001</v>
      </c>
      <c r="K432" s="52">
        <f t="shared" si="194"/>
        <v>-189.11169513999999</v>
      </c>
      <c r="L432" s="53">
        <f t="shared" si="203"/>
        <v>-0.44266475316499215</v>
      </c>
      <c r="M432" s="52" t="s">
        <v>30</v>
      </c>
      <c r="N432" s="52">
        <v>0</v>
      </c>
      <c r="O432" s="52">
        <v>0</v>
      </c>
      <c r="P432" s="52">
        <f t="shared" si="195"/>
        <v>0</v>
      </c>
      <c r="Q432" s="53">
        <v>0</v>
      </c>
      <c r="R432" s="52" t="s">
        <v>30</v>
      </c>
      <c r="S432" s="52">
        <v>0</v>
      </c>
      <c r="T432" s="52">
        <v>0</v>
      </c>
      <c r="U432" s="52">
        <f t="shared" si="196"/>
        <v>0</v>
      </c>
      <c r="V432" s="53">
        <v>0</v>
      </c>
      <c r="W432" s="52" t="s">
        <v>30</v>
      </c>
      <c r="X432" s="52">
        <v>0</v>
      </c>
      <c r="Y432" s="52">
        <v>0</v>
      </c>
      <c r="Z432" s="46">
        <f t="shared" si="197"/>
        <v>0</v>
      </c>
      <c r="AA432" s="47">
        <v>0</v>
      </c>
      <c r="AB432" s="52" t="s">
        <v>30</v>
      </c>
      <c r="AC432" s="52">
        <v>0</v>
      </c>
      <c r="AD432" s="52">
        <v>0</v>
      </c>
      <c r="AE432" s="52">
        <f t="shared" si="198"/>
        <v>0</v>
      </c>
      <c r="AF432" s="53">
        <v>0</v>
      </c>
      <c r="AG432" s="52" t="s">
        <v>30</v>
      </c>
      <c r="AH432" s="30"/>
      <c r="AI432" s="40"/>
      <c r="AJ432" s="41"/>
      <c r="AL432" s="42"/>
      <c r="AM432" s="42"/>
    </row>
    <row r="433" spans="1:39" s="31" customFormat="1" ht="14.25" customHeight="1" x14ac:dyDescent="0.25">
      <c r="A433" s="49" t="s">
        <v>74</v>
      </c>
      <c r="B433" s="68" t="s">
        <v>855</v>
      </c>
      <c r="C433" s="51" t="s">
        <v>29</v>
      </c>
      <c r="D433" s="52">
        <f t="shared" si="208"/>
        <v>0</v>
      </c>
      <c r="E433" s="52">
        <f t="shared" si="208"/>
        <v>0</v>
      </c>
      <c r="F433" s="46">
        <f t="shared" si="199"/>
        <v>0</v>
      </c>
      <c r="G433" s="47">
        <v>0</v>
      </c>
      <c r="H433" s="52" t="s">
        <v>30</v>
      </c>
      <c r="I433" s="52">
        <v>0</v>
      </c>
      <c r="J433" s="54">
        <v>0</v>
      </c>
      <c r="K433" s="52">
        <f t="shared" si="194"/>
        <v>0</v>
      </c>
      <c r="L433" s="53">
        <v>0</v>
      </c>
      <c r="M433" s="52" t="s">
        <v>30</v>
      </c>
      <c r="N433" s="52">
        <v>0</v>
      </c>
      <c r="O433" s="52">
        <v>0</v>
      </c>
      <c r="P433" s="52">
        <f t="shared" si="195"/>
        <v>0</v>
      </c>
      <c r="Q433" s="53">
        <v>0</v>
      </c>
      <c r="R433" s="52" t="s">
        <v>30</v>
      </c>
      <c r="S433" s="52">
        <v>0</v>
      </c>
      <c r="T433" s="52">
        <v>0</v>
      </c>
      <c r="U433" s="52">
        <f t="shared" si="196"/>
        <v>0</v>
      </c>
      <c r="V433" s="53">
        <v>0</v>
      </c>
      <c r="W433" s="52" t="s">
        <v>30</v>
      </c>
      <c r="X433" s="52">
        <v>0</v>
      </c>
      <c r="Y433" s="52">
        <v>0</v>
      </c>
      <c r="Z433" s="46">
        <f t="shared" si="197"/>
        <v>0</v>
      </c>
      <c r="AA433" s="47">
        <v>0</v>
      </c>
      <c r="AB433" s="115" t="s">
        <v>30</v>
      </c>
      <c r="AC433" s="52">
        <v>0</v>
      </c>
      <c r="AD433" s="52">
        <v>0</v>
      </c>
      <c r="AE433" s="52">
        <f t="shared" si="198"/>
        <v>0</v>
      </c>
      <c r="AF433" s="53">
        <v>0</v>
      </c>
      <c r="AG433" s="52" t="s">
        <v>30</v>
      </c>
      <c r="AH433" s="30"/>
      <c r="AI433" s="40"/>
      <c r="AJ433" s="41"/>
      <c r="AL433" s="42"/>
      <c r="AM433" s="42"/>
    </row>
    <row r="434" spans="1:39" s="31" customFormat="1" ht="14.25" customHeight="1" x14ac:dyDescent="0.25">
      <c r="A434" s="49" t="s">
        <v>75</v>
      </c>
      <c r="B434" s="68" t="s">
        <v>856</v>
      </c>
      <c r="C434" s="51" t="s">
        <v>29</v>
      </c>
      <c r="D434" s="52">
        <f t="shared" si="208"/>
        <v>0</v>
      </c>
      <c r="E434" s="52">
        <f t="shared" si="208"/>
        <v>0</v>
      </c>
      <c r="F434" s="46">
        <f t="shared" si="199"/>
        <v>0</v>
      </c>
      <c r="G434" s="47">
        <v>0</v>
      </c>
      <c r="H434" s="52" t="s">
        <v>30</v>
      </c>
      <c r="I434" s="52">
        <v>0</v>
      </c>
      <c r="J434" s="54">
        <v>0</v>
      </c>
      <c r="K434" s="52">
        <f t="shared" si="194"/>
        <v>0</v>
      </c>
      <c r="L434" s="53">
        <v>0</v>
      </c>
      <c r="M434" s="52" t="s">
        <v>30</v>
      </c>
      <c r="N434" s="52">
        <v>0</v>
      </c>
      <c r="O434" s="52">
        <v>0</v>
      </c>
      <c r="P434" s="52">
        <f t="shared" si="195"/>
        <v>0</v>
      </c>
      <c r="Q434" s="53">
        <v>0</v>
      </c>
      <c r="R434" s="52" t="s">
        <v>30</v>
      </c>
      <c r="S434" s="52">
        <v>0</v>
      </c>
      <c r="T434" s="52">
        <v>0</v>
      </c>
      <c r="U434" s="52">
        <f t="shared" si="196"/>
        <v>0</v>
      </c>
      <c r="V434" s="53">
        <v>0</v>
      </c>
      <c r="W434" s="52" t="s">
        <v>30</v>
      </c>
      <c r="X434" s="52">
        <v>0</v>
      </c>
      <c r="Y434" s="52">
        <v>0</v>
      </c>
      <c r="Z434" s="46">
        <f t="shared" si="197"/>
        <v>0</v>
      </c>
      <c r="AA434" s="47">
        <v>0</v>
      </c>
      <c r="AB434" s="52" t="s">
        <v>30</v>
      </c>
      <c r="AC434" s="52">
        <v>0</v>
      </c>
      <c r="AD434" s="52">
        <v>0</v>
      </c>
      <c r="AE434" s="52">
        <f t="shared" si="198"/>
        <v>0</v>
      </c>
      <c r="AF434" s="53">
        <v>0</v>
      </c>
      <c r="AG434" s="52" t="s">
        <v>30</v>
      </c>
      <c r="AH434" s="30"/>
      <c r="AI434" s="40"/>
      <c r="AJ434" s="41"/>
      <c r="AL434" s="42"/>
      <c r="AM434" s="42"/>
    </row>
    <row r="435" spans="1:39" s="31" customFormat="1" ht="14.25" customHeight="1" x14ac:dyDescent="0.25">
      <c r="A435" s="49" t="s">
        <v>76</v>
      </c>
      <c r="B435" s="68" t="s">
        <v>857</v>
      </c>
      <c r="C435" s="51" t="s">
        <v>29</v>
      </c>
      <c r="D435" s="52">
        <f t="shared" si="208"/>
        <v>649.26332993000005</v>
      </c>
      <c r="E435" s="52">
        <f t="shared" si="208"/>
        <v>348.83855</v>
      </c>
      <c r="F435" s="46">
        <f t="shared" si="199"/>
        <v>-300.42477993000006</v>
      </c>
      <c r="G435" s="47">
        <f t="shared" si="200"/>
        <v>-0.46271638344705251</v>
      </c>
      <c r="H435" s="52" t="s">
        <v>30</v>
      </c>
      <c r="I435" s="52">
        <v>265.77488944999999</v>
      </c>
      <c r="J435" s="52">
        <v>168.13757967000001</v>
      </c>
      <c r="K435" s="52">
        <f t="shared" si="194"/>
        <v>-97.637309779999981</v>
      </c>
      <c r="L435" s="53">
        <f t="shared" si="203"/>
        <v>-0.3673684522343425</v>
      </c>
      <c r="M435" s="52" t="s">
        <v>30</v>
      </c>
      <c r="N435" s="52">
        <v>0</v>
      </c>
      <c r="O435" s="52">
        <v>0</v>
      </c>
      <c r="P435" s="52">
        <f t="shared" si="195"/>
        <v>0</v>
      </c>
      <c r="Q435" s="53">
        <v>0</v>
      </c>
      <c r="R435" s="52" t="s">
        <v>30</v>
      </c>
      <c r="S435" s="52">
        <v>383.48844048000001</v>
      </c>
      <c r="T435" s="52">
        <v>180.70097032999999</v>
      </c>
      <c r="U435" s="52">
        <f t="shared" si="196"/>
        <v>-202.78747015000002</v>
      </c>
      <c r="V435" s="53">
        <f t="shared" si="204"/>
        <v>-0.52879682604298983</v>
      </c>
      <c r="W435" s="52" t="s">
        <v>30</v>
      </c>
      <c r="X435" s="52">
        <v>0</v>
      </c>
      <c r="Y435" s="52">
        <v>0</v>
      </c>
      <c r="Z435" s="46">
        <f t="shared" si="197"/>
        <v>0</v>
      </c>
      <c r="AA435" s="47">
        <v>0</v>
      </c>
      <c r="AB435" s="52" t="s">
        <v>30</v>
      </c>
      <c r="AC435" s="52">
        <v>0</v>
      </c>
      <c r="AD435" s="52">
        <v>0</v>
      </c>
      <c r="AE435" s="52">
        <f t="shared" si="198"/>
        <v>0</v>
      </c>
      <c r="AF435" s="53">
        <v>0</v>
      </c>
      <c r="AG435" s="52" t="s">
        <v>30</v>
      </c>
      <c r="AH435" s="30"/>
      <c r="AI435" s="40"/>
      <c r="AJ435" s="41"/>
      <c r="AL435" s="42"/>
      <c r="AM435" s="42"/>
    </row>
    <row r="436" spans="1:39" s="31" customFormat="1" ht="14.25" customHeight="1" x14ac:dyDescent="0.25">
      <c r="A436" s="49" t="s">
        <v>77</v>
      </c>
      <c r="B436" s="68" t="s">
        <v>858</v>
      </c>
      <c r="C436" s="51" t="s">
        <v>29</v>
      </c>
      <c r="D436" s="52">
        <f t="shared" si="208"/>
        <v>0</v>
      </c>
      <c r="E436" s="52">
        <f t="shared" si="208"/>
        <v>0</v>
      </c>
      <c r="F436" s="46">
        <f t="shared" si="199"/>
        <v>0</v>
      </c>
      <c r="G436" s="47">
        <v>0</v>
      </c>
      <c r="H436" s="52" t="s">
        <v>30</v>
      </c>
      <c r="I436" s="54">
        <v>0</v>
      </c>
      <c r="J436" s="54">
        <v>0</v>
      </c>
      <c r="K436" s="52">
        <f t="shared" si="194"/>
        <v>0</v>
      </c>
      <c r="L436" s="53">
        <v>0</v>
      </c>
      <c r="M436" s="52" t="s">
        <v>30</v>
      </c>
      <c r="N436" s="52">
        <v>0</v>
      </c>
      <c r="O436" s="54">
        <v>0</v>
      </c>
      <c r="P436" s="52">
        <f t="shared" si="195"/>
        <v>0</v>
      </c>
      <c r="Q436" s="53">
        <v>0</v>
      </c>
      <c r="R436" s="52" t="s">
        <v>30</v>
      </c>
      <c r="S436" s="52">
        <v>0</v>
      </c>
      <c r="T436" s="54">
        <v>0</v>
      </c>
      <c r="U436" s="52">
        <f t="shared" si="196"/>
        <v>0</v>
      </c>
      <c r="V436" s="53">
        <v>0</v>
      </c>
      <c r="W436" s="52" t="s">
        <v>30</v>
      </c>
      <c r="X436" s="52">
        <v>0</v>
      </c>
      <c r="Y436" s="54">
        <v>0</v>
      </c>
      <c r="Z436" s="46">
        <f t="shared" si="197"/>
        <v>0</v>
      </c>
      <c r="AA436" s="47">
        <v>0</v>
      </c>
      <c r="AB436" s="52" t="s">
        <v>30</v>
      </c>
      <c r="AC436" s="52">
        <v>0</v>
      </c>
      <c r="AD436" s="54">
        <v>0</v>
      </c>
      <c r="AE436" s="52">
        <f t="shared" si="198"/>
        <v>0</v>
      </c>
      <c r="AF436" s="53">
        <v>0</v>
      </c>
      <c r="AG436" s="52" t="s">
        <v>30</v>
      </c>
      <c r="AH436" s="30"/>
      <c r="AI436" s="40"/>
      <c r="AJ436" s="41"/>
      <c r="AL436" s="42"/>
      <c r="AM436" s="42"/>
    </row>
    <row r="437" spans="1:39" s="31" customFormat="1" ht="14.25" customHeight="1" x14ac:dyDescent="0.25">
      <c r="A437" s="49" t="s">
        <v>138</v>
      </c>
      <c r="B437" s="66" t="s">
        <v>444</v>
      </c>
      <c r="C437" s="51" t="s">
        <v>29</v>
      </c>
      <c r="D437" s="52">
        <f t="shared" si="208"/>
        <v>0</v>
      </c>
      <c r="E437" s="52">
        <f t="shared" si="208"/>
        <v>0</v>
      </c>
      <c r="F437" s="46">
        <f t="shared" si="199"/>
        <v>0</v>
      </c>
      <c r="G437" s="47">
        <v>0</v>
      </c>
      <c r="H437" s="52" t="s">
        <v>30</v>
      </c>
      <c r="I437" s="52">
        <v>0</v>
      </c>
      <c r="J437" s="54">
        <v>0</v>
      </c>
      <c r="K437" s="52">
        <f t="shared" ref="K437:K442" si="210">J437-I437</f>
        <v>0</v>
      </c>
      <c r="L437" s="53">
        <v>0</v>
      </c>
      <c r="M437" s="52" t="s">
        <v>30</v>
      </c>
      <c r="N437" s="52">
        <v>0</v>
      </c>
      <c r="O437" s="52">
        <v>0</v>
      </c>
      <c r="P437" s="52">
        <f t="shared" ref="P437:P442" si="211">O437-N437</f>
        <v>0</v>
      </c>
      <c r="Q437" s="53">
        <v>0</v>
      </c>
      <c r="R437" s="52" t="s">
        <v>30</v>
      </c>
      <c r="S437" s="52">
        <v>0</v>
      </c>
      <c r="T437" s="52">
        <v>0</v>
      </c>
      <c r="U437" s="52">
        <f t="shared" ref="U437:U442" si="212">T437-S437</f>
        <v>0</v>
      </c>
      <c r="V437" s="53">
        <v>0</v>
      </c>
      <c r="W437" s="52" t="s">
        <v>30</v>
      </c>
      <c r="X437" s="52">
        <v>0</v>
      </c>
      <c r="Y437" s="52">
        <v>0</v>
      </c>
      <c r="Z437" s="46">
        <f t="shared" ref="Z437:Z442" si="213">Y437-X437</f>
        <v>0</v>
      </c>
      <c r="AA437" s="47">
        <v>0</v>
      </c>
      <c r="AB437" s="52" t="s">
        <v>30</v>
      </c>
      <c r="AC437" s="52">
        <v>0</v>
      </c>
      <c r="AD437" s="52">
        <v>0</v>
      </c>
      <c r="AE437" s="52">
        <f t="shared" ref="AE437:AE442" si="214">AD437-AC437</f>
        <v>0</v>
      </c>
      <c r="AF437" s="53">
        <v>0</v>
      </c>
      <c r="AG437" s="52" t="s">
        <v>30</v>
      </c>
      <c r="AH437" s="30"/>
      <c r="AI437" s="40"/>
      <c r="AJ437" s="41"/>
      <c r="AL437" s="42"/>
      <c r="AM437" s="42"/>
    </row>
    <row r="438" spans="1:39" s="31" customFormat="1" ht="14.25" customHeight="1" x14ac:dyDescent="0.25">
      <c r="A438" s="49" t="s">
        <v>859</v>
      </c>
      <c r="B438" s="70" t="s">
        <v>860</v>
      </c>
      <c r="C438" s="51" t="s">
        <v>29</v>
      </c>
      <c r="D438" s="52">
        <f t="shared" si="208"/>
        <v>0</v>
      </c>
      <c r="E438" s="52">
        <f t="shared" si="208"/>
        <v>0</v>
      </c>
      <c r="F438" s="46">
        <f t="shared" ref="F438:F442" si="215">E438-D438</f>
        <v>0</v>
      </c>
      <c r="G438" s="47">
        <v>0</v>
      </c>
      <c r="H438" s="52" t="s">
        <v>30</v>
      </c>
      <c r="I438" s="52">
        <v>0</v>
      </c>
      <c r="J438" s="54">
        <v>0</v>
      </c>
      <c r="K438" s="52">
        <f t="shared" si="210"/>
        <v>0</v>
      </c>
      <c r="L438" s="53">
        <v>0</v>
      </c>
      <c r="M438" s="52" t="s">
        <v>30</v>
      </c>
      <c r="N438" s="52">
        <v>0</v>
      </c>
      <c r="O438" s="52">
        <v>0</v>
      </c>
      <c r="P438" s="52">
        <f t="shared" si="211"/>
        <v>0</v>
      </c>
      <c r="Q438" s="53">
        <v>0</v>
      </c>
      <c r="R438" s="52" t="s">
        <v>30</v>
      </c>
      <c r="S438" s="52">
        <v>0</v>
      </c>
      <c r="T438" s="52">
        <v>0</v>
      </c>
      <c r="U438" s="52">
        <f t="shared" si="212"/>
        <v>0</v>
      </c>
      <c r="V438" s="53">
        <v>0</v>
      </c>
      <c r="W438" s="52" t="s">
        <v>30</v>
      </c>
      <c r="X438" s="52">
        <v>0</v>
      </c>
      <c r="Y438" s="52">
        <v>0</v>
      </c>
      <c r="Z438" s="46">
        <f t="shared" si="213"/>
        <v>0</v>
      </c>
      <c r="AA438" s="47">
        <v>0</v>
      </c>
      <c r="AB438" s="52" t="s">
        <v>30</v>
      </c>
      <c r="AC438" s="52">
        <v>0</v>
      </c>
      <c r="AD438" s="52">
        <v>0</v>
      </c>
      <c r="AE438" s="52">
        <f t="shared" si="214"/>
        <v>0</v>
      </c>
      <c r="AF438" s="53">
        <v>0</v>
      </c>
      <c r="AG438" s="52" t="s">
        <v>30</v>
      </c>
      <c r="AH438" s="30"/>
      <c r="AI438" s="40"/>
      <c r="AJ438" s="41"/>
      <c r="AL438" s="42"/>
      <c r="AM438" s="42"/>
    </row>
    <row r="439" spans="1:39" s="31" customFormat="1" ht="14.25" customHeight="1" x14ac:dyDescent="0.25">
      <c r="A439" s="49" t="s">
        <v>141</v>
      </c>
      <c r="B439" s="66" t="s">
        <v>446</v>
      </c>
      <c r="C439" s="51" t="s">
        <v>29</v>
      </c>
      <c r="D439" s="52">
        <f t="shared" si="208"/>
        <v>0</v>
      </c>
      <c r="E439" s="52">
        <f t="shared" si="208"/>
        <v>0</v>
      </c>
      <c r="F439" s="46">
        <f t="shared" si="215"/>
        <v>0</v>
      </c>
      <c r="G439" s="47">
        <v>0</v>
      </c>
      <c r="H439" s="52" t="s">
        <v>30</v>
      </c>
      <c r="I439" s="52">
        <v>0</v>
      </c>
      <c r="J439" s="54">
        <v>0</v>
      </c>
      <c r="K439" s="52">
        <f t="shared" si="210"/>
        <v>0</v>
      </c>
      <c r="L439" s="53">
        <v>0</v>
      </c>
      <c r="M439" s="52" t="s">
        <v>30</v>
      </c>
      <c r="N439" s="52">
        <v>0</v>
      </c>
      <c r="O439" s="52">
        <v>0</v>
      </c>
      <c r="P439" s="52">
        <f t="shared" si="211"/>
        <v>0</v>
      </c>
      <c r="Q439" s="53">
        <v>0</v>
      </c>
      <c r="R439" s="52" t="s">
        <v>30</v>
      </c>
      <c r="S439" s="52">
        <v>0</v>
      </c>
      <c r="T439" s="52">
        <v>0</v>
      </c>
      <c r="U439" s="52">
        <f t="shared" si="212"/>
        <v>0</v>
      </c>
      <c r="V439" s="53">
        <v>0</v>
      </c>
      <c r="W439" s="52" t="s">
        <v>30</v>
      </c>
      <c r="X439" s="52">
        <v>0</v>
      </c>
      <c r="Y439" s="52">
        <v>0</v>
      </c>
      <c r="Z439" s="46">
        <f t="shared" si="213"/>
        <v>0</v>
      </c>
      <c r="AA439" s="47">
        <v>0</v>
      </c>
      <c r="AB439" s="52" t="s">
        <v>30</v>
      </c>
      <c r="AC439" s="52">
        <v>0</v>
      </c>
      <c r="AD439" s="52">
        <v>0</v>
      </c>
      <c r="AE439" s="52">
        <f t="shared" si="214"/>
        <v>0</v>
      </c>
      <c r="AF439" s="53">
        <v>0</v>
      </c>
      <c r="AG439" s="52" t="s">
        <v>30</v>
      </c>
      <c r="AH439" s="30"/>
      <c r="AI439" s="40"/>
      <c r="AJ439" s="41"/>
      <c r="AL439" s="42"/>
      <c r="AM439" s="42"/>
    </row>
    <row r="440" spans="1:39" s="31" customFormat="1" ht="14.25" customHeight="1" x14ac:dyDescent="0.25">
      <c r="A440" s="49" t="s">
        <v>861</v>
      </c>
      <c r="B440" s="70" t="s">
        <v>862</v>
      </c>
      <c r="C440" s="51" t="s">
        <v>29</v>
      </c>
      <c r="D440" s="52">
        <f t="shared" si="208"/>
        <v>0</v>
      </c>
      <c r="E440" s="52">
        <f t="shared" si="208"/>
        <v>0</v>
      </c>
      <c r="F440" s="46">
        <f t="shared" si="215"/>
        <v>0</v>
      </c>
      <c r="G440" s="47">
        <v>0</v>
      </c>
      <c r="H440" s="52" t="s">
        <v>30</v>
      </c>
      <c r="I440" s="52">
        <v>0</v>
      </c>
      <c r="J440" s="54">
        <v>0</v>
      </c>
      <c r="K440" s="52">
        <f t="shared" si="210"/>
        <v>0</v>
      </c>
      <c r="L440" s="53">
        <v>0</v>
      </c>
      <c r="M440" s="52" t="s">
        <v>30</v>
      </c>
      <c r="N440" s="52">
        <v>0</v>
      </c>
      <c r="O440" s="52">
        <v>0</v>
      </c>
      <c r="P440" s="52">
        <f t="shared" si="211"/>
        <v>0</v>
      </c>
      <c r="Q440" s="53">
        <v>0</v>
      </c>
      <c r="R440" s="52" t="s">
        <v>30</v>
      </c>
      <c r="S440" s="52">
        <v>0</v>
      </c>
      <c r="T440" s="52">
        <v>0</v>
      </c>
      <c r="U440" s="52">
        <f t="shared" si="212"/>
        <v>0</v>
      </c>
      <c r="V440" s="53">
        <v>0</v>
      </c>
      <c r="W440" s="52" t="s">
        <v>30</v>
      </c>
      <c r="X440" s="52">
        <v>0</v>
      </c>
      <c r="Y440" s="52">
        <v>0</v>
      </c>
      <c r="Z440" s="46">
        <f t="shared" si="213"/>
        <v>0</v>
      </c>
      <c r="AA440" s="47">
        <v>0</v>
      </c>
      <c r="AB440" s="52" t="s">
        <v>30</v>
      </c>
      <c r="AC440" s="52">
        <v>0</v>
      </c>
      <c r="AD440" s="52">
        <v>0</v>
      </c>
      <c r="AE440" s="52">
        <f t="shared" si="214"/>
        <v>0</v>
      </c>
      <c r="AF440" s="53">
        <v>0</v>
      </c>
      <c r="AG440" s="52" t="s">
        <v>30</v>
      </c>
      <c r="AH440" s="30"/>
      <c r="AI440" s="40"/>
      <c r="AJ440" s="41"/>
      <c r="AL440" s="42"/>
      <c r="AM440" s="42"/>
    </row>
    <row r="441" spans="1:39" s="31" customFormat="1" ht="14.25" customHeight="1" x14ac:dyDescent="0.25">
      <c r="A441" s="49" t="s">
        <v>81</v>
      </c>
      <c r="B441" s="68" t="s">
        <v>863</v>
      </c>
      <c r="C441" s="51" t="s">
        <v>29</v>
      </c>
      <c r="D441" s="52">
        <f t="shared" si="208"/>
        <v>0</v>
      </c>
      <c r="E441" s="52">
        <f t="shared" si="208"/>
        <v>0</v>
      </c>
      <c r="F441" s="46">
        <f t="shared" si="215"/>
        <v>0</v>
      </c>
      <c r="G441" s="47">
        <v>0</v>
      </c>
      <c r="H441" s="52" t="s">
        <v>30</v>
      </c>
      <c r="I441" s="52">
        <v>0</v>
      </c>
      <c r="J441" s="54">
        <v>0</v>
      </c>
      <c r="K441" s="52">
        <f t="shared" si="210"/>
        <v>0</v>
      </c>
      <c r="L441" s="53">
        <v>0</v>
      </c>
      <c r="M441" s="52" t="s">
        <v>30</v>
      </c>
      <c r="N441" s="52">
        <v>0</v>
      </c>
      <c r="O441" s="52">
        <v>0</v>
      </c>
      <c r="P441" s="52">
        <f t="shared" si="211"/>
        <v>0</v>
      </c>
      <c r="Q441" s="53">
        <v>0</v>
      </c>
      <c r="R441" s="52" t="s">
        <v>30</v>
      </c>
      <c r="S441" s="52">
        <v>0</v>
      </c>
      <c r="T441" s="52">
        <v>0</v>
      </c>
      <c r="U441" s="52">
        <f t="shared" si="212"/>
        <v>0</v>
      </c>
      <c r="V441" s="53">
        <v>0</v>
      </c>
      <c r="W441" s="52" t="s">
        <v>30</v>
      </c>
      <c r="X441" s="52">
        <v>0</v>
      </c>
      <c r="Y441" s="52">
        <v>0</v>
      </c>
      <c r="Z441" s="46">
        <f t="shared" si="213"/>
        <v>0</v>
      </c>
      <c r="AA441" s="47">
        <v>0</v>
      </c>
      <c r="AB441" s="52" t="s">
        <v>30</v>
      </c>
      <c r="AC441" s="52">
        <v>0</v>
      </c>
      <c r="AD441" s="52">
        <v>0</v>
      </c>
      <c r="AE441" s="52">
        <f t="shared" si="214"/>
        <v>0</v>
      </c>
      <c r="AF441" s="53">
        <v>0</v>
      </c>
      <c r="AG441" s="52" t="s">
        <v>30</v>
      </c>
      <c r="AH441" s="30"/>
      <c r="AI441" s="40"/>
      <c r="AJ441" s="41"/>
      <c r="AL441" s="42"/>
      <c r="AM441" s="42"/>
    </row>
    <row r="442" spans="1:39" s="31" customFormat="1" ht="14.25" customHeight="1" thickBot="1" x14ac:dyDescent="0.3">
      <c r="A442" s="56" t="s">
        <v>82</v>
      </c>
      <c r="B442" s="89" t="s">
        <v>864</v>
      </c>
      <c r="C442" s="58" t="s">
        <v>29</v>
      </c>
      <c r="D442" s="52">
        <f t="shared" si="208"/>
        <v>0</v>
      </c>
      <c r="E442" s="52">
        <f t="shared" si="208"/>
        <v>0</v>
      </c>
      <c r="F442" s="46">
        <f t="shared" si="215"/>
        <v>0</v>
      </c>
      <c r="G442" s="47">
        <v>0</v>
      </c>
      <c r="H442" s="59" t="s">
        <v>30</v>
      </c>
      <c r="I442" s="59">
        <v>0</v>
      </c>
      <c r="J442" s="98">
        <v>0</v>
      </c>
      <c r="K442" s="52">
        <f t="shared" si="210"/>
        <v>0</v>
      </c>
      <c r="L442" s="53">
        <v>0</v>
      </c>
      <c r="M442" s="59" t="s">
        <v>30</v>
      </c>
      <c r="N442" s="59">
        <v>0</v>
      </c>
      <c r="O442" s="59">
        <v>0</v>
      </c>
      <c r="P442" s="59">
        <f t="shared" si="211"/>
        <v>0</v>
      </c>
      <c r="Q442" s="60">
        <v>0</v>
      </c>
      <c r="R442" s="59" t="s">
        <v>30</v>
      </c>
      <c r="S442" s="59">
        <v>0</v>
      </c>
      <c r="T442" s="59">
        <v>0</v>
      </c>
      <c r="U442" s="52">
        <f t="shared" si="212"/>
        <v>0</v>
      </c>
      <c r="V442" s="53">
        <v>0</v>
      </c>
      <c r="W442" s="59" t="s">
        <v>30</v>
      </c>
      <c r="X442" s="59">
        <v>0</v>
      </c>
      <c r="Y442" s="59">
        <v>0</v>
      </c>
      <c r="Z442" s="46">
        <f t="shared" si="213"/>
        <v>0</v>
      </c>
      <c r="AA442" s="47">
        <v>0</v>
      </c>
      <c r="AB442" s="59" t="s">
        <v>30</v>
      </c>
      <c r="AC442" s="59">
        <v>0</v>
      </c>
      <c r="AD442" s="59">
        <v>0</v>
      </c>
      <c r="AE442" s="52">
        <f t="shared" si="214"/>
        <v>0</v>
      </c>
      <c r="AF442" s="53">
        <v>0</v>
      </c>
      <c r="AG442" s="59" t="s">
        <v>30</v>
      </c>
      <c r="AH442" s="30"/>
      <c r="AI442" s="40"/>
      <c r="AJ442" s="41"/>
      <c r="AL442" s="42"/>
      <c r="AM442" s="42"/>
    </row>
    <row r="443" spans="1:39" s="31" customFormat="1" ht="14.25" customHeight="1" x14ac:dyDescent="0.25">
      <c r="A443" s="74" t="s">
        <v>168</v>
      </c>
      <c r="B443" s="146" t="s">
        <v>160</v>
      </c>
      <c r="C443" s="147" t="s">
        <v>30</v>
      </c>
      <c r="D443" s="148" t="s">
        <v>30</v>
      </c>
      <c r="E443" s="149" t="s">
        <v>30</v>
      </c>
      <c r="F443" s="77" t="s">
        <v>30</v>
      </c>
      <c r="G443" s="77" t="s">
        <v>30</v>
      </c>
      <c r="H443" s="149" t="s">
        <v>30</v>
      </c>
      <c r="I443" s="148" t="s">
        <v>30</v>
      </c>
      <c r="J443" s="149" t="s">
        <v>30</v>
      </c>
      <c r="K443" s="77" t="s">
        <v>30</v>
      </c>
      <c r="L443" s="78" t="s">
        <v>30</v>
      </c>
      <c r="M443" s="78" t="s">
        <v>30</v>
      </c>
      <c r="N443" s="148" t="s">
        <v>30</v>
      </c>
      <c r="O443" s="149" t="s">
        <v>30</v>
      </c>
      <c r="P443" s="77" t="s">
        <v>30</v>
      </c>
      <c r="Q443" s="78" t="s">
        <v>30</v>
      </c>
      <c r="R443" s="149" t="s">
        <v>30</v>
      </c>
      <c r="S443" s="148" t="s">
        <v>30</v>
      </c>
      <c r="T443" s="149" t="s">
        <v>30</v>
      </c>
      <c r="U443" s="77" t="s">
        <v>30</v>
      </c>
      <c r="V443" s="78" t="s">
        <v>30</v>
      </c>
      <c r="W443" s="149" t="s">
        <v>30</v>
      </c>
      <c r="X443" s="148" t="s">
        <v>30</v>
      </c>
      <c r="Y443" s="149" t="s">
        <v>30</v>
      </c>
      <c r="Z443" s="77" t="s">
        <v>30</v>
      </c>
      <c r="AA443" s="78" t="s">
        <v>30</v>
      </c>
      <c r="AB443" s="149" t="s">
        <v>30</v>
      </c>
      <c r="AC443" s="148" t="s">
        <v>30</v>
      </c>
      <c r="AD443" s="149" t="s">
        <v>30</v>
      </c>
      <c r="AE443" s="77" t="s">
        <v>30</v>
      </c>
      <c r="AF443" s="78" t="s">
        <v>30</v>
      </c>
      <c r="AG443" s="149" t="s">
        <v>30</v>
      </c>
      <c r="AH443" s="30"/>
      <c r="AI443" s="40"/>
      <c r="AJ443" s="41"/>
      <c r="AL443" s="42"/>
      <c r="AM443" s="42"/>
    </row>
    <row r="444" spans="1:39" s="31" customFormat="1" ht="14.25" customHeight="1" x14ac:dyDescent="0.25">
      <c r="A444" s="49" t="s">
        <v>865</v>
      </c>
      <c r="B444" s="68" t="s">
        <v>866</v>
      </c>
      <c r="C444" s="58" t="s">
        <v>29</v>
      </c>
      <c r="D444" s="150" t="s">
        <v>30</v>
      </c>
      <c r="E444" s="150" t="s">
        <v>30</v>
      </c>
      <c r="F444" s="52" t="s">
        <v>30</v>
      </c>
      <c r="G444" s="52" t="s">
        <v>30</v>
      </c>
      <c r="H444" s="150" t="s">
        <v>30</v>
      </c>
      <c r="I444" s="150" t="s">
        <v>30</v>
      </c>
      <c r="J444" s="150" t="s">
        <v>30</v>
      </c>
      <c r="K444" s="52" t="s">
        <v>30</v>
      </c>
      <c r="L444" s="53" t="s">
        <v>30</v>
      </c>
      <c r="M444" s="52" t="s">
        <v>30</v>
      </c>
      <c r="N444" s="150" t="s">
        <v>30</v>
      </c>
      <c r="O444" s="150" t="s">
        <v>30</v>
      </c>
      <c r="P444" s="52" t="s">
        <v>30</v>
      </c>
      <c r="Q444" s="53" t="s">
        <v>30</v>
      </c>
      <c r="R444" s="150" t="s">
        <v>30</v>
      </c>
      <c r="S444" s="150" t="s">
        <v>30</v>
      </c>
      <c r="T444" s="150" t="s">
        <v>30</v>
      </c>
      <c r="U444" s="52" t="s">
        <v>30</v>
      </c>
      <c r="V444" s="53" t="s">
        <v>30</v>
      </c>
      <c r="W444" s="150" t="s">
        <v>30</v>
      </c>
      <c r="X444" s="150" t="s">
        <v>30</v>
      </c>
      <c r="Y444" s="150" t="s">
        <v>30</v>
      </c>
      <c r="Z444" s="52" t="s">
        <v>30</v>
      </c>
      <c r="AA444" s="53" t="s">
        <v>30</v>
      </c>
      <c r="AB444" s="150" t="s">
        <v>30</v>
      </c>
      <c r="AC444" s="150" t="s">
        <v>30</v>
      </c>
      <c r="AD444" s="150" t="s">
        <v>30</v>
      </c>
      <c r="AE444" s="52" t="s">
        <v>30</v>
      </c>
      <c r="AF444" s="53" t="s">
        <v>30</v>
      </c>
      <c r="AG444" s="150" t="s">
        <v>30</v>
      </c>
      <c r="AH444" s="30"/>
      <c r="AI444" s="40"/>
      <c r="AJ444" s="41"/>
      <c r="AL444" s="42"/>
      <c r="AM444" s="42"/>
    </row>
    <row r="445" spans="1:39" s="31" customFormat="1" ht="14.25" customHeight="1" x14ac:dyDescent="0.25">
      <c r="A445" s="49" t="s">
        <v>172</v>
      </c>
      <c r="B445" s="66" t="s">
        <v>867</v>
      </c>
      <c r="C445" s="58" t="s">
        <v>29</v>
      </c>
      <c r="D445" s="150" t="s">
        <v>30</v>
      </c>
      <c r="E445" s="150" t="s">
        <v>30</v>
      </c>
      <c r="F445" s="52" t="s">
        <v>30</v>
      </c>
      <c r="G445" s="52" t="s">
        <v>30</v>
      </c>
      <c r="H445" s="150" t="s">
        <v>30</v>
      </c>
      <c r="I445" s="150" t="s">
        <v>30</v>
      </c>
      <c r="J445" s="150" t="s">
        <v>30</v>
      </c>
      <c r="K445" s="52" t="s">
        <v>30</v>
      </c>
      <c r="L445" s="53" t="s">
        <v>30</v>
      </c>
      <c r="M445" s="52" t="s">
        <v>30</v>
      </c>
      <c r="N445" s="150" t="s">
        <v>30</v>
      </c>
      <c r="O445" s="150" t="s">
        <v>30</v>
      </c>
      <c r="P445" s="52" t="s">
        <v>30</v>
      </c>
      <c r="Q445" s="53" t="s">
        <v>30</v>
      </c>
      <c r="R445" s="150" t="s">
        <v>30</v>
      </c>
      <c r="S445" s="150" t="s">
        <v>30</v>
      </c>
      <c r="T445" s="150" t="s">
        <v>30</v>
      </c>
      <c r="U445" s="52" t="s">
        <v>30</v>
      </c>
      <c r="V445" s="53" t="s">
        <v>30</v>
      </c>
      <c r="W445" s="150" t="s">
        <v>30</v>
      </c>
      <c r="X445" s="150" t="s">
        <v>30</v>
      </c>
      <c r="Y445" s="150" t="s">
        <v>30</v>
      </c>
      <c r="Z445" s="52" t="s">
        <v>30</v>
      </c>
      <c r="AA445" s="53" t="s">
        <v>30</v>
      </c>
      <c r="AB445" s="150" t="s">
        <v>30</v>
      </c>
      <c r="AC445" s="150" t="s">
        <v>30</v>
      </c>
      <c r="AD445" s="150" t="s">
        <v>30</v>
      </c>
      <c r="AE445" s="52" t="s">
        <v>30</v>
      </c>
      <c r="AF445" s="53" t="s">
        <v>30</v>
      </c>
      <c r="AG445" s="150" t="s">
        <v>30</v>
      </c>
      <c r="AH445" s="30"/>
      <c r="AI445" s="40"/>
      <c r="AJ445" s="41"/>
      <c r="AL445" s="42"/>
      <c r="AM445" s="42"/>
    </row>
    <row r="446" spans="1:39" s="31" customFormat="1" ht="14.25" customHeight="1" x14ac:dyDescent="0.25">
      <c r="A446" s="49" t="s">
        <v>174</v>
      </c>
      <c r="B446" s="66" t="s">
        <v>868</v>
      </c>
      <c r="C446" s="58" t="s">
        <v>29</v>
      </c>
      <c r="D446" s="150" t="s">
        <v>30</v>
      </c>
      <c r="E446" s="150" t="s">
        <v>30</v>
      </c>
      <c r="F446" s="52" t="s">
        <v>30</v>
      </c>
      <c r="G446" s="52" t="s">
        <v>30</v>
      </c>
      <c r="H446" s="150" t="s">
        <v>30</v>
      </c>
      <c r="I446" s="150" t="s">
        <v>30</v>
      </c>
      <c r="J446" s="150" t="s">
        <v>30</v>
      </c>
      <c r="K446" s="52" t="s">
        <v>30</v>
      </c>
      <c r="L446" s="53" t="s">
        <v>30</v>
      </c>
      <c r="M446" s="52" t="s">
        <v>30</v>
      </c>
      <c r="N446" s="150" t="s">
        <v>30</v>
      </c>
      <c r="O446" s="150" t="s">
        <v>30</v>
      </c>
      <c r="P446" s="52" t="s">
        <v>30</v>
      </c>
      <c r="Q446" s="53" t="s">
        <v>30</v>
      </c>
      <c r="R446" s="150" t="s">
        <v>30</v>
      </c>
      <c r="S446" s="150" t="s">
        <v>30</v>
      </c>
      <c r="T446" s="150" t="s">
        <v>30</v>
      </c>
      <c r="U446" s="52" t="s">
        <v>30</v>
      </c>
      <c r="V446" s="53" t="s">
        <v>30</v>
      </c>
      <c r="W446" s="150" t="s">
        <v>30</v>
      </c>
      <c r="X446" s="150" t="s">
        <v>30</v>
      </c>
      <c r="Y446" s="150" t="s">
        <v>30</v>
      </c>
      <c r="Z446" s="52" t="s">
        <v>30</v>
      </c>
      <c r="AA446" s="52" t="s">
        <v>30</v>
      </c>
      <c r="AB446" s="150" t="s">
        <v>30</v>
      </c>
      <c r="AC446" s="150" t="s">
        <v>30</v>
      </c>
      <c r="AD446" s="150" t="s">
        <v>30</v>
      </c>
      <c r="AE446" s="52" t="s">
        <v>30</v>
      </c>
      <c r="AF446" s="53" t="s">
        <v>30</v>
      </c>
      <c r="AG446" s="150" t="s">
        <v>30</v>
      </c>
      <c r="AH446" s="30"/>
      <c r="AI446" s="40"/>
      <c r="AJ446" s="41"/>
      <c r="AL446" s="42"/>
      <c r="AM446" s="42"/>
    </row>
    <row r="447" spans="1:39" s="31" customFormat="1" ht="14.25" customHeight="1" x14ac:dyDescent="0.25">
      <c r="A447" s="49" t="s">
        <v>177</v>
      </c>
      <c r="B447" s="66" t="s">
        <v>869</v>
      </c>
      <c r="C447" s="58" t="s">
        <v>29</v>
      </c>
      <c r="D447" s="150" t="s">
        <v>30</v>
      </c>
      <c r="E447" s="150" t="s">
        <v>30</v>
      </c>
      <c r="F447" s="52" t="s">
        <v>30</v>
      </c>
      <c r="G447" s="52" t="s">
        <v>30</v>
      </c>
      <c r="H447" s="150" t="s">
        <v>30</v>
      </c>
      <c r="I447" s="150" t="s">
        <v>30</v>
      </c>
      <c r="J447" s="150" t="s">
        <v>30</v>
      </c>
      <c r="K447" s="52" t="s">
        <v>30</v>
      </c>
      <c r="L447" s="53" t="s">
        <v>30</v>
      </c>
      <c r="M447" s="52" t="s">
        <v>30</v>
      </c>
      <c r="N447" s="150" t="s">
        <v>30</v>
      </c>
      <c r="O447" s="150" t="s">
        <v>30</v>
      </c>
      <c r="P447" s="52" t="s">
        <v>30</v>
      </c>
      <c r="Q447" s="53" t="s">
        <v>30</v>
      </c>
      <c r="R447" s="150" t="s">
        <v>30</v>
      </c>
      <c r="S447" s="150" t="s">
        <v>30</v>
      </c>
      <c r="T447" s="150" t="s">
        <v>30</v>
      </c>
      <c r="U447" s="52" t="s">
        <v>30</v>
      </c>
      <c r="V447" s="53" t="s">
        <v>30</v>
      </c>
      <c r="W447" s="150" t="s">
        <v>30</v>
      </c>
      <c r="X447" s="150" t="s">
        <v>30</v>
      </c>
      <c r="Y447" s="150" t="s">
        <v>30</v>
      </c>
      <c r="Z447" s="52" t="s">
        <v>30</v>
      </c>
      <c r="AA447" s="52" t="s">
        <v>30</v>
      </c>
      <c r="AB447" s="150" t="s">
        <v>30</v>
      </c>
      <c r="AC447" s="150" t="s">
        <v>30</v>
      </c>
      <c r="AD447" s="150" t="s">
        <v>30</v>
      </c>
      <c r="AE447" s="52" t="s">
        <v>30</v>
      </c>
      <c r="AF447" s="53" t="s">
        <v>30</v>
      </c>
      <c r="AG447" s="150" t="s">
        <v>30</v>
      </c>
      <c r="AH447" s="30"/>
      <c r="AI447" s="40"/>
      <c r="AJ447" s="41"/>
      <c r="AL447" s="42"/>
      <c r="AM447" s="42"/>
    </row>
    <row r="448" spans="1:39" s="31" customFormat="1" ht="14.25" customHeight="1" x14ac:dyDescent="0.25">
      <c r="A448" s="49" t="s">
        <v>178</v>
      </c>
      <c r="B448" s="68" t="s">
        <v>870</v>
      </c>
      <c r="C448" s="151" t="s">
        <v>30</v>
      </c>
      <c r="D448" s="150" t="s">
        <v>30</v>
      </c>
      <c r="E448" s="150" t="s">
        <v>30</v>
      </c>
      <c r="F448" s="52" t="s">
        <v>30</v>
      </c>
      <c r="G448" s="52" t="s">
        <v>30</v>
      </c>
      <c r="H448" s="150" t="s">
        <v>30</v>
      </c>
      <c r="I448" s="150" t="s">
        <v>30</v>
      </c>
      <c r="J448" s="150" t="s">
        <v>30</v>
      </c>
      <c r="K448" s="52" t="s">
        <v>30</v>
      </c>
      <c r="L448" s="53" t="s">
        <v>30</v>
      </c>
      <c r="M448" s="52" t="s">
        <v>30</v>
      </c>
      <c r="N448" s="150" t="s">
        <v>30</v>
      </c>
      <c r="O448" s="150" t="s">
        <v>30</v>
      </c>
      <c r="P448" s="52" t="s">
        <v>30</v>
      </c>
      <c r="Q448" s="53" t="s">
        <v>30</v>
      </c>
      <c r="R448" s="150" t="s">
        <v>30</v>
      </c>
      <c r="S448" s="150" t="s">
        <v>30</v>
      </c>
      <c r="T448" s="150" t="s">
        <v>30</v>
      </c>
      <c r="U448" s="52" t="s">
        <v>30</v>
      </c>
      <c r="V448" s="95" t="s">
        <v>30</v>
      </c>
      <c r="W448" s="150" t="s">
        <v>30</v>
      </c>
      <c r="X448" s="150" t="s">
        <v>30</v>
      </c>
      <c r="Y448" s="150" t="s">
        <v>30</v>
      </c>
      <c r="Z448" s="52" t="s">
        <v>30</v>
      </c>
      <c r="AA448" s="52" t="s">
        <v>30</v>
      </c>
      <c r="AB448" s="150" t="s">
        <v>30</v>
      </c>
      <c r="AC448" s="150" t="s">
        <v>30</v>
      </c>
      <c r="AD448" s="150" t="s">
        <v>30</v>
      </c>
      <c r="AE448" s="52" t="s">
        <v>30</v>
      </c>
      <c r="AF448" s="53" t="s">
        <v>30</v>
      </c>
      <c r="AG448" s="150" t="s">
        <v>30</v>
      </c>
      <c r="AH448" s="30"/>
      <c r="AI448" s="40"/>
      <c r="AJ448" s="41"/>
      <c r="AL448" s="42"/>
      <c r="AM448" s="42"/>
    </row>
    <row r="449" spans="1:41" s="31" customFormat="1" ht="14.25" customHeight="1" x14ac:dyDescent="0.25">
      <c r="A449" s="49" t="s">
        <v>871</v>
      </c>
      <c r="B449" s="66" t="s">
        <v>872</v>
      </c>
      <c r="C449" s="58" t="s">
        <v>29</v>
      </c>
      <c r="D449" s="150" t="s">
        <v>30</v>
      </c>
      <c r="E449" s="150" t="s">
        <v>30</v>
      </c>
      <c r="F449" s="52" t="s">
        <v>30</v>
      </c>
      <c r="G449" s="52" t="s">
        <v>30</v>
      </c>
      <c r="H449" s="150" t="s">
        <v>30</v>
      </c>
      <c r="I449" s="150" t="s">
        <v>30</v>
      </c>
      <c r="J449" s="150" t="s">
        <v>30</v>
      </c>
      <c r="K449" s="52" t="s">
        <v>30</v>
      </c>
      <c r="L449" s="52" t="s">
        <v>30</v>
      </c>
      <c r="M449" s="52" t="s">
        <v>30</v>
      </c>
      <c r="N449" s="150" t="s">
        <v>30</v>
      </c>
      <c r="O449" s="150" t="s">
        <v>30</v>
      </c>
      <c r="P449" s="52" t="s">
        <v>30</v>
      </c>
      <c r="Q449" s="53" t="s">
        <v>30</v>
      </c>
      <c r="R449" s="150" t="s">
        <v>30</v>
      </c>
      <c r="S449" s="150" t="s">
        <v>30</v>
      </c>
      <c r="T449" s="150" t="s">
        <v>30</v>
      </c>
      <c r="U449" s="52" t="s">
        <v>30</v>
      </c>
      <c r="V449" s="53" t="s">
        <v>30</v>
      </c>
      <c r="W449" s="150" t="s">
        <v>30</v>
      </c>
      <c r="X449" s="150" t="s">
        <v>30</v>
      </c>
      <c r="Y449" s="150" t="s">
        <v>30</v>
      </c>
      <c r="Z449" s="52" t="s">
        <v>30</v>
      </c>
      <c r="AA449" s="52" t="s">
        <v>30</v>
      </c>
      <c r="AB449" s="150" t="s">
        <v>30</v>
      </c>
      <c r="AC449" s="150" t="s">
        <v>30</v>
      </c>
      <c r="AD449" s="150" t="s">
        <v>30</v>
      </c>
      <c r="AE449" s="52" t="s">
        <v>30</v>
      </c>
      <c r="AF449" s="53" t="s">
        <v>30</v>
      </c>
      <c r="AG449" s="150" t="s">
        <v>30</v>
      </c>
      <c r="AH449" s="30"/>
      <c r="AI449" s="40"/>
      <c r="AJ449" s="41"/>
      <c r="AL449" s="42"/>
      <c r="AM449" s="42"/>
    </row>
    <row r="450" spans="1:41" s="31" customFormat="1" ht="14.25" customHeight="1" x14ac:dyDescent="0.25">
      <c r="A450" s="49" t="s">
        <v>873</v>
      </c>
      <c r="B450" s="66" t="s">
        <v>874</v>
      </c>
      <c r="C450" s="58" t="s">
        <v>29</v>
      </c>
      <c r="D450" s="150" t="s">
        <v>30</v>
      </c>
      <c r="E450" s="150" t="s">
        <v>30</v>
      </c>
      <c r="F450" s="52" t="s">
        <v>30</v>
      </c>
      <c r="G450" s="52" t="s">
        <v>30</v>
      </c>
      <c r="H450" s="150" t="s">
        <v>30</v>
      </c>
      <c r="I450" s="150" t="s">
        <v>30</v>
      </c>
      <c r="J450" s="150" t="s">
        <v>30</v>
      </c>
      <c r="K450" s="52" t="s">
        <v>30</v>
      </c>
      <c r="L450" s="52" t="s">
        <v>30</v>
      </c>
      <c r="M450" s="52" t="s">
        <v>30</v>
      </c>
      <c r="N450" s="150" t="s">
        <v>30</v>
      </c>
      <c r="O450" s="150" t="s">
        <v>30</v>
      </c>
      <c r="P450" s="52" t="s">
        <v>30</v>
      </c>
      <c r="Q450" s="53" t="s">
        <v>30</v>
      </c>
      <c r="R450" s="150" t="s">
        <v>30</v>
      </c>
      <c r="S450" s="150" t="s">
        <v>30</v>
      </c>
      <c r="T450" s="150" t="s">
        <v>30</v>
      </c>
      <c r="U450" s="52" t="s">
        <v>30</v>
      </c>
      <c r="V450" s="53" t="s">
        <v>30</v>
      </c>
      <c r="W450" s="150" t="s">
        <v>30</v>
      </c>
      <c r="X450" s="150" t="s">
        <v>30</v>
      </c>
      <c r="Y450" s="150" t="s">
        <v>30</v>
      </c>
      <c r="Z450" s="52" t="s">
        <v>30</v>
      </c>
      <c r="AA450" s="52" t="s">
        <v>30</v>
      </c>
      <c r="AB450" s="150" t="s">
        <v>30</v>
      </c>
      <c r="AC450" s="150" t="s">
        <v>30</v>
      </c>
      <c r="AD450" s="150" t="s">
        <v>30</v>
      </c>
      <c r="AE450" s="52" t="s">
        <v>30</v>
      </c>
      <c r="AF450" s="53" t="s">
        <v>30</v>
      </c>
      <c r="AG450" s="150" t="s">
        <v>30</v>
      </c>
      <c r="AH450" s="30"/>
      <c r="AI450" s="40"/>
      <c r="AJ450" s="41"/>
      <c r="AL450" s="42"/>
      <c r="AM450" s="42"/>
    </row>
    <row r="451" spans="1:41" s="31" customFormat="1" ht="14.25" customHeight="1" thickBot="1" x14ac:dyDescent="0.3">
      <c r="A451" s="81" t="s">
        <v>875</v>
      </c>
      <c r="B451" s="152" t="s">
        <v>876</v>
      </c>
      <c r="C451" s="83" t="s">
        <v>29</v>
      </c>
      <c r="D451" s="153" t="s">
        <v>30</v>
      </c>
      <c r="E451" s="153" t="s">
        <v>30</v>
      </c>
      <c r="F451" s="84" t="s">
        <v>30</v>
      </c>
      <c r="G451" s="84" t="s">
        <v>30</v>
      </c>
      <c r="H451" s="153" t="s">
        <v>30</v>
      </c>
      <c r="I451" s="153" t="s">
        <v>30</v>
      </c>
      <c r="J451" s="153" t="s">
        <v>30</v>
      </c>
      <c r="K451" s="84" t="s">
        <v>30</v>
      </c>
      <c r="L451" s="84" t="s">
        <v>30</v>
      </c>
      <c r="M451" s="84" t="s">
        <v>30</v>
      </c>
      <c r="N451" s="153" t="s">
        <v>30</v>
      </c>
      <c r="O451" s="153" t="s">
        <v>30</v>
      </c>
      <c r="P451" s="84" t="s">
        <v>30</v>
      </c>
      <c r="Q451" s="85" t="s">
        <v>30</v>
      </c>
      <c r="R451" s="153" t="s">
        <v>30</v>
      </c>
      <c r="S451" s="153" t="s">
        <v>30</v>
      </c>
      <c r="T451" s="153" t="s">
        <v>30</v>
      </c>
      <c r="U451" s="84" t="s">
        <v>30</v>
      </c>
      <c r="V451" s="85" t="s">
        <v>30</v>
      </c>
      <c r="W451" s="153" t="s">
        <v>30</v>
      </c>
      <c r="X451" s="153" t="s">
        <v>30</v>
      </c>
      <c r="Y451" s="153" t="s">
        <v>30</v>
      </c>
      <c r="Z451" s="84" t="s">
        <v>30</v>
      </c>
      <c r="AA451" s="84" t="s">
        <v>30</v>
      </c>
      <c r="AB451" s="153" t="s">
        <v>30</v>
      </c>
      <c r="AC451" s="153" t="s">
        <v>30</v>
      </c>
      <c r="AD451" s="153" t="s">
        <v>30</v>
      </c>
      <c r="AE451" s="84" t="s">
        <v>30</v>
      </c>
      <c r="AF451" s="85" t="s">
        <v>30</v>
      </c>
      <c r="AG451" s="153" t="s">
        <v>30</v>
      </c>
      <c r="AH451" s="30"/>
      <c r="AI451" s="40"/>
      <c r="AJ451" s="41"/>
      <c r="AL451" s="42"/>
      <c r="AM451" s="42"/>
    </row>
    <row r="452" spans="1:41" outlineLevel="1" x14ac:dyDescent="0.25">
      <c r="AJ452" s="154"/>
      <c r="AK452" s="154"/>
      <c r="AL452" s="155"/>
      <c r="AM452" s="155"/>
      <c r="AN452" s="155"/>
      <c r="AO452" s="155"/>
    </row>
    <row r="453" spans="1:41" x14ac:dyDescent="0.25">
      <c r="A453" s="156" t="s">
        <v>877</v>
      </c>
      <c r="D453" s="157"/>
      <c r="E453" s="157"/>
      <c r="F453" s="157"/>
      <c r="G453" s="157"/>
      <c r="H453" s="157"/>
      <c r="I453" s="157"/>
      <c r="J453" s="157"/>
      <c r="K453" s="157"/>
      <c r="L453" s="157"/>
      <c r="M453" s="157"/>
      <c r="N453" s="157"/>
      <c r="O453" s="157"/>
      <c r="P453" s="157"/>
      <c r="Q453" s="157"/>
      <c r="R453" s="157"/>
      <c r="S453" s="157"/>
      <c r="T453" s="157"/>
      <c r="U453" s="157"/>
      <c r="V453" s="157"/>
      <c r="W453" s="157"/>
      <c r="X453" s="157"/>
      <c r="Y453" s="157"/>
      <c r="Z453" s="157"/>
      <c r="AA453" s="157"/>
      <c r="AB453" s="157"/>
      <c r="AC453" s="157"/>
      <c r="AD453" s="157"/>
      <c r="AE453" s="157"/>
      <c r="AF453" s="157"/>
      <c r="AG453" s="157"/>
    </row>
    <row r="454" spans="1:41" x14ac:dyDescent="0.25">
      <c r="A454" s="207" t="s">
        <v>878</v>
      </c>
      <c r="B454" s="207"/>
      <c r="C454" s="207"/>
      <c r="D454" s="207"/>
      <c r="E454" s="207"/>
      <c r="F454" s="158"/>
      <c r="G454" s="158"/>
      <c r="H454" s="158"/>
    </row>
    <row r="455" spans="1:41" x14ac:dyDescent="0.25">
      <c r="A455" s="207" t="s">
        <v>879</v>
      </c>
      <c r="B455" s="207"/>
      <c r="C455" s="207"/>
      <c r="D455" s="207"/>
      <c r="E455" s="207"/>
      <c r="F455" s="158"/>
      <c r="G455" s="158"/>
      <c r="H455" s="158"/>
    </row>
    <row r="456" spans="1:41" x14ac:dyDescent="0.25">
      <c r="A456" s="207" t="s">
        <v>880</v>
      </c>
      <c r="B456" s="207"/>
      <c r="C456" s="207"/>
      <c r="D456" s="207"/>
      <c r="E456" s="207"/>
      <c r="F456" s="158"/>
      <c r="G456" s="158"/>
      <c r="H456" s="158"/>
    </row>
    <row r="457" spans="1:41" ht="15.75" customHeight="1" x14ac:dyDescent="0.25">
      <c r="A457" s="158" t="s">
        <v>881</v>
      </c>
      <c r="J457" s="159"/>
      <c r="K457" s="159"/>
      <c r="L457" s="159"/>
      <c r="M457" s="159"/>
    </row>
    <row r="458" spans="1:41" ht="54" customHeight="1" x14ac:dyDescent="0.25">
      <c r="A458" s="203" t="s">
        <v>882</v>
      </c>
      <c r="B458" s="203"/>
      <c r="C458" s="203"/>
      <c r="D458" s="203"/>
      <c r="E458" s="203"/>
      <c r="F458" s="160"/>
      <c r="G458" s="160"/>
      <c r="H458" s="160"/>
    </row>
    <row r="460" spans="1:41" x14ac:dyDescent="0.25"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</row>
    <row r="461" spans="1:41" x14ac:dyDescent="0.25"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</row>
    <row r="462" spans="1:41" x14ac:dyDescent="0.25">
      <c r="A462" s="161"/>
      <c r="B462" s="162"/>
      <c r="C462" s="163"/>
      <c r="D462" s="164"/>
      <c r="E462" s="164"/>
      <c r="F462" s="164"/>
      <c r="G462" s="164"/>
      <c r="H462" s="164"/>
      <c r="I462" s="164"/>
      <c r="J462" s="164"/>
      <c r="K462" s="164"/>
      <c r="L462" s="164"/>
      <c r="M462" s="164"/>
      <c r="N462" s="164"/>
      <c r="O462" s="164"/>
      <c r="P462" s="164"/>
      <c r="Q462" s="164"/>
      <c r="R462" s="164"/>
      <c r="S462" s="164"/>
      <c r="T462" s="164"/>
      <c r="U462" s="164"/>
      <c r="V462" s="164"/>
      <c r="W462" s="164"/>
      <c r="X462" s="164"/>
      <c r="Y462" s="164"/>
      <c r="Z462" s="164"/>
      <c r="AA462" s="164"/>
      <c r="AB462" s="164"/>
      <c r="AC462" s="164"/>
      <c r="AD462" s="164"/>
      <c r="AE462" s="164"/>
      <c r="AF462" s="164"/>
      <c r="AG462" s="164"/>
    </row>
    <row r="463" spans="1:41" x14ac:dyDescent="0.25">
      <c r="A463" s="161"/>
      <c r="B463" s="162"/>
      <c r="C463" s="163"/>
      <c r="D463" s="164"/>
      <c r="E463" s="164"/>
      <c r="F463" s="164"/>
      <c r="G463" s="164"/>
      <c r="H463" s="164"/>
      <c r="I463" s="164"/>
      <c r="J463" s="164"/>
      <c r="K463" s="164"/>
      <c r="L463" s="164"/>
      <c r="M463" s="164"/>
      <c r="N463" s="164"/>
      <c r="O463" s="164"/>
      <c r="P463" s="164"/>
      <c r="Q463" s="164"/>
      <c r="R463" s="164"/>
      <c r="S463" s="164"/>
      <c r="T463" s="164"/>
      <c r="U463" s="164"/>
      <c r="V463" s="164"/>
      <c r="W463" s="164"/>
      <c r="X463" s="164"/>
      <c r="Y463" s="164"/>
      <c r="Z463" s="164"/>
      <c r="AA463" s="164"/>
      <c r="AB463" s="164"/>
      <c r="AC463" s="164"/>
      <c r="AD463" s="164"/>
      <c r="AE463" s="164"/>
      <c r="AF463" s="164"/>
      <c r="AG463" s="164"/>
    </row>
    <row r="464" spans="1:41" x14ac:dyDescent="0.25">
      <c r="A464" s="161"/>
      <c r="B464" s="162"/>
      <c r="C464" s="163"/>
      <c r="D464" s="164"/>
      <c r="E464" s="164"/>
      <c r="F464" s="164"/>
      <c r="G464" s="164"/>
      <c r="H464" s="164"/>
      <c r="I464" s="164"/>
      <c r="J464" s="164"/>
      <c r="K464" s="164"/>
      <c r="L464" s="164"/>
      <c r="M464" s="164"/>
      <c r="N464" s="164"/>
      <c r="O464" s="164"/>
      <c r="P464" s="164"/>
      <c r="Q464" s="164"/>
      <c r="R464" s="164"/>
      <c r="S464" s="164"/>
      <c r="T464" s="164"/>
      <c r="U464" s="164"/>
      <c r="V464" s="164"/>
      <c r="W464" s="164"/>
      <c r="X464" s="164"/>
      <c r="Y464" s="164"/>
      <c r="Z464" s="164"/>
      <c r="AA464" s="164"/>
      <c r="AB464" s="164"/>
      <c r="AC464" s="164"/>
      <c r="AD464" s="164"/>
      <c r="AE464" s="164"/>
      <c r="AF464" s="164"/>
      <c r="AG464" s="164"/>
    </row>
    <row r="465" spans="1:33" x14ac:dyDescent="0.25">
      <c r="A465" s="161"/>
      <c r="B465" s="162"/>
      <c r="C465" s="163"/>
      <c r="D465" s="164"/>
      <c r="E465" s="164"/>
      <c r="F465" s="164"/>
      <c r="G465" s="164"/>
      <c r="H465" s="164"/>
      <c r="I465" s="164"/>
      <c r="J465" s="164"/>
      <c r="K465" s="164"/>
      <c r="L465" s="164"/>
      <c r="M465" s="164"/>
      <c r="N465" s="164"/>
      <c r="O465" s="164"/>
      <c r="P465" s="164"/>
      <c r="Q465" s="164"/>
      <c r="R465" s="164"/>
      <c r="S465" s="164"/>
      <c r="T465" s="164"/>
      <c r="U465" s="164"/>
      <c r="V465" s="164"/>
      <c r="W465" s="164"/>
      <c r="X465" s="164"/>
      <c r="Y465" s="164"/>
      <c r="Z465" s="164"/>
      <c r="AA465" s="164"/>
      <c r="AB465" s="164"/>
      <c r="AC465" s="164"/>
      <c r="AD465" s="164"/>
      <c r="AE465" s="164"/>
      <c r="AF465" s="164"/>
      <c r="AG465" s="164"/>
    </row>
    <row r="466" spans="1:33" x14ac:dyDescent="0.25">
      <c r="A466" s="161"/>
      <c r="B466" s="162"/>
      <c r="C466" s="163"/>
      <c r="D466" s="164"/>
      <c r="E466" s="164"/>
      <c r="F466" s="164"/>
      <c r="G466" s="164"/>
      <c r="H466" s="164"/>
      <c r="I466" s="164"/>
      <c r="J466" s="164"/>
      <c r="K466" s="164"/>
      <c r="L466" s="164"/>
      <c r="M466" s="164"/>
      <c r="N466" s="164"/>
      <c r="O466" s="164"/>
      <c r="P466" s="164"/>
      <c r="Q466" s="164"/>
      <c r="R466" s="164"/>
      <c r="S466" s="164"/>
      <c r="T466" s="164"/>
      <c r="U466" s="164"/>
      <c r="V466" s="164"/>
      <c r="W466" s="164"/>
      <c r="X466" s="164"/>
      <c r="Y466" s="164"/>
      <c r="Z466" s="164"/>
      <c r="AA466" s="164"/>
      <c r="AB466" s="164"/>
      <c r="AC466" s="164"/>
      <c r="AD466" s="164"/>
      <c r="AE466" s="164"/>
      <c r="AF466" s="164"/>
      <c r="AG466" s="164"/>
    </row>
    <row r="467" spans="1:33" x14ac:dyDescent="0.25">
      <c r="A467" s="161"/>
      <c r="B467" s="162"/>
      <c r="C467" s="163"/>
      <c r="D467" s="164"/>
      <c r="E467" s="164"/>
      <c r="F467" s="164"/>
      <c r="G467" s="164"/>
      <c r="H467" s="164"/>
      <c r="I467" s="164"/>
      <c r="J467" s="164"/>
      <c r="K467" s="164"/>
      <c r="L467" s="164"/>
      <c r="M467" s="164"/>
      <c r="N467" s="164"/>
      <c r="O467" s="164"/>
      <c r="P467" s="164"/>
      <c r="Q467" s="164"/>
      <c r="R467" s="164"/>
      <c r="S467" s="164"/>
      <c r="T467" s="164"/>
      <c r="U467" s="164"/>
      <c r="V467" s="164"/>
      <c r="W467" s="164"/>
      <c r="X467" s="164"/>
      <c r="Y467" s="164"/>
      <c r="Z467" s="164"/>
      <c r="AA467" s="164"/>
      <c r="AB467" s="164"/>
      <c r="AC467" s="164"/>
      <c r="AD467" s="164"/>
      <c r="AE467" s="164"/>
      <c r="AF467" s="164"/>
      <c r="AG467" s="164"/>
    </row>
    <row r="468" spans="1:33" x14ac:dyDescent="0.25">
      <c r="A468" s="161"/>
      <c r="B468" s="162"/>
      <c r="C468" s="163"/>
      <c r="D468" s="164"/>
      <c r="E468" s="164"/>
      <c r="F468" s="164"/>
      <c r="G468" s="164"/>
      <c r="H468" s="164"/>
      <c r="I468" s="164"/>
      <c r="J468" s="164"/>
      <c r="K468" s="164"/>
      <c r="L468" s="164"/>
      <c r="M468" s="164"/>
      <c r="N468" s="164"/>
      <c r="O468" s="164"/>
      <c r="P468" s="164"/>
      <c r="Q468" s="164"/>
      <c r="R468" s="164"/>
      <c r="S468" s="164"/>
      <c r="T468" s="164"/>
      <c r="U468" s="164"/>
      <c r="V468" s="164"/>
      <c r="W468" s="164"/>
      <c r="X468" s="164"/>
      <c r="Y468" s="164"/>
      <c r="Z468" s="164"/>
      <c r="AA468" s="164"/>
      <c r="AB468" s="164"/>
      <c r="AC468" s="164"/>
      <c r="AD468" s="164"/>
      <c r="AE468" s="164"/>
      <c r="AF468" s="164"/>
      <c r="AG468" s="164"/>
    </row>
    <row r="469" spans="1:33" x14ac:dyDescent="0.25">
      <c r="A469" s="161"/>
      <c r="B469" s="162"/>
      <c r="C469" s="163"/>
      <c r="D469" s="164"/>
      <c r="E469" s="164"/>
      <c r="F469" s="164"/>
      <c r="G469" s="164"/>
      <c r="H469" s="164"/>
      <c r="I469" s="164"/>
      <c r="J469" s="164"/>
      <c r="K469" s="164"/>
      <c r="L469" s="164"/>
      <c r="M469" s="164"/>
      <c r="N469" s="164"/>
      <c r="O469" s="164"/>
      <c r="P469" s="164"/>
      <c r="Q469" s="164"/>
      <c r="R469" s="164"/>
      <c r="S469" s="164"/>
      <c r="T469" s="164"/>
      <c r="U469" s="164"/>
      <c r="V469" s="164"/>
      <c r="W469" s="164"/>
      <c r="X469" s="164"/>
      <c r="Y469" s="164"/>
      <c r="Z469" s="164"/>
      <c r="AA469" s="164"/>
      <c r="AB469" s="164"/>
      <c r="AC469" s="164"/>
      <c r="AD469" s="164"/>
      <c r="AE469" s="164"/>
      <c r="AF469" s="164"/>
      <c r="AG469" s="164"/>
    </row>
    <row r="470" spans="1:33" x14ac:dyDescent="0.25">
      <c r="A470" s="161"/>
      <c r="B470" s="162"/>
      <c r="C470" s="163"/>
      <c r="D470" s="164"/>
      <c r="E470" s="164"/>
      <c r="F470" s="164"/>
      <c r="G470" s="164"/>
      <c r="H470" s="164"/>
      <c r="I470" s="164"/>
      <c r="J470" s="164"/>
      <c r="K470" s="164"/>
      <c r="L470" s="164"/>
      <c r="M470" s="164"/>
      <c r="N470" s="164"/>
      <c r="O470" s="164"/>
      <c r="P470" s="164"/>
      <c r="Q470" s="164"/>
      <c r="R470" s="164"/>
      <c r="S470" s="164"/>
      <c r="T470" s="164"/>
      <c r="U470" s="164"/>
      <c r="V470" s="164"/>
      <c r="W470" s="164"/>
      <c r="X470" s="164"/>
      <c r="Y470" s="164"/>
      <c r="Z470" s="164"/>
      <c r="AA470" s="164"/>
      <c r="AB470" s="164"/>
      <c r="AC470" s="164"/>
      <c r="AD470" s="164"/>
      <c r="AE470" s="164"/>
      <c r="AF470" s="164"/>
      <c r="AG470" s="164"/>
    </row>
  </sheetData>
  <mergeCells count="62">
    <mergeCell ref="A458:E458"/>
    <mergeCell ref="W370:W371"/>
    <mergeCell ref="X370:Y370"/>
    <mergeCell ref="Z370:AA370"/>
    <mergeCell ref="AB370:AB371"/>
    <mergeCell ref="M370:M371"/>
    <mergeCell ref="N370:O370"/>
    <mergeCell ref="P370:Q370"/>
    <mergeCell ref="R370:R371"/>
    <mergeCell ref="S370:T370"/>
    <mergeCell ref="U370:V370"/>
    <mergeCell ref="A373:B373"/>
    <mergeCell ref="A454:E454"/>
    <mergeCell ref="A455:E455"/>
    <mergeCell ref="A456:E456"/>
    <mergeCell ref="A319:AG319"/>
    <mergeCell ref="A369:AG369"/>
    <mergeCell ref="A370:A371"/>
    <mergeCell ref="B370:B371"/>
    <mergeCell ref="C370:C371"/>
    <mergeCell ref="D370:E370"/>
    <mergeCell ref="F370:G370"/>
    <mergeCell ref="H370:H371"/>
    <mergeCell ref="I370:J370"/>
    <mergeCell ref="K370:L370"/>
    <mergeCell ref="AG370:AG371"/>
    <mergeCell ref="AC370:AD370"/>
    <mergeCell ref="AE370:AF370"/>
    <mergeCell ref="AB20:AB21"/>
    <mergeCell ref="AC20:AD20"/>
    <mergeCell ref="AE20:AF20"/>
    <mergeCell ref="AG20:AG21"/>
    <mergeCell ref="A23:AG23"/>
    <mergeCell ref="D20:E20"/>
    <mergeCell ref="F20:G20"/>
    <mergeCell ref="A167:AG167"/>
    <mergeCell ref="R20:R21"/>
    <mergeCell ref="S20:T20"/>
    <mergeCell ref="U20:V20"/>
    <mergeCell ref="W20:W21"/>
    <mergeCell ref="X20:Y20"/>
    <mergeCell ref="Z20:AA20"/>
    <mergeCell ref="H20:H21"/>
    <mergeCell ref="I20:J20"/>
    <mergeCell ref="K20:L20"/>
    <mergeCell ref="M20:M21"/>
    <mergeCell ref="N20:O20"/>
    <mergeCell ref="P20:Q20"/>
    <mergeCell ref="A20:A21"/>
    <mergeCell ref="B20:B21"/>
    <mergeCell ref="C20:C21"/>
    <mergeCell ref="I19:M19"/>
    <mergeCell ref="N19:R19"/>
    <mergeCell ref="S19:W19"/>
    <mergeCell ref="X19:AB19"/>
    <mergeCell ref="AC19:AG19"/>
    <mergeCell ref="A19:H19"/>
    <mergeCell ref="A6:H7"/>
    <mergeCell ref="A12:B12"/>
    <mergeCell ref="A14:B14"/>
    <mergeCell ref="A15:B15"/>
    <mergeCell ref="A18:E18"/>
  </mergeCells>
  <conditionalFormatting sqref="A460:AK461 AP460:XFD461 AL461:AO462">
    <cfRule type="cellIs" dxfId="205" priority="207" operator="notEqual">
      <formula>0</formula>
    </cfRule>
  </conditionalFormatting>
  <conditionalFormatting sqref="AJ452:AO452">
    <cfRule type="cellIs" dxfId="204" priority="206" operator="notEqual">
      <formula>0</formula>
    </cfRule>
  </conditionalFormatting>
  <conditionalFormatting sqref="J26:J32 J168:J172 J373:J377 Y26:Y27 Y168:Y173 Y373:Y451 T26:T27 T168:T225 T373:T451 AD24 AD168:AD173 AD373:AD451 O24 O168:O211 O373:O377 J34 J38:J47 J49 J53:J63 J65:J110 J125:J140 J176:J182 J184:J253 J381:J382 J384:J389 J399:J401 J403:J404 J406:J415 J422:J426 J428 J431:J432 J435 J443:J451 O34:O39 O49:O154 O161:O166 O382 O384:O397 O399:O401 O406 O408:O412 O414:O415 O420 O422 O424:O426 O428 O430 O436:O451 T161:T166 Y161:Y163 AD125 AD161:AD166 J321:J325 O321:O325 T321:T325 Y321:Y325 J255:J318 O255:O261 AD255:AD261 T255:T261 Y255:Y261 E254:J254 D320:J320 Y327:Y328 T327:T328 O327:O328 J327:J328 E326:J326 J330:J332 O330:O332 T330:T332 Y330:Y332 E329:J329 Y334:Y335 T334:T335 O334:O335 J334:J335 E333:J333 J337:J339 O337:O339 T337:T339 Y337:Y339 E336:J336 Y341:Y351 T341:T351 O341:O351 E341:H351 E340:J340 E353:H356 O353:O356 T353:T356 Y353:Y356 E352:J352 Y358:Y368 T358:T368 O358:O368 E357:J357 E330:H332 E358:H368 J341:J351 J353:J356 J358:J368 AD321:AD325 AD327:AD328 AD330:AD332 AD334:AD335 AD337:AD339 AD341:AD351 AD353:AD356 AD358:AD368 V357:Y357 V358:W368 V352:Y352 V353:W356 V340:Y340 V341:W351 V336:Y336 V337:W339 V333:Y333 V329:Y329 V330:W332 V326:Y326 L358:M368 L353:M356 L341:M351 L357:O357 L352:O352 L340:O340 L336:O336 L337:M339 L333:O333 L334:M335 L329:O329 L330:M332 L326:O326 L327:M328 L320:O320 Q320:T320 Q326:T326 Q329:T329 Q333:T333 Q336:T336 Q340:T340 Q352:T352 Q357:T357 Q358:R368 Q353:R356 Q341:R351 Q337:R339 Q334:R335 Q330:R332 Q327:R328 Q321:R325 V320:Y320 AA320:AD320 AA326:AD326 AA329:AD329 AA333:AD333 AA336:AD336 AA340:AD340 AA352:AD352 AA357:AD357 AA358:AB368 AA353:AB356 AA341:AB351 AA330:AB332 L254:O254 Q254:T254 V254:Y254 AA254:AD254 AF254:AG254 E443:H451 H429:H430 T227:T253 Y166 Y198:Y253 E224:H224 E212:H212 F211:G211 A19:AG22 O29:O32 E30:E38 AD26:AD27 E55 E41:E53 E78:H82 F83:H83 E99:E103 E105:E109 F125:H125 E127:G139 F140:H140 F168:H169 E187:H187 F186:H186 F188:H188 F204:H204 E205:H210 H213:H214 F223:H223 F225:H225 F236:H237 E246:H246 F243:H245 E250:H250 F247:H249 E252:H252 F251:H251 F253:H253 E327:H328 E334:H335 F373:H373 H432:H442 D370:AG372 O264:O305 O223:O253 O41:O47 T125 Y125 T140 Y140 AD140 F126:G126 J155:J166 T155:T159 Y155:Y159 T29:T42 Y29:Y110 AD29:AD110 T44:T110 AD175:AD253 Y175:Y196 Y264:Y318 T264:T318 AD264:AD318 G35:H37 F24:H34 E58:E77 F38:H77 E84:H96 F97:H110 E111:H124 E141:H166 E170:H185 E189:H203 H217:H222 E213:G222 E226:H226 E238:H242 E255:H318 E321:H325 E337:H339 H400:H427 E374:G442 K30:L30 K45:L45 K88:L88 K91:L91 K93:L95 J174:L174 K177:L177 K179:L181 K312:L312 K314:L314 K316:L318 L321:M325 K382:L382 K385:L386 K389:L389 J391:L397 K406:L406 K408:L408 K410:L412 J420:L420 K422:L422 K424:L426 P266:Q267 P272:Q273 P276:Q281 U30:V30 U33:V33 U35:V37 U45:V45 U48:V48 U50:V52 U64:V64 U177:V177 U179:V181 U266:V267 U272:V273 U276:V281 U310:V310 U312:V312 U314:V314 U316:V318 V321:W325 V327:W328 V334:W335 U380:V380 U382:V382 U385:V386 U389:V389 U391:V397 U404:V404 U406:V406 U408:V408 U410:V412 U420:V420 U422:V422 U424:V426 Z30:AA30 Z33:AA33 Z35:AA37 Z177:AA177 Z179:AA181 Z266:AA267 Z272:AA273 Z276:AA281 Z310:AA310 Z312:AA312 Z314:AA314 Z316:AA318 AA321:AB325 AA327:AB328 AA334:AB335 AA337:AB339 Z380:AA380 Z382:AA382 Z385:AA386 Z389:AA389 Z391:AA397 Z404:AA404 Z406:AA406 Z408:AA408 Z410:AA412 Z420:AA420 Z422:AA422 Z424:AA426 AE30:AF30 AE33:AF33 AE35:AF37 AE43:AF43 AE45:AF45 AE48:AF48 AE50:AF52 AE64:AF64 AE86:AF86 AE88:AF88 AE91:AF91 AE93:AF95 U174:AF174 AE177:AF177 AE179:AF181 AE266:AF267 AE272:AF273 AE276:AF281 AE310:AF310 AE312:AF312 AE314:AF314 AE316:AF318 AF320:AG368 AE380:AF380 AE382:AF382 AE385:AF386 AE389:AF389 AE391:AF397 AE404:AF404 AE406:AF406 AE408:AF408 AE410:AF412 AE420:AF420 AE422:AF422 AE424:AF426 E228:H235 E227:G227 H374:H398">
    <cfRule type="containsBlanks" dxfId="203" priority="205">
      <formula>LEN(TRIM(A19))=0</formula>
    </cfRule>
  </conditionalFormatting>
  <conditionalFormatting sqref="D255:D311">
    <cfRule type="containsBlanks" dxfId="202" priority="204">
      <formula>LEN(TRIM(D255))=0</formula>
    </cfRule>
  </conditionalFormatting>
  <conditionalFormatting sqref="X255:X261 X264:X305">
    <cfRule type="containsBlanks" dxfId="201" priority="203">
      <formula>LEN(TRIM(X255))=0</formula>
    </cfRule>
  </conditionalFormatting>
  <conditionalFormatting sqref="S255:S305 T262:AF263">
    <cfRule type="containsBlanks" dxfId="200" priority="202">
      <formula>LEN(TRIM(S255))=0</formula>
    </cfRule>
  </conditionalFormatting>
  <conditionalFormatting sqref="AE24:AE27 AE29 AE31:AE32 AE34 AE38:AE42 AE44 AE46:AE47 AE49 AE53:AE63 AE65:AE85 AE87 AE89:AE90 AE92 AE96:AE113 AE115 AE117:AE118 AE120 AE124:AE128 AE130:AE143 AE145 AE147:AE148 AE150 AE154:AE166">
    <cfRule type="containsBlanks" dxfId="199" priority="126">
      <formula>LEN(TRIM(AE24))=0</formula>
    </cfRule>
  </conditionalFormatting>
  <conditionalFormatting sqref="AC255:AC261 AC264:AC305">
    <cfRule type="containsBlanks" dxfId="198" priority="201">
      <formula>LEN(TRIM(AC255))=0</formula>
    </cfRule>
  </conditionalFormatting>
  <conditionalFormatting sqref="N255:N305 O262:Q263">
    <cfRule type="containsBlanks" dxfId="197" priority="200">
      <formula>LEN(TRIM(N255))=0</formula>
    </cfRule>
  </conditionalFormatting>
  <conditionalFormatting sqref="L125:M140 L141:L154 L24:M29 L31:M32 M30 L34:M34 M33 M35:M37 L38:M44 L46:M47 M45 L49:M49 M48 L53:M63 M50:M52 M64 L65:M87 L89:M90 M88 L92:M92 M91 M93:M95 L96:M110 L111:L115 L117:L118 L120 L124 L155:M166">
    <cfRule type="containsBlanks" dxfId="196" priority="199">
      <formula>LEN(TRIM(L24))=0</formula>
    </cfRule>
  </conditionalFormatting>
  <conditionalFormatting sqref="Q24:R63 R64 Q65:R166">
    <cfRule type="containsBlanks" dxfId="195" priority="198">
      <formula>LEN(TRIM(Q24))=0</formula>
    </cfRule>
  </conditionalFormatting>
  <conditionalFormatting sqref="W166 V125:W128 V24:W27 V29:W29 W28 V31:W32 W30 V34:W34 W33 W35:W37 V38:W42 V44:W44 W43 V46:W47 W45 V49:W49 W48 V53:W63 W50:W52 W64 V65:W89 V111:V113 V115 V117:V118 V120 V124 V130:W143 V145:W145 W144 V147:W150 W146 V154:W161 W151:W153 W162:W164 V162:V166 V91:W110 V90">
    <cfRule type="containsBlanks" dxfId="194" priority="197">
      <formula>LEN(TRIM(V24))=0</formula>
    </cfRule>
  </conditionalFormatting>
  <conditionalFormatting sqref="AA125:AB128 AA111:AA124 AA155:AB166 AA130:AB140 AA24:AB27 AA29:AB29 AB28 AA31:AB32 AB30 AA34:AB34 AB33 AB35:AB37 AA38:AB63 AB64 AA65:AB85 AA87:AB87 AB86 AA89:AB90 AB88 AA92:AB92 AB91 AB93:AB95 AA96:AB110 AA141:AA143 AA145 AA147:AA148 AA150 AA154">
    <cfRule type="containsBlanks" dxfId="193" priority="196">
      <formula>LEN(TRIM(AA24))=0</formula>
    </cfRule>
  </conditionalFormatting>
  <conditionalFormatting sqref="AF125:AG125 AF126:AF128 AF130:AF139 AF24:AG27 AF29:AG29 AG28 AF31:AG32 AG30 AF34:AG34 AG33 AG35:AG37 AF38:AG42 AF44:AG44 AG43 AF46:AG47 AG45 AF49:AG49 AG48 AF53:AG63 AG50:AG52 AG64 AF65:AG85 AF87:AG87 AG86 AF89:AG90 AG88 AF92:AG92 AG91 AG93:AG95 AF96:AG110 AF111:AF113 AF115 AF117:AF118 AF120 AF124 AF140:AG143 AF145:AG145 AG144 AF147:AG148 AG146 AF150:AG150 AG149 AG151:AG153 AF154:AG166">
    <cfRule type="containsBlanks" dxfId="192" priority="195">
      <formula>LEN(TRIM(AF24))=0</formula>
    </cfRule>
  </conditionalFormatting>
  <conditionalFormatting sqref="M168:M175 M255:M318 M177:M183 M186:M198 M200:M210 M228 M234 M236 M239:M241 M243:M252 M212 M216:M226 M230:M232">
    <cfRule type="containsBlanks" dxfId="191" priority="194">
      <formula>LEN(TRIM(M168))=0</formula>
    </cfRule>
  </conditionalFormatting>
  <conditionalFormatting sqref="R168:R210 R255:R318 R212 R214:R228 R230:R253">
    <cfRule type="containsBlanks" dxfId="190" priority="193">
      <formula>LEN(TRIM(R168))=0</formula>
    </cfRule>
  </conditionalFormatting>
  <conditionalFormatting sqref="W168:W173 W255:W261 W212:W228 W175:W210 W264:W318 W230:W232 W234:W253">
    <cfRule type="containsBlanks" dxfId="189" priority="192">
      <formula>LEN(TRIM(W168))=0</formula>
    </cfRule>
  </conditionalFormatting>
  <conditionalFormatting sqref="AB168:AB173 AB306:AB318 AB175:AB228 AB230:AB253">
    <cfRule type="containsBlanks" dxfId="188" priority="191">
      <formula>LEN(TRIM(AB168))=0</formula>
    </cfRule>
  </conditionalFormatting>
  <conditionalFormatting sqref="AG255:AG318 AG168:AG214 AG216:AG228 AG230:AG253">
    <cfRule type="containsBlanks" dxfId="187" priority="190">
      <formula>LEN(TRIM(AG168))=0</formula>
    </cfRule>
  </conditionalFormatting>
  <conditionalFormatting sqref="M383:M384 M390 M398 M407 M409 M413:M419 M421 M423 M427:M442 M373 M387:M388 M400:M405 M376:M380">
    <cfRule type="containsBlanks" dxfId="186" priority="189">
      <formula>LEN(TRIM(M373))=0</formula>
    </cfRule>
  </conditionalFormatting>
  <conditionalFormatting sqref="R373:R383 R429:R451 R389:R427 R385:R386">
    <cfRule type="containsBlanks" dxfId="185" priority="188">
      <formula>LEN(TRIM(R373))=0</formula>
    </cfRule>
  </conditionalFormatting>
  <conditionalFormatting sqref="W373:W383 W400:W427 W429:W451 W391:W398 W389 W385:W386">
    <cfRule type="containsBlanks" dxfId="184" priority="187">
      <formula>LEN(TRIM(W373))=0</formula>
    </cfRule>
  </conditionalFormatting>
  <conditionalFormatting sqref="AB373:AB383 AB389:AB451 AB385:AB386">
    <cfRule type="containsBlanks" dxfId="183" priority="186">
      <formula>LEN(TRIM(AB373))=0</formula>
    </cfRule>
  </conditionalFormatting>
  <conditionalFormatting sqref="AG373:AG383 AG389:AG451 AG385:AG386">
    <cfRule type="containsBlanks" dxfId="182" priority="185">
      <formula>LEN(TRIM(AG373))=0</formula>
    </cfRule>
  </conditionalFormatting>
  <conditionalFormatting sqref="L168:L173 L175:L176 L178 L182:L253 L255:L311 L313 L315">
    <cfRule type="containsBlanks" dxfId="181" priority="184">
      <formula>LEN(TRIM(L168))=0</formula>
    </cfRule>
  </conditionalFormatting>
  <conditionalFormatting sqref="Q168:Q253 Q255:Q261 Q264:Q265 Q268:Q271 Q274:Q275 Q282:Q306 Q311 Q313 Q315">
    <cfRule type="containsBlanks" dxfId="180" priority="183">
      <formula>LEN(TRIM(Q168))=0</formula>
    </cfRule>
  </conditionalFormatting>
  <conditionalFormatting sqref="V168:V173 V175:V176 V178 V182:V253 V255:V261 V264:V265 V268:V271 V274:V275 V282:V309 V311 V313 V315">
    <cfRule type="containsBlanks" dxfId="179" priority="182">
      <formula>LEN(TRIM(V168))=0</formula>
    </cfRule>
  </conditionalFormatting>
  <conditionalFormatting sqref="AA168:AA173 AA175:AA176 AA178 AA182:AA253 AA255:AA261 AA264:AA265 AA268:AA271 AA274:AA275 AA282:AA309 AA311 AA313 AA315">
    <cfRule type="containsBlanks" dxfId="178" priority="181">
      <formula>LEN(TRIM(AA168))=0</formula>
    </cfRule>
  </conditionalFormatting>
  <conditionalFormatting sqref="AF168:AF173 AF175:AF176 AF178 AF182:AF253 AF255:AF261 AF264:AF265 AF268:AF271 AF274:AF275 AF282:AF309 AF311 AF313 AF315">
    <cfRule type="containsBlanks" dxfId="177" priority="180">
      <formula>LEN(TRIM(AF168))=0</formula>
    </cfRule>
  </conditionalFormatting>
  <conditionalFormatting sqref="K443:L451 L373:L381 L383:L384 L387:L388 L390 L398:L405 L407 L409 L413:L419 L421 L423 L427:L442">
    <cfRule type="containsBlanks" dxfId="176" priority="179">
      <formula>LEN(TRIM(K373))=0</formula>
    </cfRule>
  </conditionalFormatting>
  <conditionalFormatting sqref="P443:Q451 Q373:Q442">
    <cfRule type="containsBlanks" dxfId="175" priority="178">
      <formula>LEN(TRIM(P373))=0</formula>
    </cfRule>
  </conditionalFormatting>
  <conditionalFormatting sqref="U443:V451 V373:V379 V381 V383:V384 V387:V388 V390 V398:V403 V405 V407 V409 V413:V419 V421 V423 V427:V442">
    <cfRule type="containsBlanks" dxfId="174" priority="177">
      <formula>LEN(TRIM(U373))=0</formula>
    </cfRule>
  </conditionalFormatting>
  <conditionalFormatting sqref="Z443:AA451 AA373:AA379 AA381 AA383:AA384 AA387:AA388 AA390 AA398:AA403 AA405 AA407 AA409 AA413:AA419 AA421 AA423 AA427:AA442">
    <cfRule type="containsBlanks" dxfId="173" priority="176">
      <formula>LEN(TRIM(Z373))=0</formula>
    </cfRule>
  </conditionalFormatting>
  <conditionalFormatting sqref="AE373:AF379 AE381:AF381 AE383:AF384 AE387:AF388 AE390:AF390 AE398:AF403 AE405:AF405 AE407:AF407 AE409:AF409 AE413:AF419 AE421:AF421 AE423:AF423 AE427:AF451">
    <cfRule type="containsBlanks" dxfId="172" priority="175">
      <formula>LEN(TRIM(AE373))=0</formula>
    </cfRule>
  </conditionalFormatting>
  <conditionalFormatting sqref="M382">
    <cfRule type="containsBlanks" dxfId="171" priority="174">
      <formula>LEN(TRIM(M382))=0</formula>
    </cfRule>
  </conditionalFormatting>
  <conditionalFormatting sqref="M385">
    <cfRule type="containsBlanks" dxfId="170" priority="173">
      <formula>LEN(TRIM(M385))=0</formula>
    </cfRule>
  </conditionalFormatting>
  <conditionalFormatting sqref="M386">
    <cfRule type="containsBlanks" dxfId="169" priority="172">
      <formula>LEN(TRIM(M386))=0</formula>
    </cfRule>
  </conditionalFormatting>
  <conditionalFormatting sqref="M389">
    <cfRule type="containsBlanks" dxfId="168" priority="171">
      <formula>LEN(TRIM(M389))=0</formula>
    </cfRule>
  </conditionalFormatting>
  <conditionalFormatting sqref="M391">
    <cfRule type="containsBlanks" dxfId="167" priority="170">
      <formula>LEN(TRIM(M391))=0</formula>
    </cfRule>
  </conditionalFormatting>
  <conditionalFormatting sqref="M392">
    <cfRule type="containsBlanks" dxfId="166" priority="169">
      <formula>LEN(TRIM(M392))=0</formula>
    </cfRule>
  </conditionalFormatting>
  <conditionalFormatting sqref="M393">
    <cfRule type="containsBlanks" dxfId="165" priority="168">
      <formula>LEN(TRIM(M393))=0</formula>
    </cfRule>
  </conditionalFormatting>
  <conditionalFormatting sqref="M394">
    <cfRule type="containsBlanks" dxfId="164" priority="167">
      <formula>LEN(TRIM(M394))=0</formula>
    </cfRule>
  </conditionalFormatting>
  <conditionalFormatting sqref="M395">
    <cfRule type="containsBlanks" dxfId="163" priority="166">
      <formula>LEN(TRIM(M395))=0</formula>
    </cfRule>
  </conditionalFormatting>
  <conditionalFormatting sqref="M396">
    <cfRule type="containsBlanks" dxfId="162" priority="165">
      <formula>LEN(TRIM(M396))=0</formula>
    </cfRule>
  </conditionalFormatting>
  <conditionalFormatting sqref="M397">
    <cfRule type="containsBlanks" dxfId="161" priority="164">
      <formula>LEN(TRIM(M397))=0</formula>
    </cfRule>
  </conditionalFormatting>
  <conditionalFormatting sqref="M406">
    <cfRule type="containsBlanks" dxfId="160" priority="163">
      <formula>LEN(TRIM(M406))=0</formula>
    </cfRule>
  </conditionalFormatting>
  <conditionalFormatting sqref="M408">
    <cfRule type="containsBlanks" dxfId="159" priority="162">
      <formula>LEN(TRIM(M408))=0</formula>
    </cfRule>
  </conditionalFormatting>
  <conditionalFormatting sqref="M410">
    <cfRule type="containsBlanks" dxfId="158" priority="161">
      <formula>LEN(TRIM(M410))=0</formula>
    </cfRule>
  </conditionalFormatting>
  <conditionalFormatting sqref="M411">
    <cfRule type="containsBlanks" dxfId="157" priority="160">
      <formula>LEN(TRIM(M411))=0</formula>
    </cfRule>
  </conditionalFormatting>
  <conditionalFormatting sqref="M412">
    <cfRule type="containsBlanks" dxfId="156" priority="159">
      <formula>LEN(TRIM(M412))=0</formula>
    </cfRule>
  </conditionalFormatting>
  <conditionalFormatting sqref="M420">
    <cfRule type="containsBlanks" dxfId="155" priority="158">
      <formula>LEN(TRIM(M420))=0</formula>
    </cfRule>
  </conditionalFormatting>
  <conditionalFormatting sqref="M422">
    <cfRule type="containsBlanks" dxfId="154" priority="157">
      <formula>LEN(TRIM(M422))=0</formula>
    </cfRule>
  </conditionalFormatting>
  <conditionalFormatting sqref="M424">
    <cfRule type="containsBlanks" dxfId="153" priority="156">
      <formula>LEN(TRIM(M424))=0</formula>
    </cfRule>
  </conditionalFormatting>
  <conditionalFormatting sqref="M425">
    <cfRule type="containsBlanks" dxfId="152" priority="155">
      <formula>LEN(TRIM(M425))=0</formula>
    </cfRule>
  </conditionalFormatting>
  <conditionalFormatting sqref="M426">
    <cfRule type="containsBlanks" dxfId="151" priority="154">
      <formula>LEN(TRIM(M426))=0</formula>
    </cfRule>
  </conditionalFormatting>
  <conditionalFormatting sqref="K24:K29 K31:K32 K34 K38:K44 K46:K47 K49 K53:K63 K65:K87 K89:K90 K92 K96:K115 K117:K118 K120 K124:K166">
    <cfRule type="containsBlanks" dxfId="150" priority="130">
      <formula>LEN(TRIM(K24))=0</formula>
    </cfRule>
  </conditionalFormatting>
  <conditionalFormatting sqref="M444">
    <cfRule type="containsBlanks" dxfId="149" priority="153">
      <formula>LEN(TRIM(M444))=0</formula>
    </cfRule>
  </conditionalFormatting>
  <conditionalFormatting sqref="M445">
    <cfRule type="containsBlanks" dxfId="148" priority="152">
      <formula>LEN(TRIM(M445))=0</formula>
    </cfRule>
  </conditionalFormatting>
  <conditionalFormatting sqref="M446">
    <cfRule type="containsBlanks" dxfId="147" priority="151">
      <formula>LEN(TRIM(M446))=0</formula>
    </cfRule>
  </conditionalFormatting>
  <conditionalFormatting sqref="M447">
    <cfRule type="containsBlanks" dxfId="146" priority="150">
      <formula>LEN(TRIM(M447))=0</formula>
    </cfRule>
  </conditionalFormatting>
  <conditionalFormatting sqref="M443">
    <cfRule type="containsBlanks" dxfId="145" priority="149">
      <formula>LEN(TRIM(M443))=0</formula>
    </cfRule>
  </conditionalFormatting>
  <conditionalFormatting sqref="M448">
    <cfRule type="containsBlanks" dxfId="144" priority="148">
      <formula>LEN(TRIM(M448))=0</formula>
    </cfRule>
  </conditionalFormatting>
  <conditionalFormatting sqref="M449">
    <cfRule type="containsBlanks" dxfId="143" priority="147">
      <formula>LEN(TRIM(M449))=0</formula>
    </cfRule>
  </conditionalFormatting>
  <conditionalFormatting sqref="M450">
    <cfRule type="containsBlanks" dxfId="142" priority="146">
      <formula>LEN(TRIM(M450))=0</formula>
    </cfRule>
  </conditionalFormatting>
  <conditionalFormatting sqref="M451">
    <cfRule type="containsBlanks" dxfId="141" priority="145">
      <formula>LEN(TRIM(M451))=0</formula>
    </cfRule>
  </conditionalFormatting>
  <conditionalFormatting sqref="K373:K381 K383:K384 K387:K388 K390 K398:K405 K407 K409 K413:K419 K421 K423 K427:K442">
    <cfRule type="containsBlanks" dxfId="140" priority="144">
      <formula>LEN(TRIM(K373))=0</formula>
    </cfRule>
  </conditionalFormatting>
  <conditionalFormatting sqref="P373:P442">
    <cfRule type="containsBlanks" dxfId="139" priority="143">
      <formula>LEN(TRIM(P373))=0</formula>
    </cfRule>
  </conditionalFormatting>
  <conditionalFormatting sqref="U373:U379 U381 U383:U384 U387:U388 U390 U398:U403 U405 U407 U409 U413:U419 U421 U423 U427:U442">
    <cfRule type="containsBlanks" dxfId="138" priority="142">
      <formula>LEN(TRIM(U373))=0</formula>
    </cfRule>
  </conditionalFormatting>
  <conditionalFormatting sqref="Z373:Z379 Z381 Z383:Z384 Z387:Z388 Z390 Z398:Z403 Z405 Z407 Z409 Z413:Z419 Z421 Z423 Z427:Z442">
    <cfRule type="containsBlanks" dxfId="137" priority="141">
      <formula>LEN(TRIM(Z373))=0</formula>
    </cfRule>
  </conditionalFormatting>
  <conditionalFormatting sqref="U24:U27 U29 U31:U32 U34 U38:U42 U44 U46:U47 U49 U53:U63 U65:U113 U115 U117:U118 U120 U124:U128 V144 V146 V151:V153 U130:U166">
    <cfRule type="containsBlanks" dxfId="136" priority="128">
      <formula>LEN(TRIM(U24))=0</formula>
    </cfRule>
  </conditionalFormatting>
  <conditionalFormatting sqref="K320:K368">
    <cfRule type="containsBlanks" dxfId="135" priority="140">
      <formula>LEN(TRIM(K320))=0</formula>
    </cfRule>
  </conditionalFormatting>
  <conditionalFormatting sqref="P320:P368">
    <cfRule type="containsBlanks" dxfId="134" priority="139">
      <formula>LEN(TRIM(P320))=0</formula>
    </cfRule>
  </conditionalFormatting>
  <conditionalFormatting sqref="U320:U368">
    <cfRule type="containsBlanks" dxfId="133" priority="138">
      <formula>LEN(TRIM(U320))=0</formula>
    </cfRule>
  </conditionalFormatting>
  <conditionalFormatting sqref="Z320:Z368">
    <cfRule type="containsBlanks" dxfId="132" priority="137">
      <formula>LEN(TRIM(Z320))=0</formula>
    </cfRule>
  </conditionalFormatting>
  <conditionalFormatting sqref="AE320:AE368">
    <cfRule type="containsBlanks" dxfId="131" priority="136">
      <formula>LEN(TRIM(AE320))=0</formula>
    </cfRule>
  </conditionalFormatting>
  <conditionalFormatting sqref="K168:K173 K175:K176 K178 K182:K311 K313 K315">
    <cfRule type="containsBlanks" dxfId="130" priority="135">
      <formula>LEN(TRIM(K168))=0</formula>
    </cfRule>
  </conditionalFormatting>
  <conditionalFormatting sqref="P168:P261 P264:P265 P268:P271 P274:P275 P282:P306 P311 P313 P315">
    <cfRule type="containsBlanks" dxfId="129" priority="134">
      <formula>LEN(TRIM(P168))=0</formula>
    </cfRule>
  </conditionalFormatting>
  <conditionalFormatting sqref="U168:U173 U175:U176 U178 U182:U261 U264:U265 U268:U271 U274:U275 U282:U309 U311 U313 U315">
    <cfRule type="containsBlanks" dxfId="128" priority="133">
      <formula>LEN(TRIM(U168))=0</formula>
    </cfRule>
  </conditionalFormatting>
  <conditionalFormatting sqref="Z168:Z173 Z175:Z176 Z178 Z182:Z261 Z264:Z265 Z268:Z271 Z274:Z275 Z282:Z309 Z311 Z313 Z315">
    <cfRule type="containsBlanks" dxfId="127" priority="132">
      <formula>LEN(TRIM(Z168))=0</formula>
    </cfRule>
  </conditionalFormatting>
  <conditionalFormatting sqref="AE168:AE173 AE175:AE176 AE178 AE182:AE261 AE264:AE265 AE268:AE271 AE274:AE275 AE282:AE309 AE311 AE313 AE315">
    <cfRule type="containsBlanks" dxfId="126" priority="131">
      <formula>LEN(TRIM(AE168))=0</formula>
    </cfRule>
  </conditionalFormatting>
  <conditionalFormatting sqref="Q64 P24:P166">
    <cfRule type="containsBlanks" dxfId="125" priority="129">
      <formula>LEN(TRIM(P24))=0</formula>
    </cfRule>
  </conditionalFormatting>
  <conditionalFormatting sqref="Z24:Z27 Z29 Z31:Z32 Z34 Z38:Z128 AA64 AA86 AA88 AA91 AA93:AA95 Z130:Z143 Z145 Z147:Z148 Z150 Z154:Z166">
    <cfRule type="containsBlanks" dxfId="124" priority="127">
      <formula>LEN(TRIM(Z24))=0</formula>
    </cfRule>
  </conditionalFormatting>
  <conditionalFormatting sqref="M399">
    <cfRule type="containsBlanks" dxfId="123" priority="125">
      <formula>LEN(TRIM(M399))=0</formula>
    </cfRule>
  </conditionalFormatting>
  <conditionalFormatting sqref="H431">
    <cfRule type="containsBlanks" dxfId="122" priority="124">
      <formula>LEN(TRIM(H431))=0</formula>
    </cfRule>
  </conditionalFormatting>
  <conditionalFormatting sqref="H428">
    <cfRule type="containsBlanks" dxfId="121" priority="123">
      <formula>LEN(TRIM(H428))=0</formula>
    </cfRule>
  </conditionalFormatting>
  <conditionalFormatting sqref="W165">
    <cfRule type="containsBlanks" dxfId="120" priority="122">
      <formula>LEN(TRIM(W165))=0</formula>
    </cfRule>
  </conditionalFormatting>
  <conditionalFormatting sqref="M185">
    <cfRule type="containsBlanks" dxfId="119" priority="121">
      <formula>LEN(TRIM(M185))=0</formula>
    </cfRule>
  </conditionalFormatting>
  <conditionalFormatting sqref="M211">
    <cfRule type="containsBlanks" dxfId="118" priority="120">
      <formula>LEN(TRIM(M211))=0</formula>
    </cfRule>
  </conditionalFormatting>
  <conditionalFormatting sqref="M237">
    <cfRule type="containsBlanks" dxfId="117" priority="119">
      <formula>LEN(TRIM(M237))=0</formula>
    </cfRule>
  </conditionalFormatting>
  <conditionalFormatting sqref="R211">
    <cfRule type="containsBlanks" dxfId="116" priority="118">
      <formula>LEN(TRIM(R211))=0</formula>
    </cfRule>
  </conditionalFormatting>
  <conditionalFormatting sqref="AG215">
    <cfRule type="containsBlanks" dxfId="115" priority="117">
      <formula>LEN(TRIM(AG215))=0</formula>
    </cfRule>
  </conditionalFormatting>
  <conditionalFormatting sqref="H215">
    <cfRule type="containsBlanks" dxfId="114" priority="116">
      <formula>LEN(TRIM(H215))=0</formula>
    </cfRule>
  </conditionalFormatting>
  <conditionalFormatting sqref="H216">
    <cfRule type="containsBlanks" dxfId="113" priority="115">
      <formula>LEN(TRIM(H216))=0</formula>
    </cfRule>
  </conditionalFormatting>
  <conditionalFormatting sqref="W211">
    <cfRule type="containsBlanks" dxfId="112" priority="114">
      <formula>LEN(TRIM(W211))=0</formula>
    </cfRule>
  </conditionalFormatting>
  <conditionalFormatting sqref="H211">
    <cfRule type="containsBlanks" dxfId="111" priority="113">
      <formula>LEN(TRIM(H211))=0</formula>
    </cfRule>
  </conditionalFormatting>
  <conditionalFormatting sqref="M213:M215">
    <cfRule type="containsBlanks" dxfId="110" priority="112">
      <formula>LEN(TRIM(M213))=0</formula>
    </cfRule>
  </conditionalFormatting>
  <conditionalFormatting sqref="AB255 AB261 AB276:AB281 AB271:AB273 AB284:AB286 AB297:AB299 AB301:AB304 AB289 AB291:AB295 AB264:AB269">
    <cfRule type="containsBlanks" dxfId="109" priority="111">
      <formula>LEN(TRIM(AB255))=0</formula>
    </cfRule>
  </conditionalFormatting>
  <conditionalFormatting sqref="AB257 AB259">
    <cfRule type="containsBlanks" dxfId="108" priority="110">
      <formula>LEN(TRIM(AB257))=0</formula>
    </cfRule>
  </conditionalFormatting>
  <conditionalFormatting sqref="AB260 AB258 AB256">
    <cfRule type="containsBlanks" dxfId="107" priority="109">
      <formula>LEN(TRIM(AB256))=0</formula>
    </cfRule>
  </conditionalFormatting>
  <conditionalFormatting sqref="AB274:AB275">
    <cfRule type="containsBlanks" dxfId="106" priority="108">
      <formula>LEN(TRIM(AB274))=0</formula>
    </cfRule>
  </conditionalFormatting>
  <conditionalFormatting sqref="AB270">
    <cfRule type="containsBlanks" dxfId="105" priority="107">
      <formula>LEN(TRIM(AB270))=0</formula>
    </cfRule>
  </conditionalFormatting>
  <conditionalFormatting sqref="AB283">
    <cfRule type="containsBlanks" dxfId="104" priority="106">
      <formula>LEN(TRIM(AB283))=0</formula>
    </cfRule>
  </conditionalFormatting>
  <conditionalFormatting sqref="AB305">
    <cfRule type="containsBlanks" dxfId="103" priority="105">
      <formula>LEN(TRIM(AB305))=0</formula>
    </cfRule>
  </conditionalFormatting>
  <conditionalFormatting sqref="AB282">
    <cfRule type="containsBlanks" dxfId="102" priority="104">
      <formula>LEN(TRIM(AB282))=0</formula>
    </cfRule>
  </conditionalFormatting>
  <conditionalFormatting sqref="AB296">
    <cfRule type="containsBlanks" dxfId="101" priority="103">
      <formula>LEN(TRIM(AB296))=0</formula>
    </cfRule>
  </conditionalFormatting>
  <conditionalFormatting sqref="AB300">
    <cfRule type="containsBlanks" dxfId="100" priority="102">
      <formula>LEN(TRIM(AB300))=0</formula>
    </cfRule>
  </conditionalFormatting>
  <conditionalFormatting sqref="AB287">
    <cfRule type="containsBlanks" dxfId="99" priority="101">
      <formula>LEN(TRIM(AB287))=0</formula>
    </cfRule>
  </conditionalFormatting>
  <conditionalFormatting sqref="AB288">
    <cfRule type="containsBlanks" dxfId="98" priority="100">
      <formula>LEN(TRIM(AB288))=0</formula>
    </cfRule>
  </conditionalFormatting>
  <conditionalFormatting sqref="AB290">
    <cfRule type="containsBlanks" dxfId="97" priority="99">
      <formula>LEN(TRIM(AB290))=0</formula>
    </cfRule>
  </conditionalFormatting>
  <conditionalFormatting sqref="O212:O222">
    <cfRule type="containsBlanks" dxfId="96" priority="98">
      <formula>LEN(TRIM(O212))=0</formula>
    </cfRule>
  </conditionalFormatting>
  <conditionalFormatting sqref="J111:J114 J118:J124 K119:L119 K121:L123">
    <cfRule type="containsBlanks" dxfId="95" priority="97">
      <formula>LEN(TRIM(J111))=0</formula>
    </cfRule>
  </conditionalFormatting>
  <conditionalFormatting sqref="J115:J117 K116:L116">
    <cfRule type="containsBlanks" dxfId="94" priority="96">
      <formula>LEN(TRIM(J115))=0</formula>
    </cfRule>
  </conditionalFormatting>
  <conditionalFormatting sqref="M111 M115:M117">
    <cfRule type="containsBlanks" dxfId="93" priority="95">
      <formula>LEN(TRIM(M111))=0</formula>
    </cfRule>
  </conditionalFormatting>
  <conditionalFormatting sqref="M118:M119">
    <cfRule type="containsBlanks" dxfId="92" priority="94">
      <formula>LEN(TRIM(M118))=0</formula>
    </cfRule>
  </conditionalFormatting>
  <conditionalFormatting sqref="M121:M123">
    <cfRule type="containsBlanks" dxfId="91" priority="93">
      <formula>LEN(TRIM(M121))=0</formula>
    </cfRule>
  </conditionalFormatting>
  <conditionalFormatting sqref="M120">
    <cfRule type="containsBlanks" dxfId="90" priority="92">
      <formula>LEN(TRIM(M120))=0</formula>
    </cfRule>
  </conditionalFormatting>
  <conditionalFormatting sqref="M124">
    <cfRule type="containsBlanks" dxfId="89" priority="91">
      <formula>LEN(TRIM(M124))=0</formula>
    </cfRule>
  </conditionalFormatting>
  <conditionalFormatting sqref="M114">
    <cfRule type="containsBlanks" dxfId="88" priority="90">
      <formula>LEN(TRIM(M114))=0</formula>
    </cfRule>
  </conditionalFormatting>
  <conditionalFormatting sqref="M112">
    <cfRule type="containsBlanks" dxfId="87" priority="89">
      <formula>LEN(TRIM(M112))=0</formula>
    </cfRule>
  </conditionalFormatting>
  <conditionalFormatting sqref="M113">
    <cfRule type="containsBlanks" dxfId="86" priority="88">
      <formula>LEN(TRIM(M113))=0</formula>
    </cfRule>
  </conditionalFormatting>
  <conditionalFormatting sqref="T111:T113 T118:T120 T124 U119:V119">
    <cfRule type="containsBlanks" dxfId="85" priority="87">
      <formula>LEN(TRIM(T111))=0</formula>
    </cfRule>
  </conditionalFormatting>
  <conditionalFormatting sqref="T115:T117 U116:V116">
    <cfRule type="containsBlanks" dxfId="84" priority="86">
      <formula>LEN(TRIM(T115))=0</formula>
    </cfRule>
  </conditionalFormatting>
  <conditionalFormatting sqref="T121:V123">
    <cfRule type="containsBlanks" dxfId="83" priority="85">
      <formula>LEN(TRIM(T121))=0</formula>
    </cfRule>
  </conditionalFormatting>
  <conditionalFormatting sqref="W111 W119 W114:W117">
    <cfRule type="containsBlanks" dxfId="82" priority="84">
      <formula>LEN(TRIM(W111))=0</formula>
    </cfRule>
  </conditionalFormatting>
  <conditionalFormatting sqref="W118">
    <cfRule type="containsBlanks" dxfId="81" priority="83">
      <formula>LEN(TRIM(W118))=0</formula>
    </cfRule>
  </conditionalFormatting>
  <conditionalFormatting sqref="W121:W123">
    <cfRule type="containsBlanks" dxfId="80" priority="82">
      <formula>LEN(TRIM(W121))=0</formula>
    </cfRule>
  </conditionalFormatting>
  <conditionalFormatting sqref="W124">
    <cfRule type="containsBlanks" dxfId="79" priority="81">
      <formula>LEN(TRIM(W124))=0</formula>
    </cfRule>
  </conditionalFormatting>
  <conditionalFormatting sqref="W120">
    <cfRule type="containsBlanks" dxfId="78" priority="80">
      <formula>LEN(TRIM(W120))=0</formula>
    </cfRule>
  </conditionalFormatting>
  <conditionalFormatting sqref="W112">
    <cfRule type="containsBlanks" dxfId="77" priority="79">
      <formula>LEN(TRIM(W112))=0</formula>
    </cfRule>
  </conditionalFormatting>
  <conditionalFormatting sqref="W113">
    <cfRule type="containsBlanks" dxfId="76" priority="78">
      <formula>LEN(TRIM(W113))=0</formula>
    </cfRule>
  </conditionalFormatting>
  <conditionalFormatting sqref="Y111:Y114 Y118 Y120 Y124">
    <cfRule type="containsBlanks" dxfId="75" priority="77">
      <formula>LEN(TRIM(Y111))=0</formula>
    </cfRule>
  </conditionalFormatting>
  <conditionalFormatting sqref="Y115:Y117">
    <cfRule type="containsBlanks" dxfId="74" priority="76">
      <formula>LEN(TRIM(Y115))=0</formula>
    </cfRule>
  </conditionalFormatting>
  <conditionalFormatting sqref="Y119">
    <cfRule type="containsBlanks" dxfId="73" priority="75">
      <formula>LEN(TRIM(Y119))=0</formula>
    </cfRule>
  </conditionalFormatting>
  <conditionalFormatting sqref="Y121:Y123">
    <cfRule type="containsBlanks" dxfId="72" priority="74">
      <formula>LEN(TRIM(Y121))=0</formula>
    </cfRule>
  </conditionalFormatting>
  <conditionalFormatting sqref="AB111">
    <cfRule type="containsBlanks" dxfId="71" priority="73">
      <formula>LEN(TRIM(AB111))=0</formula>
    </cfRule>
  </conditionalFormatting>
  <conditionalFormatting sqref="AB114:AB119 AB121:AB123">
    <cfRule type="containsBlanks" dxfId="70" priority="72">
      <formula>LEN(TRIM(AB114))=0</formula>
    </cfRule>
  </conditionalFormatting>
  <conditionalFormatting sqref="AB113">
    <cfRule type="containsBlanks" dxfId="69" priority="71">
      <formula>LEN(TRIM(AB113))=0</formula>
    </cfRule>
  </conditionalFormatting>
  <conditionalFormatting sqref="AB120">
    <cfRule type="containsBlanks" dxfId="68" priority="70">
      <formula>LEN(TRIM(AB120))=0</formula>
    </cfRule>
  </conditionalFormatting>
  <conditionalFormatting sqref="AB112">
    <cfRule type="containsBlanks" dxfId="67" priority="69">
      <formula>LEN(TRIM(AB112))=0</formula>
    </cfRule>
  </conditionalFormatting>
  <conditionalFormatting sqref="AB124">
    <cfRule type="containsBlanks" dxfId="66" priority="68">
      <formula>LEN(TRIM(AB124))=0</formula>
    </cfRule>
  </conditionalFormatting>
  <conditionalFormatting sqref="AD111:AD114 AD118 AD120 AD124 AE114:AF114">
    <cfRule type="containsBlanks" dxfId="65" priority="67">
      <formula>LEN(TRIM(AD111))=0</formula>
    </cfRule>
  </conditionalFormatting>
  <conditionalFormatting sqref="AD115:AD117 AE116:AF116">
    <cfRule type="containsBlanks" dxfId="64" priority="66">
      <formula>LEN(TRIM(AD115))=0</formula>
    </cfRule>
  </conditionalFormatting>
  <conditionalFormatting sqref="AD119:AF119">
    <cfRule type="containsBlanks" dxfId="63" priority="65">
      <formula>LEN(TRIM(AD119))=0</formula>
    </cfRule>
  </conditionalFormatting>
  <conditionalFormatting sqref="AD121:AF123">
    <cfRule type="containsBlanks" dxfId="62" priority="64">
      <formula>LEN(TRIM(AD121))=0</formula>
    </cfRule>
  </conditionalFormatting>
  <conditionalFormatting sqref="AG111">
    <cfRule type="containsBlanks" dxfId="61" priority="63">
      <formula>LEN(TRIM(AG111))=0</formula>
    </cfRule>
  </conditionalFormatting>
  <conditionalFormatting sqref="AG114:AG119 AG121:AG123">
    <cfRule type="containsBlanks" dxfId="60" priority="62">
      <formula>LEN(TRIM(AG114))=0</formula>
    </cfRule>
  </conditionalFormatting>
  <conditionalFormatting sqref="AG113">
    <cfRule type="containsBlanks" dxfId="59" priority="61">
      <formula>LEN(TRIM(AG113))=0</formula>
    </cfRule>
  </conditionalFormatting>
  <conditionalFormatting sqref="AG120">
    <cfRule type="containsBlanks" dxfId="58" priority="60">
      <formula>LEN(TRIM(AG120))=0</formula>
    </cfRule>
  </conditionalFormatting>
  <conditionalFormatting sqref="AG112">
    <cfRule type="containsBlanks" dxfId="57" priority="59">
      <formula>LEN(TRIM(AG112))=0</formula>
    </cfRule>
  </conditionalFormatting>
  <conditionalFormatting sqref="AG124">
    <cfRule type="containsBlanks" dxfId="56" priority="58">
      <formula>LEN(TRIM(AG124))=0</formula>
    </cfRule>
  </conditionalFormatting>
  <conditionalFormatting sqref="T136:T138">
    <cfRule type="containsBlanks" dxfId="55" priority="57">
      <formula>LEN(TRIM(T136))=0</formula>
    </cfRule>
  </conditionalFormatting>
  <conditionalFormatting sqref="T139 T126:T135 U129:AF129">
    <cfRule type="containsBlanks" dxfId="54" priority="56">
      <formula>LEN(TRIM(T126))=0</formula>
    </cfRule>
  </conditionalFormatting>
  <conditionalFormatting sqref="Y136:Y138">
    <cfRule type="containsBlanks" dxfId="53" priority="55">
      <formula>LEN(TRIM(Y136))=0</formula>
    </cfRule>
  </conditionalFormatting>
  <conditionalFormatting sqref="Y139 Y126:Y128 Y130:Y135">
    <cfRule type="containsBlanks" dxfId="52" priority="54">
      <formula>LEN(TRIM(Y126))=0</formula>
    </cfRule>
  </conditionalFormatting>
  <conditionalFormatting sqref="AD136:AD138">
    <cfRule type="containsBlanks" dxfId="51" priority="53">
      <formula>LEN(TRIM(AD136))=0</formula>
    </cfRule>
  </conditionalFormatting>
  <conditionalFormatting sqref="AD139 AD126:AD128 AD130:AD135">
    <cfRule type="containsBlanks" dxfId="50" priority="52">
      <formula>LEN(TRIM(AD126))=0</formula>
    </cfRule>
  </conditionalFormatting>
  <conditionalFormatting sqref="AG126:AG134 AG136:AG139">
    <cfRule type="containsBlanks" dxfId="49" priority="51">
      <formula>LEN(TRIM(AG126))=0</formula>
    </cfRule>
  </conditionalFormatting>
  <conditionalFormatting sqref="AG135">
    <cfRule type="containsBlanks" dxfId="48" priority="50">
      <formula>LEN(TRIM(AG135))=0</formula>
    </cfRule>
  </conditionalFormatting>
  <conditionalFormatting sqref="H126:H139">
    <cfRule type="containsBlanks" dxfId="47" priority="49">
      <formula>LEN(TRIM(H126))=0</formula>
    </cfRule>
  </conditionalFormatting>
  <conditionalFormatting sqref="J141:J154">
    <cfRule type="containsBlanks" dxfId="46" priority="48">
      <formula>LEN(TRIM(J141))=0</formula>
    </cfRule>
  </conditionalFormatting>
  <conditionalFormatting sqref="M141">
    <cfRule type="containsBlanks" dxfId="45" priority="47">
      <formula>LEN(TRIM(M141))=0</formula>
    </cfRule>
  </conditionalFormatting>
  <conditionalFormatting sqref="M145:M147">
    <cfRule type="containsBlanks" dxfId="44" priority="46">
      <formula>LEN(TRIM(M145))=0</formula>
    </cfRule>
  </conditionalFormatting>
  <conditionalFormatting sqref="M148:M149">
    <cfRule type="containsBlanks" dxfId="43" priority="45">
      <formula>LEN(TRIM(M148))=0</formula>
    </cfRule>
  </conditionalFormatting>
  <conditionalFormatting sqref="M151:M153">
    <cfRule type="containsBlanks" dxfId="42" priority="44">
      <formula>LEN(TRIM(M151))=0</formula>
    </cfRule>
  </conditionalFormatting>
  <conditionalFormatting sqref="M150">
    <cfRule type="containsBlanks" dxfId="41" priority="43">
      <formula>LEN(TRIM(M150))=0</formula>
    </cfRule>
  </conditionalFormatting>
  <conditionalFormatting sqref="M154">
    <cfRule type="containsBlanks" dxfId="40" priority="42">
      <formula>LEN(TRIM(M154))=0</formula>
    </cfRule>
  </conditionalFormatting>
  <conditionalFormatting sqref="M144">
    <cfRule type="containsBlanks" dxfId="39" priority="41">
      <formula>LEN(TRIM(M144))=0</formula>
    </cfRule>
  </conditionalFormatting>
  <conditionalFormatting sqref="M142">
    <cfRule type="containsBlanks" dxfId="38" priority="40">
      <formula>LEN(TRIM(M142))=0</formula>
    </cfRule>
  </conditionalFormatting>
  <conditionalFormatting sqref="M143">
    <cfRule type="containsBlanks" dxfId="37" priority="39">
      <formula>LEN(TRIM(M143))=0</formula>
    </cfRule>
  </conditionalFormatting>
  <conditionalFormatting sqref="T141:T154">
    <cfRule type="containsBlanks" dxfId="36" priority="38">
      <formula>LEN(TRIM(T141))=0</formula>
    </cfRule>
  </conditionalFormatting>
  <conditionalFormatting sqref="Y141:Y154 Z144:AA144 Z146:AA146 Z149:AA149 Z151:AA153">
    <cfRule type="containsBlanks" dxfId="35" priority="37">
      <formula>LEN(TRIM(Y141))=0</formula>
    </cfRule>
  </conditionalFormatting>
  <conditionalFormatting sqref="AB141">
    <cfRule type="containsBlanks" dxfId="34" priority="36">
      <formula>LEN(TRIM(AB141))=0</formula>
    </cfRule>
  </conditionalFormatting>
  <conditionalFormatting sqref="AB144:AB149 AB151:AB153">
    <cfRule type="containsBlanks" dxfId="33" priority="35">
      <formula>LEN(TRIM(AB144))=0</formula>
    </cfRule>
  </conditionalFormatting>
  <conditionalFormatting sqref="AB143">
    <cfRule type="containsBlanks" dxfId="32" priority="34">
      <formula>LEN(TRIM(AB143))=0</formula>
    </cfRule>
  </conditionalFormatting>
  <conditionalFormatting sqref="AB150">
    <cfRule type="containsBlanks" dxfId="31" priority="33">
      <formula>LEN(TRIM(AB150))=0</formula>
    </cfRule>
  </conditionalFormatting>
  <conditionalFormatting sqref="AB142">
    <cfRule type="containsBlanks" dxfId="30" priority="32">
      <formula>LEN(TRIM(AB142))=0</formula>
    </cfRule>
  </conditionalFormatting>
  <conditionalFormatting sqref="AB154">
    <cfRule type="containsBlanks" dxfId="29" priority="31">
      <formula>LEN(TRIM(AB154))=0</formula>
    </cfRule>
  </conditionalFormatting>
  <conditionalFormatting sqref="AD141:AD154 AE144:AF144 AE146:AF146 AE149:AF149 AE151:AF153">
    <cfRule type="containsBlanks" dxfId="28" priority="30">
      <formula>LEN(TRIM(AD141))=0</formula>
    </cfRule>
  </conditionalFormatting>
  <conditionalFormatting sqref="O306:O318 P307:Q310 P312:Q312 P314:Q314 P316:Q318">
    <cfRule type="containsBlanks" dxfId="27" priority="29">
      <formula>LEN(TRIM(O306))=0</formula>
    </cfRule>
  </conditionalFormatting>
  <conditionalFormatting sqref="H399">
    <cfRule type="containsBlanks" dxfId="26" priority="28">
      <formula>LEN(TRIM(H399))=0</formula>
    </cfRule>
  </conditionalFormatting>
  <conditionalFormatting sqref="R213">
    <cfRule type="containsBlanks" dxfId="25" priority="27">
      <formula>LEN(TRIM(R213))=0</formula>
    </cfRule>
  </conditionalFormatting>
  <conditionalFormatting sqref="M374:M375">
    <cfRule type="containsBlanks" dxfId="24" priority="26">
      <formula>LEN(TRIM(M374))=0</formula>
    </cfRule>
  </conditionalFormatting>
  <conditionalFormatting sqref="W399">
    <cfRule type="containsBlanks" dxfId="23" priority="25">
      <formula>LEN(TRIM(W399))=0</formula>
    </cfRule>
  </conditionalFormatting>
  <conditionalFormatting sqref="H227">
    <cfRule type="containsBlanks" dxfId="22" priority="24">
      <formula>LEN(TRIM(H227))=0</formula>
    </cfRule>
  </conditionalFormatting>
  <conditionalFormatting sqref="M227">
    <cfRule type="containsBlanks" dxfId="21" priority="23">
      <formula>LEN(TRIM(M227))=0</formula>
    </cfRule>
  </conditionalFormatting>
  <conditionalFormatting sqref="R428">
    <cfRule type="containsBlanks" dxfId="20" priority="22">
      <formula>LEN(TRIM(R428))=0</formula>
    </cfRule>
  </conditionalFormatting>
  <conditionalFormatting sqref="R428">
    <cfRule type="containsBlanks" dxfId="19" priority="21">
      <formula>LEN(TRIM(R428))=0</formula>
    </cfRule>
  </conditionalFormatting>
  <conditionalFormatting sqref="W428">
    <cfRule type="containsBlanks" dxfId="18" priority="20">
      <formula>LEN(TRIM(W428))=0</formula>
    </cfRule>
  </conditionalFormatting>
  <conditionalFormatting sqref="W90">
    <cfRule type="containsBlanks" dxfId="17" priority="19">
      <formula>LEN(TRIM(W90))=0</formula>
    </cfRule>
  </conditionalFormatting>
  <conditionalFormatting sqref="M229">
    <cfRule type="containsBlanks" dxfId="16" priority="18">
      <formula>LEN(TRIM(M229))=0</formula>
    </cfRule>
  </conditionalFormatting>
  <conditionalFormatting sqref="W229">
    <cfRule type="containsBlanks" dxfId="15" priority="17">
      <formula>LEN(TRIM(W229))=0</formula>
    </cfRule>
  </conditionalFormatting>
  <conditionalFormatting sqref="R229">
    <cfRule type="containsBlanks" dxfId="14" priority="16">
      <formula>LEN(TRIM(R229))=0</formula>
    </cfRule>
  </conditionalFormatting>
  <conditionalFormatting sqref="AB229">
    <cfRule type="containsBlanks" dxfId="13" priority="15">
      <formula>LEN(TRIM(AB229))=0</formula>
    </cfRule>
  </conditionalFormatting>
  <conditionalFormatting sqref="AG229">
    <cfRule type="containsBlanks" dxfId="12" priority="14">
      <formula>LEN(TRIM(AG229))=0</formula>
    </cfRule>
  </conditionalFormatting>
  <conditionalFormatting sqref="W233">
    <cfRule type="containsBlanks" dxfId="11" priority="13">
      <formula>LEN(TRIM(W233))=0</formula>
    </cfRule>
  </conditionalFormatting>
  <conditionalFormatting sqref="W390">
    <cfRule type="containsBlanks" dxfId="10" priority="12">
      <formula>LEN(TRIM(W390))=0</formula>
    </cfRule>
  </conditionalFormatting>
  <conditionalFormatting sqref="W387:W388">
    <cfRule type="containsBlanks" dxfId="9" priority="11">
      <formula>LEN(TRIM(W387))=0</formula>
    </cfRule>
  </conditionalFormatting>
  <conditionalFormatting sqref="AB387:AB388">
    <cfRule type="containsBlanks" dxfId="8" priority="10">
      <formula>LEN(TRIM(AB387))=0</formula>
    </cfRule>
  </conditionalFormatting>
  <conditionalFormatting sqref="AG387:AG388">
    <cfRule type="containsBlanks" dxfId="7" priority="9">
      <formula>LEN(TRIM(AG387))=0</formula>
    </cfRule>
  </conditionalFormatting>
  <conditionalFormatting sqref="R387">
    <cfRule type="containsBlanks" dxfId="6" priority="8">
      <formula>LEN(TRIM(R387))=0</formula>
    </cfRule>
  </conditionalFormatting>
  <conditionalFormatting sqref="R388">
    <cfRule type="containsBlanks" dxfId="5" priority="6">
      <formula>LEN(TRIM(R388))=0</formula>
    </cfRule>
  </conditionalFormatting>
  <conditionalFormatting sqref="R384">
    <cfRule type="containsBlanks" dxfId="4" priority="5">
      <formula>LEN(TRIM(R384))=0</formula>
    </cfRule>
  </conditionalFormatting>
  <conditionalFormatting sqref="W384">
    <cfRule type="containsBlanks" dxfId="3" priority="4">
      <formula>LEN(TRIM(W384))=0</formula>
    </cfRule>
  </conditionalFormatting>
  <conditionalFormatting sqref="AB384">
    <cfRule type="containsBlanks" dxfId="2" priority="3">
      <formula>LEN(TRIM(AB384))=0</formula>
    </cfRule>
  </conditionalFormatting>
  <conditionalFormatting sqref="AG384">
    <cfRule type="containsBlanks" dxfId="1" priority="2">
      <formula>LEN(TRIM(AG384))=0</formula>
    </cfRule>
  </conditionalFormatting>
  <conditionalFormatting sqref="M381">
    <cfRule type="containsBlanks" dxfId="0" priority="1">
      <formula>LEN(TRIM(M381))=0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Width="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истч (2)</vt:lpstr>
      <vt:lpstr>'9 истч (2)'!Область_печати</vt:lpstr>
    </vt:vector>
  </TitlesOfParts>
  <Company>DVGK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Можерина</cp:lastModifiedBy>
  <dcterms:created xsi:type="dcterms:W3CDTF">2020-03-20T02:04:46Z</dcterms:created>
  <dcterms:modified xsi:type="dcterms:W3CDTF">2020-03-25T01:57:05Z</dcterms:modified>
</cp:coreProperties>
</file>