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&gt;=25МВт'!$128:$130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&gt;=25МВт'!$131:$134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тарифов'!$99:$123</definedName>
    <definedName name="BLOCK_PT_HEAT">'Перечень тарифов'!$13:$97</definedName>
    <definedName name="BLOCK_PT_HEAT_NOT_R">'Перечень тарифов'!$83:$87</definedName>
    <definedName name="BLOCK_PT_HEAT_NOT_R_TMP">'Перечень тарифов'!$78:$82</definedName>
    <definedName name="BLOCK_PT_HEAT_PHEAT">'Перечень тарифов'!$43:$47</definedName>
    <definedName name="BLOCK_PT_HEAT_PHEAT_HIDDEN_FORMULAS">'Перечень тарифов'!$Z$43:$AQ$43</definedName>
    <definedName name="BLOCK_PT_HEAT_RHEAT">'Перечень тарифов'!$38:$42</definedName>
    <definedName name="BLOCK_PT_HEAT_RHEAT_HIDDEN_FORMULAS">'Перечень тарифов'!$Z$38:$AQ$38</definedName>
    <definedName name="BLOCK_PT_HOTVSNA">'Перечень тарифов'!$125:$139</definedName>
    <definedName name="BLOCK_PT_VOTV">'Перечень тарифов'!$141:$155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тарифов'!$Z$12:$Z$157</definedName>
    <definedName name="DIFFERENTIATION_TARIFF_VD_ID">'Перечень тарифов'!$AB$12:$AB$157</definedName>
    <definedName name="DIFFERENTIATION_TARIFF_VTAR_ID">'Перечень тарифов'!$AA$12:$AA$157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Предложение!$L$95</definedName>
    <definedName name="OFFER_METHOD">Предложение!$K$24:$K$93</definedName>
    <definedName name="OFFER_METHOD_FLAG">TEHSHEET!$L$6</definedName>
    <definedName name="OFFER_TARIFF_A_1">Предложение!$24:$36</definedName>
    <definedName name="OFFER_TARIFF_A_2">Предложение!$97:$133</definedName>
    <definedName name="OFFER_TARIFF_A_3">Предложение!$192:$228</definedName>
    <definedName name="OFFER_TARIFF_A_4">Предложение!$287:$323</definedName>
    <definedName name="OFFER_TARIFF_A_5">Предложение!$382:$418</definedName>
    <definedName name="OFFER_TARIFF_A_COLDVSNA_1">Предложение!$61:$63</definedName>
    <definedName name="OFFER_TARIFF_A_COLDVSNA_2">Предложение!$158:$160</definedName>
    <definedName name="OFFER_TARIFF_A_COLDVSNA_3">Предложение!$253:$255</definedName>
    <definedName name="OFFER_TARIFF_A_COLDVSNA_4">Предложение!$348:$350</definedName>
    <definedName name="OFFER_TARIFF_A_COLDVSNA_5">Предложение!$443:$445</definedName>
    <definedName name="OFFER_TARIFF_A_HOTVSNA_1">Предложение!$76:$78</definedName>
    <definedName name="OFFER_TARIFF_A_HOTVSNA_2">Предложение!$173:$175</definedName>
    <definedName name="OFFER_TARIFF_A_HOTVSNA_3">Предложение!$268:$270</definedName>
    <definedName name="OFFER_TARIFF_A_HOTVSNA_4">Предложение!$363:$365</definedName>
    <definedName name="OFFER_TARIFF_A_HOTVSNA_5">Предложение!$458:$460</definedName>
    <definedName name="OFFER_TARIFF_A_VOTV_1">Предложение!$85:$87</definedName>
    <definedName name="OFFER_TARIFF_A_VOTV_2">Предложение!$182:$184</definedName>
    <definedName name="OFFER_TARIFF_A_VOTV_3">Предложение!$277:$279</definedName>
    <definedName name="OFFER_TARIFF_A_VOTV_4">Предложение!$372:$374</definedName>
    <definedName name="OFFER_TARIFF_A_VOTV_5">Предложение!$467:$469</definedName>
    <definedName name="OFFER_TARIFF_B_1">Предложение!$37:$39</definedName>
    <definedName name="OFFER_TARIFF_B_2">Предложение!$134:$136</definedName>
    <definedName name="OFFER_TARIFF_B_3">Предложение!$229:$231</definedName>
    <definedName name="OFFER_TARIFF_B_4">Предложение!$324:$326</definedName>
    <definedName name="OFFER_TARIFF_B_5">Предложение!$419:$421</definedName>
    <definedName name="OFFER_TARIFF_B_COLDVSNA_1">Предложение!$64:$66</definedName>
    <definedName name="OFFER_TARIFF_B_COLDVSNA_2">Предложение!$161:$163</definedName>
    <definedName name="OFFER_TARIFF_B_COLDVSNA_3">Предложение!$256:$258</definedName>
    <definedName name="OFFER_TARIFF_B_COLDVSNA_4">Предложение!$351:$353</definedName>
    <definedName name="OFFER_TARIFF_B_COLDVSNA_5">Предложение!$446:$448</definedName>
    <definedName name="OFFER_TARIFF_B_HOTVSNA_1">Предложение!$79:$81</definedName>
    <definedName name="OFFER_TARIFF_B_HOTVSNA_2">Предложение!$176:$178</definedName>
    <definedName name="OFFER_TARIFF_B_HOTVSNA_3">Предложение!$271:$273</definedName>
    <definedName name="OFFER_TARIFF_B_HOTVSNA_4">Предложение!$366:$368</definedName>
    <definedName name="OFFER_TARIFF_B_HOTVSNA_5">Предложение!$461:$463</definedName>
    <definedName name="OFFER_TARIFF_B_VOTV_1">Предложение!$88:$90</definedName>
    <definedName name="OFFER_TARIFF_B_VOTV_2">Предложение!$185:$187</definedName>
    <definedName name="OFFER_TARIFF_B_VOTV_3">Предложение!$280:$282</definedName>
    <definedName name="OFFER_TARIFF_B_VOTV_4">Предложение!$375:$377</definedName>
    <definedName name="OFFER_TARIFF_B_VOTV_5">Предложение!$470:$472</definedName>
    <definedName name="OFFER_TARIFF_C_1">Предложение!$40:$42</definedName>
    <definedName name="OFFER_TARIFF_C_2">Предложение!$137:$139</definedName>
    <definedName name="OFFER_TARIFF_C_3">Предложение!$232:$234</definedName>
    <definedName name="OFFER_TARIFF_C_4">Предложение!$327:$329</definedName>
    <definedName name="OFFER_TARIFF_C_5">Предложение!$422:$424</definedName>
    <definedName name="OFFER_TARIFF_C_COLDVSNA_1">Предложение!$67:$69</definedName>
    <definedName name="OFFER_TARIFF_C_COLDVSNA_2">Предложение!$164:$166</definedName>
    <definedName name="OFFER_TARIFF_C_COLDVSNA_3">Предложение!$259:$261</definedName>
    <definedName name="OFFER_TARIFF_C_COLDVSNA_4">Предложение!$354:$356</definedName>
    <definedName name="OFFER_TARIFF_C_COLDVSNA_5">Предложение!$449:$451</definedName>
    <definedName name="OFFER_TARIFF_C_HOTVSNA_1">Предложение!$82:$84</definedName>
    <definedName name="OFFER_TARIFF_C_HOTVSNA_2">Предложение!$179:$181</definedName>
    <definedName name="OFFER_TARIFF_C_HOTVSNA_3">Предложение!$274:$276</definedName>
    <definedName name="OFFER_TARIFF_C_HOTVSNA_4">Предложение!$369:$371</definedName>
    <definedName name="OFFER_TARIFF_C_HOTVSNA_5">Предложение!$464:$466</definedName>
    <definedName name="OFFER_TARIFF_C_VOTV_1">Предложение!$91:$93</definedName>
    <definedName name="OFFER_TARIFF_C_VOTV_2">Предложение!$188:$190</definedName>
    <definedName name="OFFER_TARIFF_C_VOTV_3">Предложение!$283:$285</definedName>
    <definedName name="OFFER_TARIFF_C_VOTV_4">Предложение!$378:$380</definedName>
    <definedName name="OFFER_TARIFF_C_VOTV_5">Предложение!$473:$475</definedName>
    <definedName name="OFFER_TARIFF_D_1">Предложение!$43:$45</definedName>
    <definedName name="OFFER_TARIFF_D_2">Предложение!$140:$142</definedName>
    <definedName name="OFFER_TARIFF_D_3">Предложение!$235:$237</definedName>
    <definedName name="OFFER_TARIFF_D_4">Предложение!$330:$332</definedName>
    <definedName name="OFFER_TARIFF_D_5">Предложение!$425:$427</definedName>
    <definedName name="OFFER_TARIFF_D_COLDVSNA_1">Предложение!$70:$72</definedName>
    <definedName name="OFFER_TARIFF_D_COLDVSNA_2">Предложение!$167:$169</definedName>
    <definedName name="OFFER_TARIFF_D_COLDVSNA_3">Предложение!$262:$264</definedName>
    <definedName name="OFFER_TARIFF_D_COLDVSNA_4">Предложение!$357:$359</definedName>
    <definedName name="OFFER_TARIFF_D_COLDVSNA_5">Предложение!$452:$454</definedName>
    <definedName name="OFFER_TARIFF_E_COLDVSNA_1">Предложение!$73:$75</definedName>
    <definedName name="OFFER_TARIFF_E_COLDVSNA_2">Предложение!$170:$172</definedName>
    <definedName name="OFFER_TARIFF_E_COLDVSNA_3">Предложение!$265:$267</definedName>
    <definedName name="OFFER_TARIFF_E_COLDVSNA_4">Предложение!$360:$362</definedName>
    <definedName name="OFFER_TARIFF_E_COLDVSNA_5">Предложение!$455:$457</definedName>
    <definedName name="OFFER_TARIFF_E1_1">Предложение!$46:$48</definedName>
    <definedName name="OFFER_TARIFF_E1_2">Предложение!$143:$145</definedName>
    <definedName name="OFFER_TARIFF_E1_3">Предложение!$238:$240</definedName>
    <definedName name="OFFER_TARIFF_E1_4">Предложение!$333:$335</definedName>
    <definedName name="OFFER_TARIFF_E1_5">Предложение!$428:$430</definedName>
    <definedName name="OFFER_TARIFF_E2_1">Предложение!$49:$51</definedName>
    <definedName name="OFFER_TARIFF_E2_2">Предложение!$146:$148</definedName>
    <definedName name="OFFER_TARIFF_E2_3">Предложение!$241:$243</definedName>
    <definedName name="OFFER_TARIFF_E2_4">Предложение!$336:$338</definedName>
    <definedName name="OFFER_TARIFF_E2_5">Предложение!$431:$433</definedName>
    <definedName name="OFFER_TARIFF_F_1">Предложение!$52:$54</definedName>
    <definedName name="OFFER_TARIFF_F_2">Предложение!$149:$151</definedName>
    <definedName name="OFFER_TARIFF_F_3">Предложение!$244:$246</definedName>
    <definedName name="OFFER_TARIFF_F_4">Предложение!$339:$341</definedName>
    <definedName name="OFFER_TARIFF_F_5">Предложение!$434:$436</definedName>
    <definedName name="OFFER_TARIFF_G_1">Предложение!$55:$57</definedName>
    <definedName name="OFFER_TARIFF_G_2">Предложение!$152:$154</definedName>
    <definedName name="OFFER_TARIFF_G_3">Предложение!$247:$249</definedName>
    <definedName name="OFFER_TARIFF_G_4">Предложение!$342:$344</definedName>
    <definedName name="OFFER_TARIFF_G_5">Предложение!$437:$439</definedName>
    <definedName name="OFFER_TARIFF_H_1">Предложение!$58:$60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&gt;=25МВт'!$T$127</definedName>
    <definedName name="pIns_PT_VTAR_A_COLDVSNA">'ХВС. Т-пит'!$T$53</definedName>
    <definedName name="pIns_PT_VTAR_A_COLDVSNA_OFFER_1">Предложение!$G$63</definedName>
    <definedName name="pIns_PT_VTAR_A_COLDVSNA_OFFER_2">Предложение!$G$160</definedName>
    <definedName name="pIns_PT_VTAR_A_COLDVSNA_OFFER_3">Предложение!$G$255</definedName>
    <definedName name="pIns_PT_VTAR_A_COLDVSNA_OFFER_4">Предложение!$G$350</definedName>
    <definedName name="pIns_PT_VTAR_A_COLDVSNA_OFFER_5">Предложение!$G$445</definedName>
    <definedName name="pIns_PT_VTAR_A_COLDVSNA_OFFER5">Предложение!$G$445</definedName>
    <definedName name="pIns_PT_VTAR_A_HOTVSNA">'ГВС. Т-гор.вода'!$T$54</definedName>
    <definedName name="pIns_PT_VTAR_A_HOTVSNA_OFFER_1">Предложение!$G$78</definedName>
    <definedName name="pIns_PT_VTAR_A_HOTVSNA_OFFER_2">Предложение!$G$175</definedName>
    <definedName name="pIns_PT_VTAR_A_HOTVSNA_OFFER_3">Предложение!$G$270</definedName>
    <definedName name="pIns_PT_VTAR_A_HOTVSNA_OFFER_4">Предложение!$G$365</definedName>
    <definedName name="pIns_PT_VTAR_A_HOTVSNA_OFFER_5">Предложение!$G$460</definedName>
    <definedName name="pIns_PT_VTAR_A_OFFER_1">Предложение!$G$36</definedName>
    <definedName name="pIns_PT_VTAR_A_OFFER_2">Предложение!$G$133</definedName>
    <definedName name="pIns_PT_VTAR_A_OFFER_3">Предложение!$G$228</definedName>
    <definedName name="pIns_PT_VTAR_A_OFFER_4">Предложение!$G$323</definedName>
    <definedName name="pIns_PT_VTAR_A_OFFER_5">Предложение!$G$418</definedName>
    <definedName name="pIns_PT_VTAR_A_VOTV">'ВО. Т-во'!$T$53</definedName>
    <definedName name="pIns_PT_VTAR_A_VOTV_OFFER_1">Предложение!$G$87</definedName>
    <definedName name="pIns_PT_VTAR_A_VOTV_OFFER_2">Предложение!$G$184</definedName>
    <definedName name="pIns_PT_VTAR_A_VOTV_OFFER_3">Предложение!$G$279</definedName>
    <definedName name="pIns_PT_VTAR_A_VOTV_OFFER_4">Предложение!$G$374</definedName>
    <definedName name="pIns_PT_VTAR_A_VOTV_OFFER_5">Предложение!$G$469</definedName>
    <definedName name="pIns_PT_VTAR_B">'ТС. Т-ТЭ | ТСО'!$T$57</definedName>
    <definedName name="pIns_PT_VTAR_B_COLDVSNA">'ХВС. Т-тех'!$T$53</definedName>
    <definedName name="pIns_PT_VTAR_B_COLDVSNA_OFFER_1">Предложение!$G$66</definedName>
    <definedName name="pIns_PT_VTAR_B_COLDVSNA_OFFER_2">Предложение!$G$163</definedName>
    <definedName name="pIns_PT_VTAR_B_COLDVSNA_OFFER_3">Предложение!$G$258</definedName>
    <definedName name="pIns_PT_VTAR_B_COLDVSNA_OFFER_4">Предложение!$G$353</definedName>
    <definedName name="pIns_PT_VTAR_B_COLDVSNA_OFFER_5">Предложение!$G$448</definedName>
    <definedName name="pIns_PT_VTAR_B_HOTVSNA">'ГВС. Т-транс'!$T$54</definedName>
    <definedName name="pIns_PT_VTAR_B_HOTVSNA_OFFER_1">Предложение!$G$81</definedName>
    <definedName name="pIns_PT_VTAR_B_HOTVSNA_OFFER_2">Предложение!$G$178</definedName>
    <definedName name="pIns_PT_VTAR_B_HOTVSNA_OFFER_3">Предложение!$G$273</definedName>
    <definedName name="pIns_PT_VTAR_B_HOTVSNA_OFFER_4">Предложение!$G$368</definedName>
    <definedName name="pIns_PT_VTAR_B_HOTVSNA_OFFER_5">Предложение!$G$463</definedName>
    <definedName name="pIns_PT_VTAR_B_OFFER_1">Предложение!$G$39</definedName>
    <definedName name="pIns_PT_VTAR_B_OFFER_2">Предложение!$G$136</definedName>
    <definedName name="pIns_PT_VTAR_B_OFFER_3">Предложение!$G$231</definedName>
    <definedName name="pIns_PT_VTAR_B_OFFER_4">Предложение!$G$326</definedName>
    <definedName name="pIns_PT_VTAR_B_OFFER_5">Предложение!$G$421</definedName>
    <definedName name="pIns_PT_VTAR_B_VOTV">'ВО. Т-транс'!$T$53</definedName>
    <definedName name="pIns_PT_VTAR_B_VOTV_OFFER_1">Предложение!$G$90</definedName>
    <definedName name="pIns_PT_VTAR_B_VOTV_OFFER_2">Предложение!$G$187</definedName>
    <definedName name="pIns_PT_VTAR_B_VOTV_OFFER_3">Предложение!$G$282</definedName>
    <definedName name="pIns_PT_VTAR_B_VOTV_OFFER_4">Предложение!$G$377</definedName>
    <definedName name="pIns_PT_VTAR_B_VOTV_OFFER_5">Предложение!$G$472</definedName>
    <definedName name="pIns_PT_VTAR_C">'ТС. Т-ТН'!$T$57</definedName>
    <definedName name="pIns_PT_VTAR_C_COLDVSNA">'ХВС. Т-транс'!$T$53</definedName>
    <definedName name="pIns_PT_VTAR_C_COLDVSNA_OFFER_1">Предложение!$G$69</definedName>
    <definedName name="pIns_PT_VTAR_C_COLDVSNA_OFFER_2">Предложение!$G$166</definedName>
    <definedName name="pIns_PT_VTAR_C_COLDVSNA_OFFER_3">Предложение!$G$261</definedName>
    <definedName name="pIns_PT_VTAR_C_COLDVSNA_OFFER_4">Предложение!$G$356</definedName>
    <definedName name="pIns_PT_VTAR_C_COLDVSNA_OFFER_5">Предложение!$G$451</definedName>
    <definedName name="pIns_PT_VTAR_C_HOTVSNA">'ГВС. Т-подкл'!$T$63</definedName>
    <definedName name="pIns_PT_VTAR_C_HOTVSNA_OFFER_1">Предложение!$G$84</definedName>
    <definedName name="pIns_PT_VTAR_C_HOTVSNA_OFFER_2">Предложение!$G$181</definedName>
    <definedName name="pIns_PT_VTAR_C_HOTVSNA_OFFER_3">Предложение!$G$276</definedName>
    <definedName name="pIns_PT_VTAR_C_HOTVSNA_OFFER_4">Предложение!$G$371</definedName>
    <definedName name="pIns_PT_VTAR_C_HOTVSNA_OFFER_5">Предложение!$G$466</definedName>
    <definedName name="pIns_PT_VTAR_C_OFFER_1">Предложение!$G$42</definedName>
    <definedName name="pIns_PT_VTAR_C_OFFER_2">Предложение!$G$139</definedName>
    <definedName name="pIns_PT_VTAR_C_OFFER_3">Предложение!$G$234</definedName>
    <definedName name="pIns_PT_VTAR_C_OFFER_4">Предложение!$G$329</definedName>
    <definedName name="pIns_PT_VTAR_C_OFFER_5">Предложение!$G$424</definedName>
    <definedName name="pIns_PT_VTAR_C_VOTV">'ВО. Т-подкл'!$T$63</definedName>
    <definedName name="pIns_PT_VTAR_C_VOTV_OFFER_1">Предложение!$G$93</definedName>
    <definedName name="pIns_PT_VTAR_C_VOTV_OFFER_2">Предложение!$G$190</definedName>
    <definedName name="pIns_PT_VTAR_C_VOTV_OFFER_3">Предложение!$G$285</definedName>
    <definedName name="pIns_PT_VTAR_C_VOTV_OFFER_4">Предложение!$G$380</definedName>
    <definedName name="pIns_PT_VTAR_C_VOTV_OFFER_5">Предложение!$G$475</definedName>
    <definedName name="pIns_PT_VTAR_D">'ТС. Т-гор.вода'!$V$65</definedName>
    <definedName name="pIns_PT_VTAR_D_COLDVSNA">'ХВС. Т-подвоз'!$T$53</definedName>
    <definedName name="pIns_PT_VTAR_D_COLDVSNA_OFFER_1">Предложение!$G$72</definedName>
    <definedName name="pIns_PT_VTAR_D_COLDVSNA_OFFER_2">Предложение!$G$169</definedName>
    <definedName name="pIns_PT_VTAR_D_COLDVSNA_OFFER_3">Предложение!$G$264</definedName>
    <definedName name="pIns_PT_VTAR_D_COLDVSNA_OFFER_4">Предложение!$G$359</definedName>
    <definedName name="pIns_PT_VTAR_D_COLDVSNA_OFFER_5">Предложение!$G$454</definedName>
    <definedName name="pIns_PT_VTAR_D_OFFER_1">Предложение!$G$45</definedName>
    <definedName name="pIns_PT_VTAR_D_OFFER_2">Предложение!$G$142</definedName>
    <definedName name="pIns_PT_VTAR_D_OFFER_3">Предложение!$G$237</definedName>
    <definedName name="pIns_PT_VTAR_D_OFFER_4">Предложение!$G$332</definedName>
    <definedName name="pIns_PT_VTAR_D_OFFER_5">Предложение!$G$427</definedName>
    <definedName name="pIns_PT_VTAR_E_COLDVSNA">'ХВС. Т-подкл'!$T$63</definedName>
    <definedName name="pIns_PT_VTAR_E_COLDVSNA_OFFER_1">Предложение!$G$75</definedName>
    <definedName name="pIns_PT_VTAR_E_COLDVSNA_OFFER_2">Предложение!$G$172</definedName>
    <definedName name="pIns_PT_VTAR_E_COLDVSNA_OFFER_3">Предложение!$G$267</definedName>
    <definedName name="pIns_PT_VTAR_E_COLDVSNA_OFFER_4">Предложение!$G$362</definedName>
    <definedName name="pIns_PT_VTAR_E_COLDVSNA_OFFER_5">Предложение!$G$457</definedName>
    <definedName name="pIns_PT_VTAR_E1">'ТС. Т-передача ТЭ'!$T$57</definedName>
    <definedName name="pIns_PT_VTAR_E1_OFFER_1">Предложение!$G$48</definedName>
    <definedName name="pIns_PT_VTAR_E1_OFFER_2">Предложение!$G$145</definedName>
    <definedName name="pIns_PT_VTAR_E1_OFFER_3">Предложение!$G$240</definedName>
    <definedName name="pIns_PT_VTAR_E1_OFFER_4">Предложение!$G$335</definedName>
    <definedName name="pIns_PT_VTAR_E1_OFFER_5">Предложение!$G$430</definedName>
    <definedName name="pIns_PT_VTAR_E2">'ТС. Т-передача ТН'!$T$57</definedName>
    <definedName name="pIns_PT_VTAR_E2_OFFER_1">Предложение!$G$51</definedName>
    <definedName name="pIns_PT_VTAR_E2_OFFER_2">Предложение!$G$148</definedName>
    <definedName name="pIns_PT_VTAR_E2_OFFER_3">Предложение!$G$243</definedName>
    <definedName name="pIns_PT_VTAR_E2_OFFER_4">Предложение!$G$338</definedName>
    <definedName name="pIns_PT_VTAR_E2_OFFER_5">Предложение!$G$433</definedName>
    <definedName name="pIns_PT_VTAR_F">'ТС. Резерв мощности'!$T$57</definedName>
    <definedName name="pIns_PT_VTAR_F_OFFER_1">Предложение!$G$54</definedName>
    <definedName name="pIns_PT_VTAR_F_OFFER_2">Предложение!$G$151</definedName>
    <definedName name="pIns_PT_VTAR_F_OFFER_3">Предложение!$G$246</definedName>
    <definedName name="pIns_PT_VTAR_F_OFFER_4">Предложение!$G$341</definedName>
    <definedName name="pIns_PT_VTAR_F_OFFER_5">Предложение!$G$436</definedName>
    <definedName name="pIns_PT_VTAR_G">'ТС. Т-подкл'!$T$62</definedName>
    <definedName name="pIns_PT_VTAR_G_OFFER_1">Предложение!$G$57</definedName>
    <definedName name="pIns_PT_VTAR_G_OFFER_2">Предложение!$G$154</definedName>
    <definedName name="pIns_PT_VTAR_G_OFFER_3">Предложение!$G$249</definedName>
    <definedName name="pIns_PT_VTAR_G_OFFER_4">Предложение!$G$344</definedName>
    <definedName name="pIns_PT_VTAR_G_OFFER_5">Предложение!$G$439</definedName>
    <definedName name="pIns_PT_VTAR_H">'ТС. Т-подкл(инд)'!$T$56</definedName>
    <definedName name="pIns_PT_VTAR_H_OFFER_1">Предложение!$G$60</definedName>
    <definedName name="pIns_PT_VTAR_H_OFFER_2">Предложение!$G$157</definedName>
    <definedName name="pIns_PT_VTAR_H_OFFER_3">Предложение!$G$252</definedName>
    <definedName name="pIns_PT_VTAR_H_OFFER_4">Предложение!$G$347</definedName>
    <definedName name="pIns_PT_VTAR_H_OFFER_5">Предложение!$G$442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тарифов'!$AL$12:$AL$157</definedName>
    <definedName name="PT_DIFFERENTIATION_CS_ID">'Перечень тарифов'!$AF$12:$AF$157</definedName>
    <definedName name="PT_DIFFERENTIATION_IST_TE">'Перечень тарифов'!$AM$12:$AM$157</definedName>
    <definedName name="PT_DIFFERENTIATION_IST_TE_ID">'Перечень тарифов'!$AG$12:$AG$157</definedName>
    <definedName name="PT_DIFFERENTIATION_NTAR">'Перечень тарифов'!$AJ$12:$AJ$157</definedName>
    <definedName name="PT_DIFFERENTIATION_NTAR_ID">'Перечень тарифов'!$AD$12:$AD$157</definedName>
    <definedName name="PT_DIFFERENTIATION_NUM_CS">'Перечень тарифов'!$AP$12:$AP$157</definedName>
    <definedName name="PT_DIFFERENTIATION_NUM_IST_TE">'Перечень тарифов'!$AQ$12:$AQ$157</definedName>
    <definedName name="PT_DIFFERENTIATION_NUM_NTAR">'Перечень тарифов'!$AN$12:$AN$157</definedName>
    <definedName name="PT_DIFFERENTIATION_NUM_TER">'Перечень тарифов'!$AO$12:$AO$157</definedName>
    <definedName name="PT_DIFFERENTIATION_TER">'Перечень тарифов'!$AK$12:$AK$157</definedName>
    <definedName name="PT_DIFFERENTIATION_TER_ID">'Перечень тарифов'!$AE$12:$AE$157</definedName>
    <definedName name="PT_DIFFERENTIATION_VDET">'Перечень тарифов'!$AI$12:$AI$157</definedName>
    <definedName name="PT_DIFFERENTIATION_VTAR">'Перечень тарифов'!$AH$12:$AH$157</definedName>
    <definedName name="PT_DIFFERENTIATION_VTAR_ID">'Перечень тарифов'!$AC$12:$AC$157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Предложение!$L$476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Предложение!$L$476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&gt;=25МВт'!$BR$128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pt_ntar_30">'ТС. Т-ТЭ | &gt;=25МВт'!$57:$70</definedName>
    <definedName name="pt_ter_30">'ТС. Т-ТЭ | &gt;=25МВт'!$58:$69</definedName>
    <definedName name="pt_cs_30">'ТС. Т-ТЭ | &gt;=25МВт'!$59:$68</definedName>
    <definedName name="pt_ist_te_30">'ТС. Т-ТЭ | &gt;=25МВт'!$60:$67</definedName>
    <definedName name="pt_ntar_301">'ТС. Т-ТЭ | &gt;=25МВт'!$71:$84</definedName>
    <definedName name="pt_ter_31">'ТС. Т-ТЭ | &gt;=25МВт'!$72:$83</definedName>
    <definedName name="pt_cs_31">'ТС. Т-ТЭ | &gt;=25МВт'!$73:$82</definedName>
    <definedName name="pt_ist_te_31">'ТС. Т-ТЭ | &gt;=25МВт'!$74:$81</definedName>
    <definedName name="pt_ntar_3011">'ТС. Т-ТЭ | &gt;=25МВт'!$85:$98</definedName>
    <definedName name="pt_ter_32">'ТС. Т-ТЭ | &gt;=25МВт'!$86:$97</definedName>
    <definedName name="pt_cs_32">'ТС. Т-ТЭ | &gt;=25МВт'!$87:$96</definedName>
    <definedName name="pt_ist_te_32">'ТС. Т-ТЭ | &gt;=25МВт'!$88:$95</definedName>
    <definedName name="pt_ntar_30111">'ТС. Т-ТЭ | &gt;=25МВт'!$99:$112</definedName>
    <definedName name="pt_ter_33">'ТС. Т-ТЭ | &gt;=25МВт'!$100:$111</definedName>
    <definedName name="pt_cs_33">'ТС. Т-ТЭ | &gt;=25МВт'!$101:$110</definedName>
    <definedName name="pt_ist_te_33">'ТС. Т-ТЭ | &gt;=25МВт'!$102:$109</definedName>
    <definedName name="pt_ntar_301111">'ТС. Т-ТЭ | &gt;=25МВт'!$113:$126</definedName>
    <definedName name="pt_ter_34">'ТС. Т-ТЭ | &gt;=25МВт'!$114:$125</definedName>
    <definedName name="pt_cs_34">'ТС. Т-ТЭ | &gt;=25МВт'!$115:$124</definedName>
    <definedName name="pt_ist_te_34">'ТС. Т-ТЭ | &gt;=25МВт'!$116:$123</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<sst xmlns="http://schemas.openxmlformats.org/spreadsheetml/2006/main" count="23644" uniqueCount="5443">
  <si>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</si>
  <si>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</si>
  <si>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</si>
  <si>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</si>
  <si>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</si>
  <si>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</si>
  <si>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</si>
  <si>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</si>
  <si>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</si>
  <si>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</si>
  <si>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</si>
  <si>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</si>
  <si>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</si>
  <si>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</si>
  <si>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</si>
  <si>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</si>
  <si>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</si>
  <si>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</si>
  <si>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</si>
  <si>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</si>
  <si>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</si>
  <si>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</si>
  <si>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</si>
  <si>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</si>
  <si>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</si>
  <si>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</si>
  <si>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</si>
  <si>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</si>
  <si>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</si>
  <si>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</si>
  <si>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</si>
  <si>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</si>
  <si>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</si>
  <si>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</si>
  <si>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</si>
  <si>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</si>
  <si>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</si>
  <si>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</si>
  <si>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</si>
  <si>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</si>
  <si>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</si>
  <si>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</si>
  <si>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</si>
  <si>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</si>
  <si>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</si>
  <si>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1.3/58</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</si>
  <si>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</si>
  <si>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</si>
  <si>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</si>
  <si>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</si>
  <si>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</si>
  <si>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</si>
  <si>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</si>
  <si>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</si>
  <si>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</si>
  <si>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</si>
  <si>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</si>
  <si>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</si>
  <si>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</si>
  <si>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</si>
  <si>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</si>
  <si>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</si>
  <si>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</si>
  <si>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</si>
  <si>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</si>
  <si>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</si>
  <si>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</si>
  <si>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</si>
  <si>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</si>
  <si>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</si>
  <si>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</si>
  <si>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</si>
  <si>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</si>
  <si>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</si>
  <si>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</si>
  <si>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</si>
  <si>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</si>
  <si>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</si>
  <si>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t>
  </si>
  <si>
    <t>Контактный телефон</t>
  </si>
  <si>
    <t>(41147) 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</si>
  <si>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</si>
  <si>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</si>
  <si>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</si>
  <si>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</si>
  <si>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</si>
  <si>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</si>
  <si>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</si>
  <si>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</si>
  <si>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</si>
  <si>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</si>
  <si>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</si>
  <si>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</si>
  <si>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</si>
  <si>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</si>
  <si>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</si>
  <si>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</si>
  <si>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</si>
  <si>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</si>
  <si>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</si>
  <si>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</si>
  <si>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</si>
  <si>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</si>
  <si>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</si>
  <si>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2</t>
  </si>
  <si>
    <t>×</t>
  </si>
  <si>
    <t>240</t>
  </si>
  <si>
    <t>Поселок Серебряный Бор</t>
  </si>
  <si>
    <t>98660158</t>
  </si>
  <si>
    <t>238</t>
  </si>
  <si>
    <t>Посёлок Беркакит</t>
  </si>
  <si>
    <t>98660152</t>
  </si>
  <si>
    <t>Добавить МО</t>
  </si>
  <si>
    <t>ter_5</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</si>
  <si>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</si>
  <si>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</si>
  <si>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</si>
  <si>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</si>
  <si>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</si>
  <si>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</si>
  <si>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</si>
  <si>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</si>
  <si>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</si>
  <si>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</si>
  <si>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</si>
  <si>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</si>
  <si>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</si>
  <si>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</si>
  <si>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</si>
  <si>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</si>
  <si>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</si>
  <si>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</si>
  <si>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</si>
  <si>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</si>
  <si>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</si>
  <si>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</si>
  <si>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</si>
  <si>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</si>
  <si>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</si>
  <si>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</si>
  <si>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</si>
  <si>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</si>
  <si>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</si>
  <si>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</si>
  <si>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</si>
  <si>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</si>
  <si>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</si>
  <si>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</si>
  <si>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</si>
  <si>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</si>
  <si>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</si>
  <si>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</si>
  <si>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</si>
  <si>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</si>
  <si>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</si>
  <si>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</si>
  <si>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</si>
  <si>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</si>
  <si>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</si>
  <si>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</si>
  <si>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</si>
  <si>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</si>
  <si>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</si>
  <si>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</si>
  <si>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</si>
  <si>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</si>
  <si>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</si>
  <si>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</si>
  <si>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для потребителей на тепловую энергию (Нерюнгринская ГРЭС)</t>
  </si>
  <si>
    <t xml:space="preserve">Нерюнгринская ГРЭС </t>
  </si>
  <si>
    <t>"4190066";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</si>
  <si>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</si>
  <si>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</si>
  <si>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</si>
  <si>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</si>
  <si>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</si>
  <si>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</si>
  <si>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</si>
  <si>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</si>
  <si>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производство тепловой энергии в режиме комбинированной выработки  (Нерюнгринская ГРЭС)</t>
  </si>
  <si>
    <t>pt_ntar_30</t>
  </si>
  <si>
    <t>pt_ter_30</t>
  </si>
  <si>
    <t>pt_cs_30</t>
  </si>
  <si>
    <t>pt_ist_te_30</t>
  </si>
  <si>
    <t xml:space="preserve">Тариф для потребителей на тепловую энергию (Чульманская ТЭЦ) </t>
  </si>
  <si>
    <t xml:space="preserve">Чульманская ТЭЦ </t>
  </si>
  <si>
    <t>pt_ntar_301</t>
  </si>
  <si>
    <t>pt_ter_31</t>
  </si>
  <si>
    <t>pt_cs_31</t>
  </si>
  <si>
    <t>pt_ist_te_31</t>
  </si>
  <si>
    <t>Тариф на производство тепловой энергии в режиме комбинированной выработки (Чульманская ТЭЦ)</t>
  </si>
  <si>
    <t>pt_ntar_3011</t>
  </si>
  <si>
    <t>pt_ter_32</t>
  </si>
  <si>
    <t>pt_cs_32</t>
  </si>
  <si>
    <t>pt_ist_te_32</t>
  </si>
  <si>
    <t xml:space="preserve">Тариф на тепловую энергию (мощность) на коллекторах источников тепловой энергии (Нерюнгринская ГРЭС) </t>
  </si>
  <si>
    <t>pt_ntar_30111</t>
  </si>
  <si>
    <t>pt_ter_33</t>
  </si>
  <si>
    <t>pt_cs_33</t>
  </si>
  <si>
    <t>pt_ist_te_33</t>
  </si>
  <si>
    <t>Тариф на тепловую энергию (мощность) на коллекторах источников тепловой энергии (Чульманская ТЭЦ)</t>
  </si>
  <si>
    <t>pt_ntar_301111</t>
  </si>
  <si>
    <t>pt_ter_34</t>
  </si>
  <si>
    <t>pt_cs_34</t>
  </si>
  <si>
    <t>pt_ist_te_34</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</si>
  <si>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</si>
  <si>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</si>
  <si>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</si>
  <si>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</si>
  <si>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</si>
  <si>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</si>
  <si>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</si>
  <si>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</si>
  <si>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</si>
  <si>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</si>
  <si>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</si>
  <si>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</si>
  <si>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</si>
  <si>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</si>
  <si>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</si>
  <si>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</si>
  <si>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</si>
  <si>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</si>
  <si>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</si>
  <si>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</si>
  <si>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</si>
  <si>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</si>
  <si>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</si>
  <si>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</si>
  <si>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</si>
  <si>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</si>
  <si>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</si>
  <si>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</si>
  <si>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</si>
  <si>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</si>
  <si>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</si>
  <si>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</si>
  <si>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</si>
  <si>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</si>
  <si>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</si>
  <si>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</si>
  <si>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</si>
  <si>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</si>
  <si>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</si>
  <si>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</si>
  <si>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</si>
  <si>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</si>
  <si>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</si>
  <si>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</si>
  <si>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</si>
  <si>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</si>
  <si>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</si>
  <si>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</si>
  <si>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</si>
  <si>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</si>
  <si>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</si>
  <si>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</si>
  <si>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</si>
  <si>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</si>
  <si>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</si>
  <si>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</si>
  <si>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</si>
  <si>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</si>
  <si>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</si>
  <si>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</si>
  <si>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</si>
  <si>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</si>
  <si>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</si>
  <si>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</si>
  <si>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</si>
  <si>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</si>
  <si>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</si>
  <si>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</si>
  <si>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</si>
  <si>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</si>
  <si>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</si>
  <si>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</si>
  <si>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</si>
  <si>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</si>
  <si>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</si>
  <si>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</si>
  <si>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</si>
  <si>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</si>
  <si>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</si>
  <si>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</si>
  <si>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</si>
  <si>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</si>
  <si>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</si>
  <si>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</si>
  <si>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</si>
  <si>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</si>
  <si>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</si>
  <si>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</si>
  <si>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</si>
  <si>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</si>
  <si>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</si>
  <si>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</si>
  <si>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</si>
  <si>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</si>
  <si>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</si>
  <si>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</si>
  <si>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</si>
  <si>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</si>
  <si>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</si>
  <si>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</si>
  <si>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</si>
  <si>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</si>
  <si>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</si>
  <si>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</si>
  <si>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</si>
  <si>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</si>
  <si>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</si>
  <si>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</si>
  <si>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</si>
  <si>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</si>
  <si>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</si>
  <si>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</si>
  <si>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</si>
  <si>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</si>
  <si>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</si>
  <si>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</si>
  <si>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</si>
  <si>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</si>
  <si>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</si>
  <si>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</si>
  <si>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</si>
  <si>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</si>
  <si>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</si>
  <si>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</si>
  <si>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</si>
  <si>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</si>
  <si>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</si>
  <si>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</si>
  <si>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</si>
  <si>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</si>
  <si>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</si>
  <si>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</si>
  <si>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</si>
  <si>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</si>
  <si>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</si>
  <si>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</si>
  <si>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</si>
  <si>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</si>
  <si>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</si>
  <si>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</si>
  <si>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</si>
  <si>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</si>
  <si>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</si>
  <si>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</si>
  <si>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</si>
  <si>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</si>
  <si>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</si>
  <si>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</si>
  <si>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</si>
  <si>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</si>
  <si>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</si>
  <si>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</si>
  <si>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</si>
  <si>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</si>
  <si>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</si>
  <si>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</si>
  <si>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</si>
  <si>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</si>
  <si>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</si>
  <si>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</si>
  <si>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</si>
  <si>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</si>
  <si>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</si>
  <si>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</si>
  <si>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</si>
  <si>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</si>
  <si>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</si>
  <si>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</si>
  <si>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</si>
  <si>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</si>
  <si>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</si>
  <si>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</si>
  <si>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</si>
  <si>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</si>
  <si>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</si>
  <si>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</si>
  <si>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</si>
  <si>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</si>
  <si>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</si>
  <si>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</si>
  <si>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</si>
  <si>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</si>
  <si>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</si>
  <si>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</si>
  <si>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</si>
  <si>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</si>
  <si>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</si>
  <si>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</si>
  <si>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</si>
  <si>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</si>
  <si>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</si>
  <si>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</si>
  <si>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</si>
  <si>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</si>
  <si>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</si>
  <si>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</si>
  <si>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</si>
  <si>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</si>
  <si>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</si>
  <si>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</si>
  <si>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</si>
  <si>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</si>
  <si>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</si>
  <si>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</si>
  <si>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</si>
  <si>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</si>
  <si>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</si>
  <si>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</si>
  <si>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</si>
  <si>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</si>
  <si>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</si>
  <si>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</si>
  <si>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</si>
  <si>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</si>
  <si>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</si>
  <si>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</si>
  <si>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</si>
  <si>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</si>
  <si>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</si>
  <si>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</si>
  <si>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</si>
  <si>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</si>
  <si>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</si>
  <si>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</si>
  <si>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</si>
  <si>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</si>
  <si>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</si>
  <si>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</si>
  <si>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</si>
  <si>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</si>
  <si>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</si>
  <si>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</si>
  <si>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</si>
  <si>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</si>
  <si>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</si>
  <si>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</si>
  <si>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</si>
  <si>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</si>
  <si>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</si>
  <si>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</si>
  <si>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</si>
  <si>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</si>
  <si>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</si>
  <si>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</si>
  <si>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</si>
  <si>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</si>
  <si>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</si>
  <si>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</si>
  <si>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</si>
  <si>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</si>
  <si>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</si>
  <si>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</si>
  <si>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</si>
  <si>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</si>
  <si>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</si>
  <si>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</si>
  <si>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</si>
  <si>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</si>
  <si>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</si>
  <si>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</si>
  <si>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</si>
  <si>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</si>
  <si>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</si>
  <si>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</si>
  <si>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</si>
  <si>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</si>
  <si>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</si>
  <si>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</si>
  <si>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</si>
  <si>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</si>
  <si>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</si>
  <si>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</si>
  <si>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</si>
  <si>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</si>
  <si>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</si>
  <si>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</si>
  <si>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</si>
  <si>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</si>
  <si>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</si>
  <si>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</si>
  <si>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</si>
  <si>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</si>
  <si>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</si>
  <si>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</si>
  <si>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</si>
  <si>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</si>
  <si>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</si>
  <si>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</si>
  <si>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</si>
  <si>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</si>
  <si>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</si>
  <si>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</si>
  <si>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</si>
  <si>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</si>
  <si>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</si>
  <si>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</si>
  <si>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</si>
  <si>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</si>
  <si>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</si>
  <si>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</si>
  <si>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</si>
  <si>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</si>
  <si>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</si>
  <si>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</si>
  <si>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</si>
  <si>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</si>
  <si>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</si>
  <si>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</si>
  <si>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</si>
  <si>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</si>
  <si>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</si>
  <si>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</si>
  <si>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</si>
  <si>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</si>
  <si>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</si>
  <si>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</si>
  <si>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</si>
  <si>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</si>
  <si>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</si>
  <si>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</si>
  <si>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</si>
  <si>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</si>
  <si>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</si>
  <si>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</si>
  <si>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</si>
  <si>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</si>
  <si>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</si>
  <si>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</si>
  <si>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</si>
  <si>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</si>
  <si>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</si>
  <si>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</si>
  <si>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</si>
  <si>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</si>
  <si>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</si>
  <si>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</si>
  <si>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</si>
  <si>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</si>
  <si>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</si>
  <si>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</si>
  <si>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</si>
  <si>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</si>
  <si>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</si>
  <si>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</si>
  <si>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</si>
  <si>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</si>
  <si>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</si>
  <si>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</si>
  <si>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</si>
  <si>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</si>
  <si>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</si>
  <si>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</si>
  <si>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</si>
  <si>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</si>
  <si>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</si>
  <si>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</si>
  <si>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</si>
  <si>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</si>
  <si>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</si>
  <si>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</si>
  <si>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</si>
  <si>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</si>
  <si>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</si>
  <si>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</si>
  <si>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</si>
  <si>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</si>
  <si>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</si>
  <si>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</si>
  <si>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</si>
  <si>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</si>
  <si>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</si>
  <si>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</si>
  <si>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</si>
  <si>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</si>
  <si>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</si>
  <si>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</si>
  <si>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</si>
  <si>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</si>
  <si>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</si>
  <si>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</si>
  <si>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</si>
  <si>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</si>
  <si>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</si>
  <si>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</si>
  <si>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</si>
  <si>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</si>
  <si>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</si>
  <si>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</si>
  <si>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</si>
  <si>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</si>
  <si>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</si>
  <si>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</si>
  <si>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</si>
  <si>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</si>
  <si>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</si>
  <si>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</si>
  <si>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</si>
  <si>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</si>
  <si>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</si>
  <si>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</si>
  <si>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</si>
  <si>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</si>
  <si>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</si>
  <si>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</si>
  <si>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</si>
  <si>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</si>
  <si>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</si>
  <si>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</si>
  <si>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</si>
  <si>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</si>
  <si>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</si>
  <si>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</si>
  <si>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</si>
  <si>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</si>
  <si>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</si>
  <si>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</si>
  <si>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</si>
  <si>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</si>
  <si>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</si>
  <si>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</si>
  <si>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</si>
  <si>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</si>
  <si>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</si>
  <si>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</si>
  <si>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</si>
  <si>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</si>
  <si>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</si>
  <si>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</si>
  <si>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</si>
  <si>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</si>
  <si>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</si>
  <si>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</si>
  <si>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</si>
  <si>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</si>
  <si>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</si>
  <si>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</si>
  <si>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</si>
  <si>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</si>
  <si>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</si>
  <si>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</si>
  <si>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</si>
  <si>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</si>
  <si>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</si>
  <si>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</si>
  <si>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</si>
  <si>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</si>
  <si>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</si>
  <si>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</si>
  <si>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</si>
  <si>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</si>
  <si>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</si>
  <si>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</si>
  <si>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</si>
  <si>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</si>
  <si>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</si>
  <si>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</si>
  <si>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</si>
  <si>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</si>
  <si>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</si>
  <si>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</si>
  <si>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</si>
  <si>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</si>
  <si>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</si>
  <si>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</si>
  <si>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</si>
  <si>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</si>
  <si>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</si>
  <si>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</si>
  <si>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</si>
  <si>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</si>
  <si>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</si>
  <si>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</si>
  <si>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</si>
  <si>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</si>
  <si>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</si>
  <si>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</si>
  <si>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</si>
  <si>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</si>
  <si>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</si>
  <si>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</si>
  <si>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</si>
  <si>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</si>
  <si>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</si>
  <si>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</si>
  <si>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</si>
  <si>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</si>
  <si>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</si>
  <si>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</si>
  <si>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</si>
  <si>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</si>
  <si>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</si>
  <si>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</si>
  <si>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</si>
  <si>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</si>
  <si>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</si>
  <si>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</si>
  <si>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</si>
  <si>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</si>
  <si>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</si>
  <si>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</si>
  <si>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</si>
  <si>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</si>
  <si>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</si>
  <si>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</si>
  <si>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</si>
  <si>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</si>
  <si>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</si>
  <si>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</si>
  <si>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</si>
  <si>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</si>
  <si>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</si>
  <si>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</si>
  <si>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</si>
  <si>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</si>
  <si>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</si>
  <si>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</si>
  <si>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</si>
  <si>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</si>
  <si>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</si>
  <si>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</si>
  <si>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</si>
  <si>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</si>
  <si>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</si>
  <si>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</si>
  <si>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</si>
  <si>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</si>
  <si>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</si>
  <si>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</si>
  <si>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</si>
  <si>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</si>
  <si>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</si>
  <si>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</si>
  <si>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</si>
  <si>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</si>
  <si>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</si>
  <si>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</si>
  <si>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</si>
  <si>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</si>
  <si>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</si>
  <si>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</si>
  <si>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</si>
  <si>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</si>
  <si>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</si>
  <si>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</si>
  <si>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</si>
  <si>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</si>
  <si>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</si>
  <si>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</si>
  <si>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</si>
  <si>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</si>
  <si>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</si>
  <si>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</si>
  <si>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</si>
  <si>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</si>
  <si>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</si>
  <si>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</si>
  <si>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</si>
  <si>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</si>
  <si>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</si>
  <si>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</si>
  <si>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</si>
  <si>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</si>
  <si>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</si>
  <si>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</si>
  <si>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</si>
  <si>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</si>
  <si>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</si>
  <si>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</si>
  <si>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</si>
  <si>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</si>
  <si>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</si>
  <si>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</si>
  <si>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</si>
  <si>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</si>
  <si>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</si>
  <si>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</si>
  <si>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</si>
  <si>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</si>
  <si>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</si>
  <si>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</si>
  <si>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</si>
  <si>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</si>
  <si>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</si>
  <si>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</si>
  <si>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</si>
  <si>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</si>
  <si>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</si>
  <si>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</si>
  <si>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</si>
  <si>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</si>
  <si>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</si>
  <si>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</si>
  <si>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</si>
  <si>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</si>
  <si>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</si>
  <si>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</si>
  <si>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</si>
  <si>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</si>
  <si>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</si>
  <si>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</si>
  <si>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</si>
  <si>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</si>
  <si>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</si>
  <si>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</si>
  <si>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</si>
  <si>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</si>
  <si>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</si>
  <si>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</si>
  <si>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</si>
  <si>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</si>
  <si>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</si>
  <si>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</si>
  <si>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</si>
  <si>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</si>
  <si>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</si>
  <si>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</si>
  <si>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</si>
  <si>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</si>
  <si>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</si>
  <si>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</si>
  <si>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</si>
  <si>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</si>
  <si>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</si>
  <si>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</si>
  <si>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</si>
  <si>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</si>
  <si>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</si>
  <si>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</si>
  <si>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</si>
  <si>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</si>
  <si>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</si>
  <si>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</si>
  <si>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</si>
  <si>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</si>
  <si>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</si>
  <si>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</si>
  <si>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</si>
  <si>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</si>
  <si>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</si>
  <si>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</si>
  <si>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</si>
  <si>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</si>
  <si>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</si>
  <si>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</si>
  <si>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</si>
  <si>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</si>
  <si>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</si>
  <si>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</si>
  <si>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</si>
  <si>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</si>
  <si>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</si>
  <si>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</si>
  <si>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</si>
  <si>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</si>
  <si>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</si>
  <si>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</si>
  <si>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</si>
  <si>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</si>
  <si>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</si>
  <si>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</si>
  <si>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</si>
  <si>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</si>
  <si>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</si>
  <si>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</si>
  <si>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</si>
  <si>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</si>
  <si>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</si>
  <si>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</si>
  <si>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</si>
  <si>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</si>
  <si>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</si>
  <si>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</si>
  <si>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</si>
  <si>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</si>
  <si>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</si>
  <si>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</si>
  <si>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</si>
  <si>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</si>
  <si>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</si>
  <si>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</si>
  <si>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</si>
  <si>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</si>
  <si>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</si>
  <si>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</si>
  <si>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</si>
  <si>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</si>
  <si>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</si>
  <si>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</si>
  <si>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</si>
  <si>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</si>
  <si>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</si>
  <si>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</si>
  <si>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</si>
  <si>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</si>
  <si>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</si>
  <si>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</si>
  <si>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</si>
  <si>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</si>
  <si>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</si>
  <si>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</si>
  <si>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</si>
  <si>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</si>
  <si>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</si>
  <si>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</si>
  <si>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</si>
  <si>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</si>
  <si>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</si>
  <si>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</si>
  <si>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</si>
  <si>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</si>
  <si>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</si>
  <si>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</si>
  <si>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</si>
  <si>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</si>
  <si>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</si>
  <si>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</si>
  <si>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</si>
  <si>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</si>
  <si>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</si>
  <si>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</si>
  <si>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</si>
  <si>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</si>
  <si>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</si>
  <si>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</si>
  <si>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</si>
  <si>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</si>
  <si>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</si>
  <si>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</si>
  <si>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</si>
  <si>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</si>
  <si>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</si>
  <si>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</si>
  <si>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</si>
  <si>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</si>
  <si>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</si>
  <si>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</si>
  <si>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</si>
  <si>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</si>
  <si>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</si>
  <si>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</si>
  <si>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</si>
  <si>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</si>
  <si>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</si>
  <si>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</si>
  <si>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</si>
  <si>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</si>
  <si>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</si>
  <si>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</si>
  <si>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</si>
  <si>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</si>
  <si>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</si>
  <si>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</si>
  <si>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</si>
  <si>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</si>
  <si>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</si>
  <si>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</si>
  <si>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</si>
  <si>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</si>
  <si>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</si>
  <si>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</si>
  <si>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</si>
  <si>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</si>
  <si>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</si>
  <si>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</si>
  <si>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</si>
  <si>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</si>
  <si>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</si>
  <si>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</si>
  <si>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</si>
  <si>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</si>
  <si>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</si>
  <si>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</si>
  <si>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</si>
  <si>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</si>
  <si>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</si>
  <si>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</si>
  <si>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</si>
  <si>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</si>
  <si>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</si>
  <si>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</si>
  <si>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</si>
  <si>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</si>
  <si>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</si>
  <si>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</si>
  <si>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</si>
  <si>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</si>
  <si>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</si>
  <si>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</si>
  <si>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</si>
  <si>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</si>
  <si>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</si>
  <si>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</si>
  <si>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</si>
  <si>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</si>
  <si>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</si>
  <si>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</si>
  <si>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</si>
  <si>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</si>
  <si>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</si>
  <si>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</si>
  <si>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</si>
  <si>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</si>
  <si>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</si>
  <si>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</si>
  <si>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</si>
  <si>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</si>
  <si>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</si>
  <si>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</si>
  <si>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</si>
  <si>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</si>
  <si>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</si>
  <si>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</si>
  <si>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</si>
  <si>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</si>
  <si>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</si>
  <si>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</si>
  <si>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</si>
  <si>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</si>
  <si>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</si>
  <si>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</si>
  <si>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</si>
  <si>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</si>
  <si>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</si>
  <si>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</si>
  <si>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</si>
  <si>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</si>
  <si>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</si>
  <si>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</si>
  <si>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</si>
  <si>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</si>
  <si>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</si>
  <si>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</si>
  <si>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</si>
  <si>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</si>
  <si>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</si>
  <si>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</si>
  <si>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</si>
  <si>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</si>
  <si>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</si>
  <si>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</si>
  <si>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</si>
  <si>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</si>
  <si>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</si>
  <si>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</si>
  <si>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</si>
  <si>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</si>
  <si>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</si>
  <si>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</si>
  <si>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</si>
  <si>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</si>
  <si>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</si>
  <si>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</si>
  <si>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</si>
  <si>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</si>
  <si>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</si>
  <si>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</si>
  <si>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</si>
  <si>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</si>
  <si>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</si>
  <si>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</si>
  <si>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</si>
  <si>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</si>
  <si>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</si>
  <si>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</si>
  <si>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</si>
  <si>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</si>
  <si>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</si>
  <si>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</si>
  <si>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</si>
  <si>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</si>
  <si>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</si>
  <si>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</si>
  <si>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</si>
  <si>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</si>
  <si>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</si>
  <si>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</si>
  <si>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</si>
  <si>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</si>
  <si>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</si>
  <si>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</si>
  <si>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</si>
  <si>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</si>
  <si>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</si>
  <si>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</si>
  <si>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</si>
  <si>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</si>
  <si>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</si>
  <si>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</si>
  <si>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</si>
  <si>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</si>
  <si>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</si>
  <si>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</si>
  <si>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</si>
  <si>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</si>
  <si>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</si>
  <si>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</si>
  <si>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</si>
  <si>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</si>
  <si>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</si>
  <si>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</si>
  <si>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</si>
  <si>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</si>
  <si>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</si>
  <si>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</si>
  <si>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</si>
  <si>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</si>
  <si>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</si>
  <si>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</si>
  <si>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</si>
  <si>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</si>
  <si>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</si>
  <si>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</si>
  <si>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</si>
  <si>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</si>
  <si>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</si>
  <si>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</si>
  <si>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</si>
  <si>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</si>
  <si>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</si>
  <si>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</si>
  <si>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</si>
  <si>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</si>
  <si>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</si>
  <si>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</si>
  <si>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</si>
  <si>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</si>
  <si>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</si>
  <si>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</si>
  <si>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</si>
  <si>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</si>
  <si>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</si>
  <si>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</si>
  <si>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</si>
  <si>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</si>
  <si>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</si>
  <si>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</si>
  <si>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</si>
  <si>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</si>
  <si>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</si>
  <si>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</si>
  <si>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</si>
  <si>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</si>
  <si>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</si>
  <si>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</si>
  <si>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</si>
  <si>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</si>
  <si>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</si>
  <si>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</si>
  <si>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</si>
  <si>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</si>
  <si>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</si>
  <si>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</si>
  <si>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</si>
  <si>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</si>
  <si>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</si>
  <si>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</si>
  <si>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</si>
  <si>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</si>
  <si>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</si>
  <si>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</si>
  <si>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</si>
  <si>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</si>
  <si>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</si>
  <si>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</si>
  <si>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</si>
  <si>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</si>
  <si>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</si>
  <si>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</si>
  <si>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</si>
  <si>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</si>
  <si>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</si>
  <si>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</si>
  <si>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</si>
  <si>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</si>
  <si>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</si>
  <si>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</si>
  <si>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</si>
  <si>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</si>
  <si>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</si>
  <si>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</si>
  <si>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</si>
  <si>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</si>
  <si>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</si>
  <si>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</si>
  <si>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</si>
  <si>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</si>
  <si>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</si>
  <si>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</si>
  <si>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https://portal.eias.ru/Portal/DownloadPage.aspx?type=12&amp;guid=f3dd38eb-7f67-43c4-8e99-107908cbe55f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</si>
  <si>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</si>
  <si>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</si>
  <si>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</si>
  <si>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</si>
  <si>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</si>
  <si>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</si>
  <si>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</si>
  <si>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</si>
  <si>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</si>
  <si>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</si>
  <si>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</si>
  <si>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</si>
  <si>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</si>
  <si>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</si>
  <si>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</si>
  <si>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</si>
  <si>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</si>
  <si>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</si>
  <si>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</si>
  <si>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</si>
  <si>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</si>
  <si>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</si>
  <si>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</si>
  <si>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</si>
  <si>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</si>
  <si>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</si>
  <si>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</si>
  <si>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</si>
  <si>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</si>
  <si>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</si>
  <si>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</si>
  <si>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</si>
  <si>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</si>
  <si>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</si>
  <si>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</si>
  <si>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</si>
  <si>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</si>
  <si>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</si>
  <si>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</si>
  <si>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</si>
  <si>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</si>
  <si>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</si>
  <si>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</si>
  <si>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</si>
  <si>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</si>
  <si>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</si>
  <si>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</si>
  <si>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</si>
  <si>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</si>
  <si>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</si>
  <si>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</si>
  <si>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</si>
  <si>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</si>
  <si>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</si>
  <si>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</si>
  <si>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</si>
  <si>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</si>
  <si>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</si>
  <si>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</si>
  <si>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</si>
  <si>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</si>
  <si>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</si>
  <si>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</si>
  <si>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</si>
  <si>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</si>
  <si>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</si>
  <si>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</si>
  <si>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</si>
  <si>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</si>
  <si>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</si>
  <si>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</si>
  <si>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</si>
  <si>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</si>
  <si>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</si>
  <si>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</si>
  <si>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</si>
  <si>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</si>
  <si>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</si>
  <si>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</si>
  <si>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</si>
  <si>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</si>
  <si>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</si>
  <si>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</si>
  <si>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</si>
  <si>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</si>
  <si>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</si>
  <si>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</si>
  <si>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</si>
  <si>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</si>
  <si>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</si>
  <si>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</si>
  <si>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</si>
  <si>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</si>
  <si>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</si>
  <si>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</si>
  <si>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</si>
  <si>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</si>
  <si>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</si>
  <si>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</si>
  <si>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</si>
  <si>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</si>
  <si>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</si>
  <si>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</si>
  <si>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</si>
  <si>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</si>
  <si>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</si>
  <si>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</si>
  <si>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</si>
  <si>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</si>
  <si>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</si>
  <si>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</si>
  <si>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</si>
  <si>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</si>
  <si>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</si>
  <si>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</si>
  <si>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</si>
  <si>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</si>
  <si>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</si>
  <si>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</si>
  <si>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</si>
  <si>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</si>
  <si>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</si>
  <si>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</si>
  <si>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</si>
  <si>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</si>
  <si>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</si>
  <si>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</si>
  <si>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</si>
  <si>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</si>
  <si>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</si>
  <si>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</si>
  <si>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</si>
  <si>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</si>
  <si>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</si>
  <si>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</si>
  <si>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</si>
  <si>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</si>
  <si>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</si>
  <si>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</si>
  <si>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</si>
  <si>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</si>
  <si>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</si>
  <si>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</si>
  <si>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</si>
  <si>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</si>
  <si>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</si>
  <si>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</si>
  <si>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</si>
  <si>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</si>
  <si>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</si>
  <si>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</si>
  <si>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</si>
  <si>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</si>
  <si>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</si>
  <si>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</si>
  <si>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</si>
  <si>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</si>
  <si>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</si>
  <si>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</si>
  <si>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</si>
  <si>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</si>
  <si>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</si>
  <si>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</si>
  <si>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</si>
  <si>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</si>
  <si>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</si>
  <si>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</si>
  <si>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</si>
  <si>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</si>
  <si>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</si>
  <si>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</si>
  <si>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</si>
  <si>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</si>
  <si>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</si>
  <si>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</si>
  <si>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</si>
  <si>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</si>
  <si>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</si>
  <si>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</si>
  <si>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</si>
  <si>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</si>
  <si>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</si>
  <si>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</si>
  <si>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</si>
  <si>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</si>
  <si>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</si>
  <si>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</si>
  <si>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</si>
  <si>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</si>
  <si>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</si>
  <si>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</si>
  <si>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</si>
  <si>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</si>
  <si>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</si>
  <si>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</si>
  <si>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</si>
  <si>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</si>
  <si>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</si>
  <si>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</si>
  <si>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</si>
  <si>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</si>
  <si>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</si>
  <si>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</si>
  <si>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</si>
  <si>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</si>
  <si>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</si>
  <si>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</si>
  <si>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</si>
  <si>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</si>
  <si>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</si>
  <si>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</si>
  <si>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</si>
  <si>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</si>
  <si>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</si>
  <si>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</si>
  <si>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</si>
  <si>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</si>
  <si>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</si>
  <si>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</si>
  <si>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</si>
  <si>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</si>
  <si>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</si>
  <si>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</si>
  <si>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</si>
  <si>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</si>
  <si>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</si>
  <si>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</si>
  <si>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</si>
  <si>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</si>
  <si>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</si>
  <si>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</si>
  <si>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</si>
  <si>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</si>
  <si>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</si>
  <si>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</si>
  <si>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</si>
  <si>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</si>
  <si>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</si>
  <si>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</si>
  <si>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</si>
  <si>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</si>
  <si>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</si>
  <si>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</si>
  <si>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</si>
  <si>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</si>
  <si>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</si>
  <si>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</si>
  <si>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</si>
  <si>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</si>
  <si>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</si>
  <si>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</si>
  <si>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</si>
  <si>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</si>
  <si>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</si>
  <si>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</si>
  <si>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</si>
  <si>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</si>
  <si>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</si>
  <si>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</si>
  <si>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</si>
  <si>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</si>
  <si>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</si>
  <si>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</si>
  <si>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</si>
  <si>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</si>
  <si>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</si>
  <si>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</si>
  <si>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</si>
  <si>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</si>
  <si>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</si>
  <si>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</si>
  <si>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</si>
  <si>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</si>
  <si>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</si>
  <si>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</si>
  <si>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</si>
  <si>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</si>
  <si>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</si>
  <si>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</si>
  <si>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</si>
  <si>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</si>
  <si>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</si>
  <si>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</si>
  <si>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</si>
  <si>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</si>
  <si>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</si>
  <si>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</si>
  <si>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</si>
  <si>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</si>
  <si>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</si>
  <si>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</si>
  <si>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</si>
  <si>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</si>
  <si>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</si>
  <si>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</si>
  <si>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</si>
  <si>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</si>
  <si>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</si>
  <si>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</si>
  <si>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</si>
  <si>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</si>
  <si>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</si>
  <si>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</si>
  <si>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</si>
  <si>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</si>
  <si>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</si>
  <si>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</si>
  <si>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</si>
  <si>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</si>
  <si>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</si>
  <si>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</si>
  <si>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</si>
  <si>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</si>
  <si>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</si>
  <si>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</si>
  <si>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</si>
  <si>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</si>
  <si>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</si>
  <si>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</si>
  <si>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</si>
  <si>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</si>
  <si>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</si>
  <si>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</si>
  <si>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</si>
  <si>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</si>
  <si>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</si>
  <si>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</si>
  <si>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</si>
  <si>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</si>
  <si>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</si>
  <si>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</si>
  <si>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</si>
  <si>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</si>
  <si>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</si>
  <si>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</si>
  <si>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</si>
  <si>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</si>
  <si>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</si>
  <si>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</si>
  <si>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</si>
  <si>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</si>
  <si>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</si>
  <si>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</si>
  <si>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</si>
  <si>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</si>
  <si>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</si>
  <si>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</si>
  <si>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</si>
  <si>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</si>
  <si>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</si>
  <si>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</si>
  <si>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</si>
  <si>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</si>
  <si>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</si>
  <si>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</si>
  <si>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</si>
  <si>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</si>
  <si>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</si>
  <si>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</si>
  <si>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</si>
  <si>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</si>
  <si>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</si>
  <si>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</si>
  <si>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</si>
  <si>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</si>
  <si>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</si>
  <si>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</si>
  <si>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</si>
  <si>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</si>
  <si>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</si>
  <si>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</si>
  <si>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</si>
  <si>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</si>
  <si>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</si>
  <si>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</si>
  <si>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</si>
  <si>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</si>
  <si>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</si>
  <si>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</si>
  <si>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</si>
  <si>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</si>
  <si>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</si>
  <si>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</si>
  <si>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</si>
  <si>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</si>
  <si>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</si>
  <si>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</si>
  <si>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</si>
  <si>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</si>
  <si>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</si>
  <si>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</si>
  <si>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</si>
  <si>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</si>
  <si>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</si>
  <si>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</si>
  <si>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</si>
  <si>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</si>
  <si>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</si>
  <si>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</si>
  <si>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</si>
  <si>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</si>
  <si>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</si>
  <si>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</si>
  <si>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</si>
  <si>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</si>
  <si>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</si>
  <si>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</si>
  <si>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</si>
  <si>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</si>
  <si>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</si>
  <si>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</si>
  <si>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</si>
  <si>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</si>
  <si>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</si>
  <si>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</si>
  <si>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</si>
  <si>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</si>
  <si>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</si>
  <si>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</si>
  <si>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</si>
  <si>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</si>
  <si>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</si>
  <si>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</si>
  <si>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</si>
  <si>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</si>
  <si>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</si>
  <si>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</si>
  <si>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</si>
  <si>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</si>
  <si>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</si>
  <si>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</si>
  <si>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</si>
  <si>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</si>
  <si>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</si>
  <si>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</si>
  <si>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</si>
  <si>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</si>
  <si>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</si>
  <si>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</si>
  <si>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</si>
  <si>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</si>
  <si>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</si>
  <si>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</si>
  <si>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</si>
  <si>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</si>
  <si>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</si>
  <si>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</si>
  <si>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</si>
  <si>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</si>
  <si>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</si>
  <si>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</si>
  <si>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</si>
  <si>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</si>
  <si>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</si>
  <si>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</si>
  <si>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</si>
  <si>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</si>
  <si>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</si>
  <si>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</si>
  <si>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</si>
  <si>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</si>
  <si>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</si>
  <si>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</si>
  <si>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</si>
  <si>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</si>
  <si>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</si>
  <si>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</si>
  <si>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</si>
  <si>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</si>
  <si>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</si>
  <si>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</si>
  <si>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</si>
  <si>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</si>
  <si>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</si>
  <si>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</si>
  <si>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</si>
  <si>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</si>
  <si>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</si>
  <si>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</si>
  <si>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</si>
  <si>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</si>
  <si>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</si>
  <si>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</si>
  <si>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</si>
  <si>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</si>
  <si>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</si>
  <si>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</si>
  <si>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</si>
  <si>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</si>
  <si>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</si>
  <si>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</si>
  <si>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</si>
  <si>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</si>
  <si>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</si>
  <si>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</si>
  <si>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</si>
  <si>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</si>
  <si>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</si>
  <si>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</si>
  <si>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</si>
  <si>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</si>
  <si>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</si>
  <si>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</si>
  <si>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</si>
  <si>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</si>
  <si>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</si>
  <si>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</si>
  <si>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</si>
  <si>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</si>
  <si>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</si>
  <si>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</si>
  <si>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</si>
  <si>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</si>
  <si>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</si>
  <si>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</si>
  <si>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</si>
  <si>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</si>
  <si>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</si>
  <si>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</si>
  <si>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</si>
  <si>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</si>
  <si>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</si>
  <si>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</si>
  <si>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</si>
  <si>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</si>
  <si>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</si>
  <si>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</si>
  <si>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</si>
  <si>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</si>
  <si>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</si>
  <si>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</si>
  <si>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</si>
  <si>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</si>
  <si>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</si>
  <si>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</si>
  <si>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</si>
  <si>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</si>
  <si>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</si>
  <si>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</si>
  <si>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</si>
  <si>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</si>
  <si>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</si>
  <si>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</si>
  <si>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</si>
  <si>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</si>
  <si>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</si>
  <si>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</si>
  <si>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</si>
  <si>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</si>
  <si>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</si>
  <si>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</si>
  <si>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</si>
  <si>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</si>
  <si>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</si>
  <si>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</si>
  <si>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</si>
  <si>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</si>
  <si>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</si>
  <si>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</si>
  <si>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</si>
  <si>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</si>
  <si>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</si>
  <si>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</si>
  <si>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</si>
  <si>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</si>
  <si>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</si>
  <si>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</si>
  <si>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</si>
  <si>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</si>
  <si>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</si>
  <si>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</si>
  <si>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</si>
  <si>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</si>
  <si>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</si>
  <si>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</si>
  <si>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</si>
  <si>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</si>
  <si>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</si>
  <si>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</si>
  <si>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</si>
  <si>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</si>
  <si>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</si>
  <si>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</si>
  <si>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</si>
  <si>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</si>
  <si>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</si>
  <si>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</si>
  <si>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</si>
  <si>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</si>
  <si>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</si>
  <si>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</si>
  <si>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</si>
  <si>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</si>
  <si>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</si>
  <si>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</si>
  <si>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</si>
  <si>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</si>
  <si>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</si>
  <si>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</si>
  <si>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</si>
  <si>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</si>
  <si>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</si>
  <si>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</si>
  <si>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</si>
  <si>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</si>
  <si>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</si>
  <si>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</si>
  <si>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</si>
  <si>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</si>
  <si>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</si>
  <si>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</si>
  <si>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</si>
  <si>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</si>
  <si>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</si>
  <si>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</si>
  <si>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</si>
  <si>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</si>
  <si>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</si>
  <si>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</si>
  <si>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</si>
  <si>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</si>
  <si>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</si>
  <si>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</si>
  <si>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</si>
  <si>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</si>
  <si>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</si>
  <si>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</si>
  <si>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</si>
  <si>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</si>
  <si>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</si>
  <si>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</si>
  <si>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</si>
  <si>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</si>
  <si>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</si>
  <si>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</si>
  <si>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</si>
  <si>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</si>
  <si>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</si>
  <si>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</si>
  <si>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</si>
  <si>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</si>
  <si>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</si>
  <si>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</si>
  <si>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</si>
  <si>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</si>
  <si>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</si>
  <si>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</si>
  <si>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</si>
  <si>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</si>
  <si>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</si>
  <si>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</si>
  <si>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</si>
  <si>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</si>
  <si>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</si>
  <si>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</si>
  <si>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</si>
  <si>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</si>
  <si>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</si>
  <si>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</si>
  <si>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</si>
  <si>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</si>
  <si>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</si>
  <si>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</si>
  <si>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</si>
  <si>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</si>
  <si>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</si>
  <si>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</si>
  <si>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</si>
  <si>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</si>
  <si>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</si>
  <si>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</si>
  <si>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</si>
  <si>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</si>
  <si>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</si>
  <si>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</si>
  <si>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</si>
  <si>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</si>
  <si>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</si>
  <si>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</si>
  <si>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</si>
  <si>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</si>
  <si>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</si>
  <si>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</si>
  <si>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</si>
  <si>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</si>
  <si>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</si>
  <si>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</si>
  <si>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</si>
  <si>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</si>
  <si>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</si>
  <si>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</si>
  <si>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</si>
  <si>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</si>
  <si>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</si>
  <si>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</si>
  <si>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</si>
  <si>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</si>
  <si>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</si>
  <si>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</si>
  <si>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</si>
  <si>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</si>
  <si>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</si>
  <si>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</si>
  <si>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</si>
  <si>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</si>
  <si>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</si>
  <si>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</si>
  <si>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</si>
  <si>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</si>
  <si>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</si>
  <si>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</si>
  <si>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</si>
  <si>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</si>
  <si>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</si>
  <si>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</si>
  <si>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</si>
  <si>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</si>
  <si>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</si>
  <si>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</si>
  <si>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</si>
  <si>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</si>
  <si>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</si>
  <si>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</si>
  <si>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</si>
  <si>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</si>
  <si>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</si>
  <si>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</si>
  <si>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</si>
  <si>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</si>
  <si>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</si>
  <si>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</si>
  <si>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</si>
  <si>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</si>
  <si>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</si>
  <si>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</si>
  <si>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</si>
  <si>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</si>
  <si>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</si>
  <si>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</si>
  <si>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</si>
  <si>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</si>
  <si>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</si>
  <si>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</si>
  <si>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</si>
  <si>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</si>
  <si>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</si>
  <si>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расчет необходимой валовой выручки и тарифа на 2025 год согласно Постановлению Правительства РФ от 17.12.2024 № 1810.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</si>
  <si>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</si>
  <si>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</si>
  <si>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</si>
  <si>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</si>
  <si>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</si>
  <si>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</si>
  <si>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</si>
  <si>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</si>
  <si>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</si>
  <si>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</si>
  <si>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</si>
  <si>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</si>
  <si>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</si>
  <si>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</si>
  <si>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</si>
  <si>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</si>
  <si>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</si>
  <si>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</si>
  <si>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</si>
  <si>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</si>
  <si>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</si>
  <si>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</si>
  <si>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</si>
  <si>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</si>
  <si>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</si>
  <si>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</si>
  <si>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</si>
  <si>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</si>
  <si>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</si>
  <si>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</si>
  <si>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</si>
  <si>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</si>
  <si>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</si>
  <si>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</si>
  <si>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</si>
  <si>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</si>
  <si>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</si>
  <si>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</si>
  <si>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</si>
  <si>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</si>
  <si>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</si>
  <si>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</si>
  <si>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</si>
  <si>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</si>
  <si>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</si>
  <si>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</si>
  <si>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</si>
  <si>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</si>
  <si>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</si>
  <si>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</si>
  <si>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</si>
  <si>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</si>
  <si>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</si>
  <si>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</si>
  <si>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</si>
  <si>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</si>
  <si>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</si>
  <si>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</si>
  <si>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</si>
  <si>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</si>
  <si>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</si>
  <si>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</si>
  <si>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</si>
  <si>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</si>
  <si>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</si>
  <si>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</si>
  <si>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</si>
  <si>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</si>
  <si>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</si>
  <si>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</si>
  <si>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</si>
  <si>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</si>
  <si>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</si>
  <si>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</si>
  <si>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</si>
  <si>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</si>
  <si>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</si>
  <si>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</si>
  <si>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</si>
  <si>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</si>
  <si>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</si>
  <si>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</si>
  <si>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</si>
  <si>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</si>
  <si>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</si>
  <si>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</si>
  <si>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</si>
  <si>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</si>
  <si>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</si>
  <si>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</si>
  <si>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</si>
  <si>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</si>
  <si>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</si>
  <si>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</si>
  <si>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</si>
  <si>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</si>
  <si>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</si>
  <si>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</si>
  <si>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</si>
  <si>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</si>
  <si>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</si>
  <si>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</si>
  <si>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</si>
  <si>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</si>
  <si>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</si>
  <si>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</si>
  <si>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</si>
  <si>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</si>
  <si>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</si>
  <si>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</si>
  <si>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</si>
  <si>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</si>
  <si>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</si>
  <si>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</si>
  <si>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</si>
  <si>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</si>
  <si>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</si>
  <si>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</si>
  <si>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</si>
  <si>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</si>
  <si>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</si>
  <si>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</si>
  <si>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</si>
  <si>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</si>
  <si>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</si>
  <si>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</si>
  <si>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</si>
  <si>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</si>
  <si>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</si>
  <si>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</si>
  <si>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</si>
  <si>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</si>
  <si>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</si>
  <si>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</si>
  <si>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</si>
  <si>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</si>
  <si>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</si>
  <si>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</si>
  <si>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</si>
  <si>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</si>
  <si>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</si>
  <si>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</si>
  <si>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</si>
  <si>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</si>
  <si>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</si>
  <si>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</si>
  <si>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</si>
  <si>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</si>
  <si>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</si>
  <si>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</si>
  <si>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</si>
  <si>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</si>
  <si>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</si>
  <si>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</si>
  <si>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</si>
  <si>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</si>
  <si>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</si>
  <si>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</si>
  <si>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</si>
  <si>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</si>
  <si>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</si>
  <si>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</si>
  <si>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</si>
  <si>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</si>
  <si>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</si>
  <si>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</si>
  <si>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</si>
  <si>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</si>
  <si>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</si>
  <si>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</si>
  <si>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</si>
  <si>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</si>
  <si>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</si>
  <si>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</si>
  <si>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</si>
  <si>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</si>
  <si>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</si>
  <si>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</si>
  <si>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</si>
  <si>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</si>
  <si>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</si>
  <si>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</si>
  <si>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</si>
  <si>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</si>
  <si>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</si>
  <si>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</si>
  <si>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</si>
  <si>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</si>
  <si>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</si>
  <si>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</si>
  <si>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</si>
  <si>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</si>
  <si>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</si>
  <si>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</si>
  <si>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</si>
  <si>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</si>
  <si>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</si>
  <si>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</si>
  <si>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</si>
  <si>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</si>
  <si>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</si>
  <si>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</si>
  <si>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</si>
  <si>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</si>
  <si>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</si>
  <si>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</si>
  <si>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</si>
  <si>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</si>
  <si>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</si>
  <si>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</si>
  <si>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</si>
  <si>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</si>
  <si>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</si>
  <si>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</si>
  <si>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</si>
  <si>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</si>
  <si>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</si>
  <si>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</si>
  <si>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</si>
  <si>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</si>
  <si>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</si>
  <si>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</si>
  <si>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</si>
  <si>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</si>
  <si>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</si>
  <si>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</si>
  <si>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</si>
  <si>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</si>
  <si>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</si>
  <si>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</si>
  <si>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</si>
  <si>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</si>
  <si>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</si>
  <si>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</si>
  <si>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</si>
  <si>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</si>
  <si>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</si>
  <si>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</si>
  <si>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</si>
  <si>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</si>
  <si>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</si>
  <si>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</si>
  <si>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</si>
  <si>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</si>
  <si>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</si>
  <si>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</si>
  <si>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</si>
  <si>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</si>
  <si>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</si>
  <si>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</si>
  <si>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</si>
  <si>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</si>
  <si>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</si>
  <si>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</si>
  <si>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</si>
  <si>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</si>
  <si>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</si>
  <si>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</si>
  <si>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</si>
  <si>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</si>
  <si>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</si>
  <si>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</si>
  <si>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</si>
  <si>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</si>
  <si>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</si>
  <si>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</si>
  <si>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</si>
  <si>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</si>
  <si>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</si>
  <si>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</si>
  <si>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</si>
  <si>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</si>
  <si>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</si>
  <si>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</si>
  <si>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</si>
  <si>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</si>
  <si>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</si>
  <si>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</si>
  <si>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</si>
  <si>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</si>
  <si>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</si>
  <si>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</si>
  <si>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</si>
  <si>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</si>
  <si>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</si>
  <si>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</si>
  <si>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</si>
  <si>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</si>
  <si>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</si>
  <si>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</si>
  <si>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</si>
  <si>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</si>
  <si>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</si>
  <si>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</si>
  <si>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</si>
  <si>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</si>
  <si>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</si>
  <si>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</si>
  <si>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</si>
  <si>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</si>
  <si>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</si>
  <si>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</si>
  <si>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</si>
  <si>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</si>
  <si>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</si>
  <si>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</si>
  <si>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</si>
  <si>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</si>
  <si>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</si>
  <si>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</si>
  <si>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</si>
  <si>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</si>
  <si>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</si>
  <si>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</si>
  <si>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</si>
  <si>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</si>
  <si>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</si>
  <si>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</si>
  <si>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</si>
  <si>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</si>
  <si>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</si>
  <si>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</si>
  <si>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</si>
  <si>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</si>
  <si>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</si>
  <si>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</si>
  <si>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</si>
  <si>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</si>
  <si>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</si>
  <si>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</si>
  <si>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</si>
  <si>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</si>
  <si>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</si>
  <si>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</si>
  <si>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</si>
  <si>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</si>
  <si>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</si>
  <si>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</si>
  <si>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</si>
  <si>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</si>
  <si>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</si>
  <si>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</si>
  <si>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</si>
  <si>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</si>
  <si>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</si>
  <si>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</si>
  <si>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</si>
  <si>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</si>
  <si>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</si>
  <si>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</si>
  <si>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</si>
  <si>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</si>
  <si>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</si>
  <si>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</si>
  <si>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</si>
  <si>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</si>
  <si>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</si>
  <si>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</si>
  <si>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</si>
  <si>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</si>
  <si>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</si>
  <si>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</si>
  <si>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</si>
  <si>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</si>
  <si>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</si>
  <si>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</si>
  <si>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</si>
  <si>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</si>
  <si>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</si>
  <si>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</si>
  <si>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</si>
  <si>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</si>
  <si>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</si>
  <si>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</si>
  <si>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</si>
  <si>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</si>
  <si>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</si>
  <si>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</si>
  <si>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</si>
  <si>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</si>
  <si>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</si>
  <si>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</si>
  <si>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</si>
  <si>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</si>
  <si>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</si>
  <si>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</si>
  <si>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</si>
  <si>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</si>
  <si>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</si>
  <si>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</si>
  <si>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</si>
  <si>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</si>
  <si>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</si>
  <si>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</si>
  <si>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</si>
  <si>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</si>
  <si>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</si>
  <si>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</si>
  <si>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</si>
  <si>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</si>
  <si>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</si>
  <si>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</si>
  <si>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</si>
  <si>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</si>
  <si>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</si>
  <si>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</si>
  <si>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</si>
  <si>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</si>
  <si>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</si>
  <si>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</si>
  <si>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</si>
  <si>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</si>
  <si>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</si>
  <si>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</si>
  <si>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</si>
  <si>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</si>
  <si>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</si>
  <si>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</si>
  <si>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</si>
  <si>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</si>
  <si>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</si>
  <si>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</si>
  <si>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</si>
  <si>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</si>
  <si>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</si>
  <si>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</si>
  <si>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</si>
  <si>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</si>
  <si>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</si>
  <si>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</si>
  <si>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</si>
  <si>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</si>
  <si>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</si>
  <si>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</si>
  <si>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</si>
  <si>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</si>
  <si>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</si>
  <si>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</si>
  <si>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</si>
  <si>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</si>
  <si>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</si>
  <si>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</si>
  <si>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</si>
  <si>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</si>
  <si>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</si>
  <si>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</si>
  <si>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</si>
  <si>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</si>
  <si>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</si>
  <si>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</si>
  <si>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</si>
  <si>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</si>
  <si>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</si>
  <si>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</si>
  <si>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</si>
  <si>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</si>
  <si>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</si>
  <si>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</si>
  <si>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</si>
  <si>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</si>
  <si>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</si>
  <si>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</si>
  <si>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</si>
  <si>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</si>
  <si>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</si>
  <si>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</si>
  <si>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</si>
  <si>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</si>
  <si>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</si>
  <si>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</si>
  <si>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</si>
  <si>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</si>
  <si>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</si>
  <si>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</si>
  <si>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</si>
  <si>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</si>
  <si>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</si>
  <si>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</si>
  <si>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</si>
  <si>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</si>
  <si>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</si>
  <si>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</si>
  <si>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</si>
  <si>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</si>
  <si>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</si>
  <si>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</si>
  <si>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</si>
  <si>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</si>
  <si>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</si>
  <si>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</si>
  <si>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</si>
  <si>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</si>
  <si>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</si>
  <si>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</si>
  <si>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</si>
  <si>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</si>
  <si>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</si>
  <si>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</si>
  <si>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</si>
  <si>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</si>
  <si>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</si>
  <si>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</si>
  <si>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</si>
  <si>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</si>
  <si>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</si>
  <si>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</si>
  <si>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</si>
  <si>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</si>
  <si>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</si>
  <si>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</si>
  <si>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</si>
  <si>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</si>
  <si>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</si>
  <si>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</si>
  <si>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</si>
  <si>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</si>
  <si>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</si>
  <si>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</si>
  <si>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</si>
  <si>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</si>
  <si>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</si>
  <si>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</si>
  <si>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</si>
  <si>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</si>
  <si>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</si>
  <si>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</si>
  <si>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</si>
  <si>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</si>
  <si>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</si>
  <si>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</si>
  <si>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</si>
  <si>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</si>
  <si>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</si>
  <si>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</si>
  <si>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</si>
  <si>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</si>
  <si>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</si>
  <si>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</si>
  <si>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</si>
  <si>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</si>
  <si>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</si>
  <si>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</si>
  <si>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</si>
  <si>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</si>
  <si>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</si>
  <si>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</si>
  <si>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</si>
  <si>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</si>
  <si>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</si>
  <si>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</si>
  <si>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</si>
  <si>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</si>
  <si>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</si>
  <si>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</si>
  <si>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</si>
  <si>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</si>
  <si>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</si>
  <si>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</si>
  <si>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</si>
  <si>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</si>
  <si>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</si>
  <si>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</si>
  <si>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</si>
  <si>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</si>
  <si>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</si>
  <si>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</si>
  <si>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</si>
  <si>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</si>
  <si>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</si>
  <si>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</si>
  <si>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</si>
  <si>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</si>
  <si>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</si>
  <si>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</si>
  <si>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</si>
  <si>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</si>
  <si>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</si>
  <si>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</si>
  <si>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</si>
  <si>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</si>
  <si>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</si>
  <si>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</si>
  <si>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</si>
  <si>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</si>
  <si>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</si>
  <si>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</si>
  <si>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</si>
  <si>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</si>
  <si>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</si>
  <si>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</si>
  <si>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</si>
  <si>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</si>
  <si>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</si>
  <si>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</si>
  <si>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</si>
  <si>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</si>
  <si>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</si>
  <si>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</si>
  <si>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</si>
  <si>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</si>
  <si>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</si>
  <si>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</si>
  <si>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</si>
  <si>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</si>
  <si>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</si>
  <si>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</si>
  <si>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</si>
  <si>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</si>
  <si>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</si>
  <si>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</si>
  <si>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</si>
  <si>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</si>
  <si>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</si>
  <si>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</si>
  <si>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</si>
  <si>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</si>
  <si>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</si>
  <si>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</si>
  <si>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</si>
  <si>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</si>
  <si>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</si>
  <si>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</si>
  <si>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</si>
  <si>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</si>
  <si>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</si>
  <si>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</si>
  <si>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</si>
  <si>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</si>
  <si>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</si>
  <si>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</si>
  <si>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</si>
  <si>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</si>
  <si>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</si>
  <si>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</si>
  <si>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</si>
  <si>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</si>
  <si>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</si>
  <si>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</si>
  <si>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</si>
  <si>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</si>
  <si>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</si>
  <si>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</si>
  <si>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</si>
  <si>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</si>
  <si>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</si>
  <si>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</si>
  <si>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</si>
  <si>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</si>
  <si>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</si>
  <si>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</si>
  <si>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</si>
  <si>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</si>
  <si>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</si>
  <si>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</si>
  <si>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</si>
  <si>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</si>
  <si>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</si>
  <si>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</si>
  <si>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</si>
  <si>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</si>
  <si>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</si>
  <si>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</si>
  <si>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</si>
  <si>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</si>
  <si>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</si>
  <si>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</si>
  <si>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</si>
  <si>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</si>
  <si>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</si>
  <si>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</si>
  <si>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</si>
  <si>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</si>
  <si>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</si>
  <si>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</si>
  <si>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</si>
  <si>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</si>
  <si>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</si>
  <si>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</si>
  <si>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</si>
  <si>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</si>
  <si>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</si>
  <si>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</si>
  <si>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28-11-2024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</si>
  <si>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</si>
  <si>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</si>
  <si>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</si>
  <si>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</si>
  <si>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</si>
  <si>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</si>
  <si>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</si>
  <si>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</si>
  <si>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</si>
  <si>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</si>
  <si>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</si>
  <si>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</si>
  <si>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</si>
  <si>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</si>
  <si>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</si>
  <si>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</si>
  <si>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</si>
  <si>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</si>
  <si>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</si>
  <si>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</si>
  <si>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</si>
  <si>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</si>
  <si>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</si>
  <si>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</si>
  <si>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</si>
  <si>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</si>
  <si>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</si>
  <si>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</si>
  <si>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</si>
  <si>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</si>
  <si>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</si>
  <si>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</si>
  <si>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</si>
  <si>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</si>
  <si>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</si>
  <si>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</si>
  <si>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</si>
  <si>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</si>
  <si>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</si>
  <si>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</si>
  <si>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</si>
  <si>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</si>
  <si>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13-12-2024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</si>
  <si>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</si>
  <si>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</si>
  <si>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</si>
  <si>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</si>
  <si>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</si>
  <si>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</si>
  <si>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</si>
  <si>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</si>
  <si>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</si>
  <si>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</si>
  <si>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</si>
  <si>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</si>
  <si>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</si>
  <si>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</si>
  <si>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</si>
  <si>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</si>
  <si>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</si>
  <si>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</si>
  <si>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</si>
  <si>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</si>
  <si>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</si>
  <si>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</si>
  <si>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</si>
  <si>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</si>
  <si>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</si>
  <si>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</si>
  <si>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</si>
  <si>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</si>
  <si>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</si>
  <si>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</si>
  <si>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</si>
  <si>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</si>
  <si>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</si>
  <si>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</si>
  <si>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</si>
  <si>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</si>
  <si>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</si>
  <si>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16-12-2024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</si>
  <si>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</si>
  <si>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</si>
  <si>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</si>
  <si>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</si>
  <si>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</si>
  <si>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</si>
  <si>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</si>
  <si>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</si>
  <si>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</si>
  <si>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</si>
  <si>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</si>
  <si>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</si>
  <si>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</si>
  <si>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</si>
  <si>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</si>
  <si>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</si>
  <si>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</si>
  <si>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</si>
  <si>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</si>
  <si>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</si>
  <si>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</si>
  <si>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</si>
  <si>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</si>
  <si>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</si>
  <si>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</si>
  <si>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</si>
  <si>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</si>
  <si>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</si>
  <si>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</si>
  <si>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</si>
  <si>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</si>
  <si>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</si>
  <si>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</si>
  <si>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</si>
  <si>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</si>
  <si>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</si>
  <si>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</si>
  <si>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</si>
  <si>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</si>
  <si>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</si>
  <si>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</si>
  <si>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</si>
  <si>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</si>
  <si>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</si>
  <si>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</si>
  <si>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</si>
  <si>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</si>
  <si>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</si>
  <si>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</si>
  <si>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</si>
  <si>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</si>
  <si>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</si>
  <si>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</si>
  <si>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</si>
  <si>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</si>
  <si>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</si>
  <si>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</si>
  <si>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</si>
  <si>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</si>
  <si>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</si>
  <si>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</si>
  <si>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</si>
  <si>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</si>
  <si>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</si>
  <si>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</si>
  <si>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</si>
  <si>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</si>
  <si>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</si>
  <si>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</si>
  <si>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</si>
  <si>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</si>
  <si>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</si>
  <si>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</si>
  <si>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</si>
  <si>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</si>
  <si>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</si>
  <si>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</si>
  <si>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</si>
  <si>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</si>
  <si>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</si>
  <si>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</si>
  <si>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</si>
  <si>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</si>
  <si>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</si>
  <si>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</si>
  <si>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</si>
  <si>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</si>
  <si>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</si>
  <si>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</si>
  <si>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</si>
  <si>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</si>
  <si>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</si>
  <si>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</si>
  <si>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</si>
  <si>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</si>
  <si>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</si>
  <si>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</si>
  <si>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</si>
  <si>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</si>
  <si>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</si>
  <si>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</si>
  <si>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</si>
  <si>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</si>
  <si>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</si>
  <si>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</si>
  <si>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</si>
  <si>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</si>
  <si>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</si>
  <si>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</si>
  <si>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</si>
  <si>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</si>
  <si>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</si>
  <si>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</si>
  <si>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</si>
  <si>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</si>
  <si>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</si>
  <si>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</si>
  <si>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</si>
  <si>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</si>
  <si>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</si>
  <si>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</si>
  <si>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</si>
  <si>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</si>
  <si>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</si>
  <si>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</si>
  <si>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</si>
  <si>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</si>
  <si>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</si>
  <si>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</si>
  <si>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</si>
  <si>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</si>
  <si>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</si>
  <si>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</si>
  <si>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</si>
  <si>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</si>
  <si>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</si>
  <si>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</si>
  <si>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</si>
  <si>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</si>
  <si>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</si>
  <si>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</si>
  <si>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</si>
  <si>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</si>
  <si>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</si>
  <si>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</si>
  <si>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</si>
  <si>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</si>
  <si>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</si>
  <si>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</si>
  <si>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</si>
  <si>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</si>
  <si>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</si>
  <si>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</si>
  <si>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</si>
  <si>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</si>
  <si>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</si>
  <si>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</si>
  <si>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</si>
  <si>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</si>
  <si>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</si>
  <si>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</si>
  <si>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</si>
  <si>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</si>
  <si>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</si>
  <si>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</si>
  <si>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</si>
  <si>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</si>
  <si>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</si>
  <si>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</si>
  <si>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</si>
  <si>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</si>
  <si>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</si>
  <si>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</si>
  <si>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</si>
  <si>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</si>
  <si>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</si>
  <si>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</si>
  <si>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</si>
  <si>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</si>
  <si>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</si>
  <si>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</si>
  <si>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</si>
  <si>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</si>
  <si>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</si>
  <si>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</si>
  <si>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</si>
  <si>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</si>
  <si>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</si>
  <si>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</si>
  <si>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</si>
  <si>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</si>
  <si>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</si>
  <si>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</si>
  <si>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</si>
  <si>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</si>
  <si>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</si>
  <si>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</si>
  <si>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</si>
  <si>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</si>
  <si>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</si>
  <si>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</si>
  <si>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</si>
  <si>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</si>
  <si>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</si>
  <si>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</si>
  <si>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</si>
  <si>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</si>
  <si>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</si>
  <si>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</si>
  <si>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</si>
  <si>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</si>
  <si>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</si>
  <si>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</si>
  <si>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</si>
  <si>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</si>
  <si>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</si>
  <si>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</si>
  <si>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</si>
  <si>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</si>
  <si>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</si>
  <si>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</si>
  <si>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</si>
  <si>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</si>
  <si>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</si>
  <si>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</si>
  <si>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</si>
  <si>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</si>
  <si>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</si>
  <si>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</si>
  <si>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</si>
  <si>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</si>
  <si>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</si>
  <si>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</si>
  <si>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</si>
  <si>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</si>
  <si>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</si>
  <si>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</si>
  <si>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</si>
  <si>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</si>
  <si>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</si>
  <si>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</si>
  <si>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</si>
  <si>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</si>
  <si>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</si>
  <si>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</si>
  <si>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</si>
  <si>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</si>
  <si>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</si>
  <si>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</si>
  <si>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</si>
  <si>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</si>
  <si>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</si>
  <si>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</si>
  <si>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</si>
  <si>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</si>
  <si>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</si>
  <si>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</si>
  <si>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</si>
  <si>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</si>
  <si>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</si>
  <si>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</si>
  <si>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</si>
  <si>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</si>
  <si>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</si>
  <si>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</si>
  <si>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</si>
  <si>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</si>
  <si>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</si>
  <si>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</si>
  <si>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</si>
  <si>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</si>
  <si>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</si>
  <si>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</si>
  <si>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</si>
  <si>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</si>
  <si>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</si>
  <si>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</si>
  <si>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</si>
  <si>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</si>
  <si>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</si>
  <si>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</si>
  <si>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</si>
  <si>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</si>
  <si>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</si>
  <si>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</si>
  <si>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</si>
  <si>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</si>
  <si>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</si>
  <si>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</si>
  <si>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</si>
  <si>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</si>
  <si>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</si>
  <si>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</si>
  <si>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</si>
  <si>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</si>
  <si>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</si>
  <si>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</si>
  <si>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</si>
  <si>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</si>
  <si>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</si>
  <si>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</si>
  <si>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</si>
  <si>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</si>
  <si>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</si>
  <si>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</si>
  <si>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</si>
  <si>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</si>
  <si>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</si>
  <si>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</si>
  <si>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</si>
  <si>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</si>
  <si>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</si>
  <si>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</si>
  <si>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</si>
  <si>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</si>
  <si>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</si>
  <si>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</si>
  <si>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</si>
  <si>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</si>
  <si>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</si>
  <si>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</si>
  <si>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</si>
  <si>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</si>
  <si>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</si>
  <si>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</si>
  <si>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</si>
  <si>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</si>
  <si>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</si>
  <si>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</si>
  <si>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</si>
  <si>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</si>
  <si>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</si>
  <si>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</si>
  <si>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</si>
  <si>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</si>
  <si>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</si>
  <si>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</si>
  <si>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</si>
  <si>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</si>
  <si>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</si>
  <si>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</si>
  <si>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</si>
  <si>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</si>
  <si>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</si>
  <si>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</si>
  <si>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</si>
  <si>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</si>
  <si>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</si>
  <si>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</si>
  <si>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</si>
  <si>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</si>
  <si>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</si>
  <si>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</si>
  <si>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</si>
  <si>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</si>
  <si>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</si>
  <si>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</si>
  <si>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</si>
  <si>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</si>
  <si>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</si>
  <si>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</si>
  <si>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</si>
  <si>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</si>
  <si>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</si>
  <si>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</si>
  <si>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</si>
  <si>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</si>
  <si>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</si>
  <si>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</si>
  <si>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</si>
  <si>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</si>
  <si>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</si>
  <si>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</si>
  <si>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</si>
  <si>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</si>
  <si>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</si>
  <si>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</si>
  <si>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</si>
  <si>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</si>
  <si>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</si>
  <si>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</si>
  <si>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</si>
  <si>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</si>
  <si>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</si>
  <si>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</si>
  <si>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</si>
  <si>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</si>
  <si>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</si>
  <si>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</si>
  <si>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</si>
  <si>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</si>
  <si>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</si>
  <si>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</si>
  <si>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</si>
  <si>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</si>
  <si>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</si>
  <si>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</si>
  <si>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</si>
  <si>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</si>
  <si>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</si>
  <si>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</si>
  <si>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</si>
  <si>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</si>
  <si>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</si>
  <si>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</si>
  <si>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</si>
  <si>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</si>
  <si>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</si>
  <si>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</si>
  <si>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</si>
  <si>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</si>
  <si>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</si>
  <si>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</si>
  <si>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</si>
  <si>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</si>
  <si>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</si>
  <si>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</si>
  <si>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</si>
  <si>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</si>
  <si>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</si>
  <si>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</si>
  <si>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</si>
  <si>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</si>
  <si>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</si>
  <si>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</si>
  <si>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</si>
  <si>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</si>
  <si>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</si>
  <si>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</si>
  <si>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</si>
  <si>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</si>
  <si>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</si>
  <si>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</si>
  <si>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</si>
  <si>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</si>
  <si>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</si>
  <si>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</si>
  <si>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</si>
  <si>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</si>
  <si>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</si>
  <si>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</si>
  <si>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</si>
  <si>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</si>
  <si>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</si>
  <si>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</si>
  <si>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</si>
  <si>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</si>
  <si>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</si>
  <si>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</si>
  <si>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</si>
  <si>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</si>
  <si>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</si>
  <si>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</si>
  <si>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</si>
  <si>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</si>
  <si>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</si>
  <si>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</si>
  <si>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</si>
  <si>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</si>
  <si>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</si>
  <si>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</si>
  <si>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</si>
  <si>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</si>
  <si>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</si>
  <si>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</si>
  <si>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</si>
  <si>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</si>
  <si>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</si>
  <si>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</si>
  <si>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</si>
  <si>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</si>
  <si>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</si>
  <si>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</si>
  <si>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</si>
  <si>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</si>
  <si>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</si>
  <si>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</si>
  <si>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</si>
  <si>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</si>
  <si>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</si>
  <si>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</si>
  <si>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</si>
  <si>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</si>
  <si>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</si>
  <si>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</si>
  <si>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</si>
  <si>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</si>
  <si>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</si>
  <si>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</si>
  <si>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</si>
  <si>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</si>
  <si>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</si>
  <si>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</si>
  <si>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</si>
  <si>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</si>
  <si>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</si>
  <si>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</si>
  <si>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</si>
  <si>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</si>
  <si>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</si>
  <si>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</si>
  <si>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</si>
  <si>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</si>
  <si>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</si>
  <si>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</si>
  <si>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</si>
  <si>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</si>
  <si>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</si>
  <si>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</si>
  <si>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</si>
  <si>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</si>
  <si>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</si>
  <si>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</si>
  <si>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</si>
  <si>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</si>
  <si>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</si>
  <si>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</si>
  <si>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</si>
  <si>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</si>
  <si>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</si>
  <si>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</si>
  <si>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</si>
  <si>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</si>
  <si>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</si>
  <si>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</si>
  <si>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</si>
  <si>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</si>
  <si>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</si>
  <si>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</si>
  <si>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</si>
  <si>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</si>
  <si>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</si>
  <si>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</si>
  <si>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</si>
  <si>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</si>
  <si>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</si>
  <si>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</si>
  <si>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</si>
  <si>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</si>
  <si>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</si>
  <si>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</si>
  <si>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</si>
  <si>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</si>
  <si>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</si>
  <si>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</si>
  <si>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</si>
  <si>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</si>
  <si>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</si>
  <si>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</si>
  <si>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</si>
  <si>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</si>
  <si>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</si>
  <si>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</si>
  <si>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</si>
  <si>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</si>
  <si>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</si>
  <si>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</si>
  <si>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</si>
  <si>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</si>
  <si>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</si>
  <si>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</si>
  <si>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</si>
  <si>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</si>
  <si>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</si>
  <si>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</si>
  <si>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</si>
  <si>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</si>
  <si>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</si>
  <si>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</si>
  <si>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</si>
  <si>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</si>
  <si>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</si>
  <si>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</si>
  <si>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</si>
  <si>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</si>
  <si>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</si>
  <si>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</si>
  <si>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</si>
  <si>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</si>
  <si>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</si>
  <si>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</si>
  <si>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</si>
  <si>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</si>
  <si>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</si>
  <si>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</si>
  <si>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</si>
  <si>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</si>
  <si>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</si>
  <si>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</si>
  <si>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</si>
  <si>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</si>
  <si>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</si>
  <si>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</si>
  <si>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</si>
  <si>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</si>
  <si>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</si>
  <si>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</si>
  <si>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</si>
  <si>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</si>
  <si>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</si>
  <si>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</si>
  <si>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</si>
  <si>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</si>
  <si>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</si>
  <si>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</si>
  <si>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</si>
  <si>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</si>
  <si>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</si>
  <si>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</si>
  <si>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</si>
  <si>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</si>
  <si>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</si>
  <si>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</si>
  <si>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</si>
  <si>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</si>
  <si>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</si>
  <si>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</si>
  <si>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</si>
  <si>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</si>
  <si>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</si>
  <si>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</si>
  <si>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</si>
  <si>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</si>
  <si>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</si>
  <si>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</si>
  <si>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</si>
  <si>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</si>
  <si>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</si>
  <si>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</si>
  <si>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</si>
  <si>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</si>
  <si>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</si>
  <si>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</si>
  <si>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</si>
  <si>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</si>
  <si>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</si>
  <si>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</si>
  <si>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</si>
  <si>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</si>
  <si>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</si>
  <si>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</si>
  <si>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</si>
  <si>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</si>
  <si>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</si>
  <si>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</si>
  <si>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</si>
  <si>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</si>
  <si>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</si>
  <si>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</si>
  <si>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</si>
  <si>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</si>
  <si>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</si>
  <si>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</si>
  <si>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</si>
  <si>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</si>
  <si>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</si>
  <si>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</si>
  <si>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</si>
  <si>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</si>
  <si>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</si>
  <si>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</si>
  <si>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</si>
  <si>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</si>
  <si>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</si>
  <si>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</si>
  <si>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</si>
  <si>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</si>
  <si>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</si>
  <si>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</si>
  <si>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</si>
  <si>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</si>
  <si>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</si>
  <si>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</si>
  <si>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</si>
  <si>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</si>
  <si>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</si>
  <si>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</si>
  <si>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</si>
  <si>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</si>
  <si>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</si>
  <si>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</si>
  <si>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</si>
  <si>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</si>
  <si>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</si>
  <si>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</si>
  <si>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</si>
  <si>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</si>
  <si>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</si>
  <si>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</si>
  <si>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</si>
  <si>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</si>
  <si>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</si>
  <si>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</si>
  <si>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</si>
  <si>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</si>
  <si>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</si>
  <si>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</si>
  <si>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</si>
  <si>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</si>
  <si>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</si>
  <si>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</si>
  <si>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</si>
  <si>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</si>
  <si>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</si>
  <si>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</si>
  <si>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</si>
  <si>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</si>
  <si>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</si>
  <si>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</si>
  <si>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</si>
  <si>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</si>
  <si>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</si>
  <si>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</si>
  <si>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</si>
  <si>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</si>
  <si>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</si>
  <si>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</si>
  <si>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</si>
  <si>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</si>
  <si>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</si>
  <si>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</si>
  <si>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</si>
  <si>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</si>
  <si>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</si>
  <si>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</si>
  <si>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</si>
  <si>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</si>
  <si>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</si>
  <si>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</si>
  <si>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</si>
  <si>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</si>
  <si>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</si>
  <si>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</si>
  <si>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</si>
  <si>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</si>
  <si>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</si>
  <si>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</si>
  <si>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</si>
  <si>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</si>
  <si>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</si>
  <si>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</si>
  <si>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</si>
  <si>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</si>
  <si>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</si>
  <si>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</si>
  <si>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</si>
  <si>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</si>
  <si>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</si>
  <si>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</si>
  <si>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</si>
  <si>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</si>
  <si>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</si>
  <si>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</si>
  <si>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</si>
  <si>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</si>
  <si>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</si>
  <si>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</si>
  <si>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</si>
  <si>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</si>
  <si>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</si>
  <si>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</si>
  <si>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</si>
  <si>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</si>
  <si>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</si>
  <si>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</si>
  <si>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</si>
  <si>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</si>
  <si>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</si>
  <si>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</si>
  <si>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</si>
  <si>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</si>
  <si>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</si>
  <si>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</si>
  <si>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</si>
  <si>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</si>
  <si>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</si>
  <si>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</si>
  <si>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</si>
  <si>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</si>
  <si>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</si>
  <si>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</si>
  <si>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</si>
  <si>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</si>
  <si>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</si>
  <si>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</si>
  <si>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</si>
  <si>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</si>
  <si>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</si>
  <si>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</si>
  <si>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</si>
  <si>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</si>
  <si>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</si>
  <si>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</si>
  <si>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</si>
  <si>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</si>
  <si>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</si>
  <si>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</si>
  <si>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</si>
  <si>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</si>
  <si>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</si>
  <si>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</si>
  <si>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</si>
  <si>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</si>
  <si>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</si>
  <si>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</si>
  <si>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</si>
  <si>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</si>
  <si>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</si>
  <si>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</si>
  <si>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</si>
  <si>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</si>
  <si>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</si>
  <si>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</si>
  <si>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</si>
  <si>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</si>
  <si>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</si>
  <si>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</si>
  <si>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</si>
  <si>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</si>
  <si>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</si>
  <si>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</si>
  <si>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</si>
  <si>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</si>
  <si>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</si>
  <si>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</si>
  <si>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</si>
  <si>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</si>
  <si>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</si>
  <si>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</si>
  <si>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</si>
  <si>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</si>
  <si>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</si>
  <si>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</si>
  <si>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</si>
  <si>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</si>
  <si>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</si>
  <si>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</si>
  <si>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</si>
  <si>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</si>
  <si>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</si>
  <si>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</si>
  <si>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</si>
  <si>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</si>
  <si>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</si>
  <si>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</si>
  <si>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</si>
  <si>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</si>
  <si>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</si>
  <si>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</si>
  <si>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</si>
  <si>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</si>
  <si>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</si>
  <si>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</si>
  <si>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</si>
  <si>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</si>
  <si>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</si>
  <si>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</si>
  <si>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</si>
  <si>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</si>
  <si>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</si>
  <si>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</si>
  <si>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</si>
  <si>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</si>
  <si>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</si>
  <si>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</si>
  <si>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</si>
  <si>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</si>
  <si>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</si>
  <si>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</si>
  <si>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</si>
  <si>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</si>
  <si>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</si>
  <si>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</si>
  <si>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</si>
  <si>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</si>
  <si>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</si>
  <si>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</si>
  <si>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</si>
  <si>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</si>
  <si>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</si>
  <si>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</si>
  <si>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</si>
  <si>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</si>
  <si>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</si>
  <si>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</si>
  <si>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</si>
  <si>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</si>
  <si>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</si>
  <si>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</si>
  <si>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</si>
  <si>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</si>
  <si>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</si>
  <si>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</si>
  <si>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</si>
  <si>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</si>
  <si>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</si>
  <si>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</si>
  <si>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</si>
  <si>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</si>
  <si>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</si>
  <si>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</si>
  <si>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</si>
  <si>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</si>
  <si>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</si>
  <si>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</si>
  <si>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</si>
  <si>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</si>
  <si>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</si>
  <si>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</si>
  <si>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</si>
  <si>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</si>
  <si>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</si>
  <si>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</si>
  <si>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</si>
  <si>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</si>
  <si>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</si>
  <si>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</si>
  <si>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</si>
  <si>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</si>
  <si>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</si>
  <si>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</si>
  <si>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</si>
  <si>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</si>
  <si>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</si>
  <si>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</si>
  <si>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</si>
  <si>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</si>
  <si>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</si>
  <si>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</si>
  <si>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</si>
  <si>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</si>
  <si>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</si>
  <si>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</si>
  <si>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</si>
  <si>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</si>
  <si>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</si>
  <si>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</si>
  <si>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</si>
  <si>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</si>
  <si>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</si>
  <si>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</si>
  <si>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</si>
  <si>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</si>
  <si>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</si>
  <si>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</si>
  <si>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</si>
  <si>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</si>
  <si>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</si>
  <si>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</si>
  <si>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</si>
  <si>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</si>
  <si>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</si>
  <si>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</si>
  <si>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</si>
  <si>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</si>
  <si>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</si>
  <si>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</si>
  <si>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</si>
  <si>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</si>
  <si>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</si>
  <si>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</si>
  <si>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</si>
  <si>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</si>
  <si>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</si>
  <si>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</si>
  <si>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</si>
  <si>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</si>
  <si>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</si>
  <si>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</si>
  <si>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</si>
  <si>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</si>
  <si>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</si>
  <si>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</si>
  <si>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</si>
  <si>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</si>
  <si>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</si>
  <si>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</si>
  <si>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</si>
  <si>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</si>
  <si>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</si>
  <si>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</si>
  <si>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</si>
  <si>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</si>
  <si>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</si>
  <si>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</si>
  <si>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</si>
  <si>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</si>
  <si>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</si>
  <si>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</si>
  <si>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</si>
  <si>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</si>
  <si>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</si>
  <si>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</si>
  <si>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</si>
  <si>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</si>
  <si>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</si>
  <si>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</si>
  <si>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</si>
  <si>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</si>
  <si>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</si>
  <si>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</si>
  <si>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</si>
  <si>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</si>
  <si>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</si>
  <si>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</si>
  <si>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</si>
  <si>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</si>
  <si>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</si>
  <si>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</si>
  <si>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</si>
  <si>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</si>
  <si>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</si>
  <si>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</si>
  <si>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</si>
  <si>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</si>
  <si>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</si>
  <si>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</si>
  <si>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</si>
  <si>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</si>
  <si>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</si>
  <si>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</si>
  <si>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</si>
  <si>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</si>
  <si>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</si>
  <si>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</si>
  <si>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</si>
  <si>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</si>
  <si>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</si>
  <si>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</si>
  <si>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</si>
  <si>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</si>
  <si>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</si>
  <si>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</si>
  <si>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</si>
  <si>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</si>
  <si>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</si>
  <si>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</si>
  <si>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</si>
  <si>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</si>
  <si>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</si>
  <si>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</si>
  <si>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</si>
  <si>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</si>
  <si>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</si>
  <si>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</si>
  <si>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</si>
  <si>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</si>
  <si>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</si>
  <si>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</si>
  <si>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</si>
  <si>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</si>
  <si>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</si>
  <si>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</si>
  <si>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</si>
  <si>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</si>
  <si>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</si>
  <si>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</si>
  <si>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</si>
  <si>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</si>
  <si>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</si>
  <si>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</si>
  <si>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</si>
  <si>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</si>
  <si>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</si>
  <si>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</si>
  <si>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</si>
  <si>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</si>
  <si>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</si>
  <si>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</si>
  <si>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</si>
  <si>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</si>
  <si>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</si>
  <si>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</si>
  <si>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</si>
  <si>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</si>
  <si>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</si>
  <si>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</si>
  <si>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</si>
  <si>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</si>
  <si>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</si>
  <si>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</si>
  <si>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</si>
  <si>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</si>
  <si>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</si>
  <si>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</si>
  <si>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</si>
  <si>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</si>
  <si>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</si>
  <si>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</si>
  <si>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</si>
  <si>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</si>
  <si>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</si>
  <si>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</si>
  <si>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</si>
  <si>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</si>
  <si>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</si>
  <si>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</si>
  <si>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</si>
  <si>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</si>
  <si>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</si>
  <si>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</si>
  <si>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</si>
  <si>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</si>
  <si>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</si>
  <si>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</si>
  <si>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</si>
  <si>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</si>
  <si>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</si>
  <si>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</si>
  <si>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</si>
  <si>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</si>
  <si>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</si>
  <si>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</si>
  <si>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</si>
  <si>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</si>
  <si>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</si>
  <si>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</si>
  <si>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</si>
  <si>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</si>
  <si>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</si>
  <si>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</si>
  <si>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</si>
  <si>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</si>
  <si>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</si>
  <si>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</si>
  <si>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</si>
  <si>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</si>
  <si>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</si>
  <si>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</si>
  <si>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</si>
  <si>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</si>
  <si>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</si>
  <si>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</si>
  <si>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</si>
  <si>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</si>
  <si>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</si>
  <si>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</si>
  <si>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</si>
  <si>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</si>
  <si>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</si>
  <si>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</si>
  <si>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</si>
  <si>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</si>
  <si>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</si>
  <si>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</si>
  <si>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</si>
  <si>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</si>
  <si>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</si>
  <si>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</si>
  <si>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</si>
  <si>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</si>
  <si>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</si>
  <si>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</si>
  <si>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</si>
  <si>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</si>
  <si>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</si>
  <si>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</si>
  <si>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</si>
  <si>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</si>
  <si>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</si>
  <si>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</si>
  <si>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</si>
  <si>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</si>
  <si>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</si>
  <si>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</si>
  <si>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</si>
  <si>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</si>
  <si>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</si>
  <si>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</si>
  <si>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</si>
  <si>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</si>
  <si>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</si>
  <si>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</si>
  <si>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</si>
  <si>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</si>
  <si>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</si>
  <si>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</si>
  <si>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</si>
  <si>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</si>
  <si>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</si>
  <si>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</si>
  <si>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</si>
  <si>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</si>
  <si>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</si>
  <si>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</si>
  <si>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</si>
  <si>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</si>
  <si>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</si>
  <si>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</si>
  <si>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</si>
  <si>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</si>
  <si>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</si>
  <si>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</si>
  <si>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</si>
  <si>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</si>
  <si>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</si>
  <si>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</si>
  <si>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</si>
  <si>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</si>
  <si>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</si>
  <si>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</si>
  <si>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</si>
  <si>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</si>
  <si>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</si>
  <si>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</si>
  <si>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</si>
  <si>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</si>
  <si>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</si>
  <si>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</si>
  <si>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</si>
  <si>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</si>
  <si>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</si>
  <si>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</si>
  <si>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</si>
  <si>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</si>
  <si>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</si>
  <si>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</si>
  <si>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</si>
  <si>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</si>
  <si>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</si>
  <si>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</si>
  <si>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</si>
  <si>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</si>
  <si>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</si>
  <si>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</si>
  <si>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</si>
  <si>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</si>
  <si>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</si>
  <si>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</si>
  <si>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</si>
  <si>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</si>
  <si>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</si>
  <si>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</si>
  <si>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</si>
  <si>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</si>
  <si>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</si>
  <si>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</si>
  <si>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</si>
  <si>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</si>
  <si>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</si>
  <si>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</si>
  <si>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</si>
  <si>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</si>
  <si>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</si>
  <si>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</si>
  <si>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</si>
  <si>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</si>
  <si>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</si>
  <si>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</si>
  <si>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</si>
  <si>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</si>
  <si>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</si>
  <si>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</si>
  <si>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</si>
  <si>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</si>
  <si>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</si>
  <si>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</si>
  <si>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</si>
  <si>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</si>
  <si>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</si>
  <si>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</si>
  <si>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</si>
  <si>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</si>
  <si>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</si>
  <si>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</si>
  <si>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</si>
  <si>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</si>
  <si>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</si>
  <si>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</si>
  <si>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</si>
  <si>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</si>
  <si>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</si>
  <si>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</si>
  <si>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</si>
  <si>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</si>
  <si>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</si>
  <si>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</si>
  <si>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</si>
  <si>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</si>
  <si>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</si>
  <si>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</si>
  <si>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</si>
  <si>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</si>
  <si>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</si>
  <si>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</si>
  <si>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</si>
  <si>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</si>
  <si>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</si>
  <si>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</si>
  <si>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</si>
  <si>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</si>
  <si>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</si>
  <si>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</si>
  <si>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</si>
  <si>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</si>
  <si>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</si>
  <si>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</si>
  <si>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</si>
  <si>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</si>
  <si>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</si>
  <si>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</si>
  <si>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</si>
  <si>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</si>
  <si>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</si>
  <si>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</si>
  <si>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</si>
  <si>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</si>
  <si>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</si>
  <si>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</si>
  <si>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</si>
  <si>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</si>
  <si>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</si>
  <si>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</si>
  <si>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</si>
  <si>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</si>
  <si>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</si>
  <si>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</si>
  <si>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</si>
  <si>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</si>
  <si>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</si>
  <si>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</si>
  <si>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</si>
  <si>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</si>
  <si>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</si>
  <si>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</si>
  <si>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</si>
  <si>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</si>
  <si>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</si>
  <si>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</si>
  <si>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</si>
  <si>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</si>
  <si>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</si>
  <si>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</si>
  <si>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</si>
  <si>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</si>
  <si>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</si>
  <si>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</si>
  <si>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</si>
  <si>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</si>
  <si>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</si>
  <si>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</si>
  <si>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</si>
  <si>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</si>
  <si>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</si>
  <si>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</si>
  <si>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</si>
  <si>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</si>
  <si>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</si>
  <si>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</si>
  <si>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</si>
  <si>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</si>
  <si>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</si>
  <si>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</si>
  <si>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</si>
  <si>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</si>
  <si>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</si>
  <si>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</si>
  <si>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</si>
  <si>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</si>
  <si>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</si>
  <si>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</si>
  <si>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</si>
  <si>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</si>
  <si>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</si>
  <si>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</si>
  <si>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</si>
  <si>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</si>
  <si>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</si>
  <si>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</si>
  <si>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</si>
  <si>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</si>
  <si>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</si>
  <si>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</si>
  <si>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</si>
  <si>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</si>
  <si>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</si>
  <si>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</si>
  <si>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</si>
  <si>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</si>
  <si>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</si>
  <si>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</si>
  <si>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</si>
  <si>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</si>
  <si>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</si>
  <si>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</si>
  <si>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</si>
  <si>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</si>
  <si>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</si>
  <si>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</si>
  <si>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</si>
  <si>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</si>
  <si>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</si>
  <si>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</si>
  <si>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</si>
  <si>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</si>
  <si>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</si>
  <si>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</si>
  <si>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</si>
  <si>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</si>
  <si>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</si>
  <si>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</si>
  <si>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</si>
  <si>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</si>
  <si>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</si>
  <si>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</si>
  <si>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</si>
  <si>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</si>
  <si>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</si>
  <si>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</si>
  <si>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</si>
  <si>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</si>
  <si>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</si>
  <si>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</si>
  <si>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</si>
  <si>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</si>
  <si>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</si>
  <si>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</si>
  <si>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</si>
  <si>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</si>
  <si>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</si>
  <si>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</si>
  <si>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</si>
  <si>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</si>
  <si>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</si>
  <si>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</si>
  <si>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</si>
  <si>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</si>
  <si>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</si>
  <si>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</si>
  <si>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</si>
  <si>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</si>
  <si>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</si>
  <si>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</si>
  <si>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</si>
  <si>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</si>
  <si>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</si>
  <si>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</si>
  <si>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</si>
  <si>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</si>
  <si>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</si>
  <si>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</si>
  <si>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</si>
  <si>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</si>
  <si>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</si>
  <si>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</si>
  <si>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</si>
  <si>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</si>
  <si>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</si>
  <si>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</si>
  <si>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</si>
  <si>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</si>
  <si>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</si>
  <si>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</si>
  <si>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</si>
  <si>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</si>
  <si>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</si>
  <si>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</si>
  <si>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</si>
  <si>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</si>
  <si>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</si>
  <si>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</si>
  <si>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</si>
  <si>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</si>
  <si>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</si>
  <si>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</si>
  <si>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</si>
  <si>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</si>
  <si>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</si>
  <si>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</si>
  <si>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</si>
  <si>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</si>
  <si>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</si>
  <si>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</si>
  <si>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</si>
  <si>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</si>
  <si>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</si>
  <si>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</si>
  <si>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</si>
  <si>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</si>
  <si>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</si>
  <si>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</si>
  <si>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</si>
  <si>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</si>
  <si>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</si>
  <si>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</si>
  <si>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</si>
  <si>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</si>
  <si>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</si>
  <si>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</si>
  <si>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</si>
  <si>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</si>
  <si>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</si>
  <si>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</si>
  <si>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</si>
  <si>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</si>
  <si>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</si>
  <si>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</si>
  <si>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</si>
  <si>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</si>
  <si>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</si>
  <si>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</si>
  <si>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</si>
  <si>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</si>
  <si>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</si>
  <si>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</si>
  <si>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</si>
  <si>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</si>
  <si>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</si>
  <si>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</si>
  <si>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</si>
  <si>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</si>
  <si>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</si>
  <si>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</si>
  <si>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</si>
  <si>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</si>
  <si>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</si>
  <si>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</si>
  <si>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</si>
  <si>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</si>
  <si>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</si>
  <si>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</si>
  <si>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</si>
  <si>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</si>
  <si>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</si>
  <si>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</si>
  <si>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</si>
  <si>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</si>
  <si>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</si>
  <si>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</si>
  <si>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</si>
  <si>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</si>
  <si>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</si>
  <si>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</si>
  <si>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</si>
  <si>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</si>
  <si>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</si>
  <si>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</si>
  <si>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</si>
  <si>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</si>
  <si>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</si>
  <si>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</si>
  <si>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</si>
  <si>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</si>
  <si>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</si>
  <si>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</si>
  <si>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</si>
  <si>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</si>
  <si>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</si>
  <si>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</si>
  <si>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</si>
  <si>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</si>
  <si>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</si>
  <si>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</si>
  <si>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</si>
  <si>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</si>
  <si>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</si>
  <si>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</si>
  <si>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</si>
  <si>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</si>
  <si>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</si>
  <si>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</si>
  <si>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</si>
  <si>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</si>
  <si>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</si>
  <si>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</si>
  <si>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</si>
  <si>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</si>
  <si>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</si>
  <si>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</si>
  <si>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</si>
  <si>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</si>
  <si>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</si>
  <si>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</si>
  <si>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</si>
  <si>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</si>
  <si>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</si>
  <si>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</si>
  <si>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</si>
  <si>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</si>
  <si>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</si>
  <si>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</si>
  <si>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</si>
  <si>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</si>
  <si>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</si>
  <si>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</si>
  <si>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</si>
  <si>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</si>
  <si>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</si>
  <si>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</si>
  <si>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</si>
  <si>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</si>
  <si>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</si>
  <si>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</si>
  <si>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</si>
  <si>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</si>
  <si>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</si>
  <si>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</si>
  <si>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</si>
  <si>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</si>
  <si>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</si>
  <si>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</si>
  <si>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</si>
  <si>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</si>
  <si>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</si>
  <si>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</si>
  <si>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</si>
  <si>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</si>
  <si>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</si>
  <si>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</si>
  <si>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</si>
  <si>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</si>
  <si>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</si>
  <si>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</si>
  <si>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</si>
  <si>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</si>
  <si>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</si>
  <si>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</si>
  <si>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</si>
  <si>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</si>
  <si>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</si>
  <si>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</si>
  <si>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</si>
  <si>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</si>
  <si>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</si>
  <si>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</si>
  <si>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</si>
  <si>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</si>
  <si>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</si>
  <si>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</si>
  <si>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</si>
  <si>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</si>
  <si>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</si>
  <si>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</si>
  <si>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</si>
  <si>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</si>
  <si>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</si>
  <si>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</si>
  <si>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</si>
  <si>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</si>
  <si>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</si>
  <si>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</si>
  <si>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</si>
  <si>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</si>
  <si>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</si>
  <si>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</si>
  <si>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</si>
  <si>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</si>
  <si>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</si>
  <si>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</si>
  <si>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</si>
  <si>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</si>
  <si>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</si>
  <si>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</si>
  <si>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</si>
  <si>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</si>
  <si>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</si>
  <si>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</si>
  <si>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</si>
  <si>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</si>
  <si>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</si>
  <si>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</si>
  <si>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</si>
  <si>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</si>
  <si>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</si>
  <si>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</si>
  <si>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</si>
  <si>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</si>
  <si>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</si>
  <si>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</si>
  <si>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</si>
  <si>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</si>
  <si>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</si>
  <si>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</si>
  <si>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</si>
  <si>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</si>
  <si>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</si>
  <si>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</si>
  <si>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</si>
  <si>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</si>
  <si>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</si>
  <si>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</si>
  <si>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</si>
  <si>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</si>
  <si>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</si>
  <si>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</si>
  <si>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</si>
  <si>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</si>
  <si>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</si>
  <si>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</si>
  <si>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</si>
  <si>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</si>
  <si>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</si>
  <si>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</si>
  <si>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</si>
  <si>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</si>
  <si>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</si>
  <si>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</si>
  <si>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</si>
  <si>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</si>
  <si>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</si>
  <si>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</si>
  <si>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</si>
  <si>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</si>
  <si>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</si>
  <si>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</si>
  <si>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</si>
  <si>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</si>
  <si>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</si>
  <si>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</si>
  <si>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</si>
  <si>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</si>
  <si>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</si>
  <si>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</si>
  <si>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</si>
  <si>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</si>
  <si>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</si>
  <si>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</si>
  <si>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</si>
  <si>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</si>
  <si>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</si>
  <si>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</si>
  <si>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</si>
  <si>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</si>
  <si>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</si>
  <si>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</si>
  <si>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</si>
  <si>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</si>
  <si>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</si>
  <si>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</si>
  <si>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</si>
  <si>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</si>
  <si>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</si>
  <si>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</si>
  <si>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</si>
  <si>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</si>
  <si>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</si>
  <si>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</si>
  <si>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</si>
  <si>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</si>
  <si>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</si>
  <si>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</si>
  <si>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</si>
  <si>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</si>
  <si>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</si>
  <si>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</si>
  <si>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</si>
  <si>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</si>
  <si>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</si>
  <si>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</si>
  <si>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</si>
  <si>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</si>
  <si>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</si>
  <si>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</si>
  <si>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</si>
  <si>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</si>
  <si>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</si>
  <si>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</si>
  <si>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</si>
  <si>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</si>
  <si>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</si>
  <si>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</si>
  <si>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</si>
  <si>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</si>
  <si>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</si>
  <si>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</si>
  <si>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</si>
  <si>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</si>
  <si>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</si>
  <si>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</si>
  <si>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</si>
  <si>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</si>
  <si>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</si>
  <si>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</si>
  <si>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</si>
  <si>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</si>
  <si>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</si>
  <si>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</si>
  <si>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</si>
  <si>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</si>
  <si>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</si>
  <si>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</si>
  <si>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</si>
  <si>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</si>
  <si>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</si>
  <si>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</si>
  <si>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</si>
  <si>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</si>
  <si>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</si>
  <si>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</si>
  <si>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</si>
  <si>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</si>
  <si>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</si>
  <si>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</si>
  <si>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</si>
  <si>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</si>
  <si>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</si>
  <si>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</si>
  <si>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</si>
  <si>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</si>
  <si>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</si>
  <si>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</si>
  <si>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</si>
  <si>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</si>
  <si>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</si>
  <si>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</si>
  <si>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</si>
  <si>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</si>
  <si>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</si>
  <si>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</si>
  <si>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</si>
  <si>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</si>
  <si>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</si>
  <si>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</si>
  <si>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</si>
  <si>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</si>
  <si>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</si>
  <si>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</si>
  <si>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</si>
  <si>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</si>
  <si>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</si>
  <si>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</si>
  <si>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</si>
  <si>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</si>
  <si>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</si>
  <si>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</si>
  <si>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</si>
  <si>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</si>
  <si>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</si>
  <si>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</si>
  <si>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</si>
  <si>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</si>
  <si>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</si>
  <si>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</si>
  <si>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</si>
  <si>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</si>
  <si>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</si>
  <si>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</si>
  <si>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</si>
  <si>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</si>
  <si>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</si>
  <si>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</si>
  <si>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</si>
  <si>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</si>
  <si>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</si>
  <si>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</si>
  <si>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</si>
  <si>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</si>
  <si>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</si>
  <si>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</si>
  <si>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</si>
  <si>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</si>
  <si>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</si>
  <si>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</si>
  <si>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</si>
  <si>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</si>
  <si>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</si>
  <si>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</si>
  <si>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</si>
  <si>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</si>
  <si>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</si>
  <si>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</si>
  <si>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</si>
  <si>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</si>
  <si>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</si>
  <si>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</si>
  <si>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</si>
  <si>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</si>
  <si>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</si>
  <si>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</si>
  <si>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</si>
  <si>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</si>
  <si>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</si>
  <si>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</si>
  <si>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</si>
  <si>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</si>
  <si>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</si>
  <si>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</si>
  <si>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</si>
  <si>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</si>
  <si>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</si>
  <si>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</si>
  <si>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</si>
  <si>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</si>
  <si>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</si>
  <si>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</si>
  <si>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</si>
  <si>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</si>
  <si>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</si>
  <si>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</si>
  <si>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</si>
  <si>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</si>
  <si>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</si>
  <si>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</si>
  <si>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</si>
  <si>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</si>
  <si>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</si>
  <si>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</si>
  <si>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</si>
  <si>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</si>
  <si>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</si>
  <si>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</si>
  <si>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</si>
  <si>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</si>
  <si>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</si>
  <si>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</si>
  <si>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</si>
  <si>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</si>
  <si>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</si>
  <si>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</si>
  <si>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</si>
  <si>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</si>
  <si>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</si>
  <si>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</si>
  <si>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</si>
  <si>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</si>
  <si>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</si>
  <si>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</si>
  <si>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</si>
  <si>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</si>
  <si>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</si>
  <si>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</si>
  <si>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</si>
  <si>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</si>
  <si>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</si>
  <si>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</si>
  <si>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</si>
  <si>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</si>
  <si>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</si>
  <si>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</si>
  <si>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</si>
  <si>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</si>
  <si>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</si>
  <si>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</si>
  <si>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</si>
  <si>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</si>
  <si>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</si>
  <si>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</si>
  <si>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</si>
  <si>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</si>
  <si>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</si>
  <si>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</si>
  <si>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</si>
  <si>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</si>
  <si>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</si>
  <si>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</si>
  <si>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</si>
  <si>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</si>
  <si>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</si>
  <si>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</si>
  <si>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</si>
  <si>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</si>
  <si>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</si>
  <si>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</si>
  <si>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</si>
  <si>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</si>
  <si>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</si>
  <si>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</si>
  <si>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</si>
  <si>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</si>
  <si>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</si>
  <si>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</si>
  <si>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</si>
  <si>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</si>
  <si>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</si>
  <si>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</si>
  <si>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</si>
  <si>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</si>
  <si>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</si>
  <si>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</si>
  <si>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</si>
  <si>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</si>
  <si>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</si>
  <si>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</si>
  <si>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</si>
  <si>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</si>
  <si>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</si>
  <si>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</si>
  <si>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</si>
  <si>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</si>
  <si>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</si>
  <si>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</si>
  <si>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</si>
  <si>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</si>
  <si>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</si>
  <si>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</si>
  <si>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</si>
  <si>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</si>
  <si>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</si>
  <si>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</si>
  <si>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</si>
  <si>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</si>
  <si>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</si>
  <si>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</si>
  <si>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</si>
  <si>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</si>
  <si>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</si>
  <si>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</si>
  <si>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</si>
  <si>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</si>
  <si>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</si>
  <si>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</si>
  <si>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</si>
  <si>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</si>
  <si>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</si>
  <si>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</si>
  <si>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</si>
  <si>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</si>
  <si>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</si>
  <si>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</si>
  <si>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</si>
  <si>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</si>
  <si>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</si>
  <si>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</si>
  <si>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</si>
  <si>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</si>
  <si>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</si>
  <si>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</si>
  <si>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</si>
  <si>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</si>
  <si>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</si>
  <si>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</si>
  <si>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</si>
  <si>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</si>
  <si>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</si>
  <si>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</si>
  <si>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</si>
  <si>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</si>
  <si>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</si>
  <si>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</si>
  <si>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</si>
  <si>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</si>
  <si>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</si>
  <si>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</si>
  <si>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</si>
  <si>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</si>
  <si>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</si>
  <si>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</si>
  <si>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</si>
  <si>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</si>
  <si>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</si>
  <si>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</si>
  <si>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</si>
  <si>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</si>
  <si>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</si>
  <si>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</si>
  <si>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</si>
  <si>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</si>
  <si>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</si>
  <si>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</si>
  <si>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</si>
  <si>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</si>
  <si>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</si>
  <si>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</si>
  <si>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</si>
  <si>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</si>
  <si>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</si>
  <si>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</si>
  <si>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</si>
  <si>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</si>
  <si>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</si>
  <si>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</si>
  <si>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</si>
  <si>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</si>
  <si>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</si>
  <si>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</si>
  <si>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</si>
  <si>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</si>
  <si>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</si>
  <si>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</si>
  <si>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</si>
  <si>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</si>
  <si>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</si>
  <si>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</si>
  <si>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</si>
  <si>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</si>
  <si>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</si>
  <si>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</si>
  <si>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</si>
  <si>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</si>
  <si>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</si>
  <si>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</si>
  <si>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</si>
  <si>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</si>
  <si>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</si>
  <si>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</si>
  <si>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</si>
  <si>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</si>
  <si>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</si>
  <si>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</si>
  <si>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</si>
  <si>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</si>
  <si>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</si>
  <si>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</si>
  <si>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</si>
  <si>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</si>
  <si>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</si>
  <si>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</si>
  <si>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</si>
  <si>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</si>
  <si>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</si>
  <si>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</si>
  <si>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</si>
  <si>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</si>
  <si>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</si>
  <si>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</si>
  <si>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</si>
  <si>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</si>
  <si>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</si>
  <si>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</si>
  <si>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</si>
  <si>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</si>
  <si>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</si>
  <si>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</si>
  <si>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</si>
  <si>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</si>
  <si>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</si>
  <si>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</si>
  <si>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</si>
  <si>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</si>
  <si>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</si>
  <si>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</si>
  <si>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</si>
  <si>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</si>
  <si>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</si>
  <si>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</si>
  <si>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</si>
  <si>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</si>
  <si>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</si>
  <si>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</si>
  <si>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</si>
  <si>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</si>
  <si>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</si>
  <si>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</si>
  <si>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</si>
  <si>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</si>
  <si>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</si>
  <si>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</si>
  <si>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</si>
  <si>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</si>
  <si>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</si>
  <si>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</si>
  <si>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</si>
  <si>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</si>
  <si>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</si>
  <si>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</si>
  <si>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</si>
  <si>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</si>
  <si>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</si>
  <si>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</si>
  <si>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</si>
  <si>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</si>
  <si>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</si>
  <si>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</si>
  <si>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</si>
  <si>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</si>
  <si>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</si>
  <si>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</si>
  <si>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</si>
  <si>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</si>
  <si>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</si>
  <si>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</si>
  <si>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</si>
  <si>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</si>
  <si>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</si>
  <si>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</si>
  <si>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</si>
  <si>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</si>
  <si>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</si>
  <si>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</si>
  <si>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</si>
  <si>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</si>
  <si>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</si>
  <si>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</si>
  <si>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</si>
  <si>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</si>
  <si>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</si>
  <si>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</si>
  <si>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</si>
  <si>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</si>
  <si>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</si>
  <si>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</si>
  <si>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</si>
  <si>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</si>
  <si>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</si>
  <si>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</si>
  <si>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</si>
  <si>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</si>
  <si>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</si>
  <si>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</si>
  <si>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</si>
  <si>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</si>
  <si>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</si>
  <si>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</si>
  <si>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</si>
  <si>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</si>
  <si>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</si>
  <si>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</si>
  <si>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</si>
  <si>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</si>
  <si>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</si>
  <si>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</si>
  <si>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</si>
  <si>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</si>
  <si>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</si>
  <si>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</si>
  <si>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</si>
  <si>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</si>
  <si>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</si>
  <si>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</si>
  <si>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</si>
  <si>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</si>
  <si>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</si>
  <si>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</si>
  <si>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</si>
  <si>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</si>
  <si>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</si>
  <si>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</si>
  <si>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</si>
  <si>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</si>
  <si>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</si>
  <si>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</si>
  <si>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</si>
  <si>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</si>
  <si>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</si>
  <si>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</si>
  <si>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</si>
  <si>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</si>
  <si>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</si>
  <si>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</si>
  <si>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</si>
  <si>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</si>
  <si>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</si>
  <si>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</si>
  <si>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</si>
  <si>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</si>
  <si>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</si>
  <si>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</si>
  <si>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</si>
  <si>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</si>
  <si>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</si>
  <si>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</si>
  <si>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</si>
  <si>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</si>
  <si>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</si>
  <si>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</si>
  <si>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</si>
  <si>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</si>
  <si>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</si>
  <si>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</si>
  <si>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</si>
  <si>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</si>
  <si>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</si>
  <si>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</si>
  <si>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</si>
  <si>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</si>
  <si>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</si>
  <si>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</si>
  <si>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</si>
  <si>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</si>
  <si>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</si>
  <si>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</si>
  <si>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</si>
  <si>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</si>
  <si>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</si>
  <si>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</si>
  <si>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</si>
  <si>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</si>
  <si>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</si>
  <si>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</si>
  <si>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</si>
  <si>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</si>
  <si>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</si>
  <si>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</si>
  <si>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</si>
  <si>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</si>
  <si>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</si>
  <si>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</si>
  <si>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</si>
  <si>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</si>
  <si>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</si>
  <si>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</si>
  <si>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</si>
  <si>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</si>
  <si>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</si>
  <si>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</si>
  <si>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</si>
  <si>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</si>
  <si>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</si>
  <si>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</si>
  <si>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</si>
  <si>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</si>
  <si>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</si>
  <si>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</si>
  <si>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</si>
  <si>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</si>
  <si>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</si>
  <si>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</si>
  <si>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</si>
  <si>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</si>
  <si>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</si>
  <si>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</si>
  <si>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</si>
  <si>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</si>
  <si>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</si>
  <si>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</si>
  <si>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</si>
  <si>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</si>
  <si>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</si>
  <si>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</si>
  <si>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</si>
  <si>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</si>
  <si>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</si>
  <si>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</si>
  <si>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</si>
  <si>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</si>
  <si>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</si>
  <si>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</si>
  <si>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</si>
  <si>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</si>
  <si>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</si>
  <si>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</si>
  <si>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</si>
  <si>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</si>
  <si>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</si>
  <si>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</si>
  <si>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</si>
  <si>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</si>
  <si>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</si>
  <si>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</si>
  <si>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</si>
  <si>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</si>
  <si>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</si>
  <si>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</si>
  <si>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</si>
  <si>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</si>
  <si>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</si>
  <si>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</si>
  <si>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</si>
  <si>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</si>
  <si>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</si>
  <si>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</si>
  <si>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</si>
  <si>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</si>
  <si>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</si>
  <si>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</si>
  <si>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</si>
  <si>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</si>
  <si>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</si>
  <si>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</si>
  <si>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</si>
  <si>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</si>
  <si>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</si>
  <si>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</si>
  <si>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</si>
  <si>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</si>
  <si>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</si>
  <si>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</si>
  <si>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</si>
  <si>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</si>
  <si>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</si>
  <si>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</si>
  <si>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</si>
  <si>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</si>
  <si>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</si>
  <si>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</si>
  <si>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</si>
  <si>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</si>
  <si>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</si>
  <si>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</si>
  <si>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</si>
  <si>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</si>
  <si>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</si>
  <si>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</si>
  <si>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</si>
  <si>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</si>
  <si>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</si>
  <si>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</si>
  <si>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</si>
  <si>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</si>
  <si>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</si>
  <si>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</si>
  <si>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</si>
  <si>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</si>
  <si>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</si>
  <si>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</si>
  <si>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</si>
  <si>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</si>
  <si>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</si>
  <si>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</si>
  <si>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</si>
  <si>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</si>
  <si>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</si>
  <si>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</si>
  <si>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</si>
  <si>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</si>
  <si>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</si>
  <si>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</si>
  <si>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</si>
  <si>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</si>
  <si>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</si>
  <si>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</si>
  <si>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</si>
  <si>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</si>
  <si>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</si>
  <si>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</si>
  <si>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</si>
  <si>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</si>
  <si>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</si>
  <si>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</si>
  <si>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</si>
  <si>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</si>
  <si>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</si>
  <si>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</si>
  <si>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</si>
  <si>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</si>
  <si>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</si>
  <si>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</si>
  <si>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</si>
  <si>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</si>
  <si>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</si>
  <si>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</si>
  <si>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</si>
  <si>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</si>
  <si>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</si>
  <si>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</si>
  <si>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</si>
  <si>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</si>
  <si>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</si>
  <si>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</si>
  <si>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</si>
  <si>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</si>
  <si>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</si>
  <si>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</si>
  <si>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</si>
  <si>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</si>
  <si>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</si>
  <si>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</si>
  <si>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</si>
  <si>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</si>
  <si>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</si>
  <si>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</si>
  <si>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</si>
  <si>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</si>
  <si>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</si>
  <si>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</si>
  <si>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</si>
  <si>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</si>
  <si>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</si>
  <si>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</si>
  <si>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</si>
  <si>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</si>
  <si>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ЛЕНСКИЙ ФИЛИАЛ АО "ТЕПЛОЭНЕРГОСЕРВИС"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</si>
  <si>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31.10.2023</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</si>
  <si>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</si>
  <si>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</si>
  <si>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</si>
  <si>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</si>
  <si>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</si>
  <si>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ООО "Ленское ПТЭС" в сфере теплоснабжения по модернизации, реконструкции и техническому перевооружению объектов, на территории г Ленск, Город Ленск, Ленский муниципальный район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</si>
  <si>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</si>
  <si>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</si>
  <si>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</si>
  <si>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</si>
  <si>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</si>
  <si>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</si>
  <si>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</si>
  <si>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</si>
  <si>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</si>
  <si>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</si>
  <si>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</si>
  <si>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</si>
  <si>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</si>
  <si>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</si>
  <si>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</si>
  <si>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</si>
  <si>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</si>
  <si>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</si>
  <si>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</si>
  <si>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</si>
  <si>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</si>
  <si>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</si>
  <si>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</si>
  <si>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</si>
  <si>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</si>
  <si>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</si>
  <si>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</si>
  <si>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</si>
  <si>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</si>
  <si>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</si>
  <si>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</si>
  <si>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</si>
  <si>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</si>
  <si>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</si>
  <si>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</si>
  <si>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</si>
  <si>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</si>
  <si>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</si>
  <si>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</si>
  <si>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</si>
  <si>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</si>
  <si>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</si>
  <si>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</si>
  <si>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</si>
  <si>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</si>
  <si>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31.12.2029</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</si>
  <si>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</si>
  <si>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</si>
  <si>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</si>
  <si>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</si>
  <si>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</si>
  <si>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</si>
  <si>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</si>
  <si>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</si>
  <si>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</si>
  <si>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</si>
  <si>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</si>
  <si>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</si>
  <si>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</si>
  <si>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</si>
  <si>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</si>
  <si>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</si>
  <si>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</si>
  <si>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</si>
  <si>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</si>
  <si>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</si>
  <si>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</si>
  <si>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</si>
  <si>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</si>
  <si>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</si>
  <si>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</si>
  <si>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</si>
  <si>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</si>
  <si>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</si>
  <si>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</si>
  <si>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</si>
  <si>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</si>
  <si>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</si>
  <si>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Инвестиционная программа от 31.10.2023 ООО "Ленское ПТЭС"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</si>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</sst>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86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3dd38eb-7f67-43c4-8e99-107908cbe55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13D6D-4A9E-6369-2DA1-EF612812C05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718" width="5.421875" customWidth="1"/>
    <col min="2" max="2" style="14718" width="9.140625" customWidth="1"/>
    <col min="3" max="3" style="14718" width="16.421875" customWidth="1"/>
    <col min="4" max="25" style="14718" width="6.28125" customWidth="1"/>
    <col min="26" max="28" style="14718"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6E8218-97B6-86BE-E0FD-F7DB27A936FD}" mc:Ignorable="x14ac xr xr2 xr3">
  <sheetPr>
    <tabColor rgb="FFCCCCFF"/>
  </sheetPr>
  <dimension ref="A1:Q79"/>
  <sheetViews>
    <sheetView topLeftCell="C7" showGridLines="0" zoomScale="90" workbookViewId="0" tabSelected="1">
      <selection activeCell="I47" sqref="I47"/>
    </sheetView>
  </sheetViews>
  <sheetFormatPr defaultColWidth="9.140625" customHeight="1" defaultRowHeight="11.25"/>
  <cols>
    <col min="1" max="1" style="14836" width="10.7109375" hidden="1" customWidth="1"/>
    <col min="2" max="2" style="14837" width="10.7109375" hidden="1" customWidth="1"/>
    <col min="3" max="3" style="14838" width="3.00390625" customWidth="1"/>
    <col min="4" max="4" style="14762" width="1.00390625" customWidth="1"/>
    <col min="5" max="6" style="14762" width="55.00390625" customWidth="1"/>
    <col min="7" max="7" style="14839" width="1.00390625" customWidth="1"/>
    <col min="8" max="8" style="14762" width="18.00390625" hidden="1" customWidth="1"/>
    <col min="9" max="9" style="14840" width="59.00390625" customWidth="1"/>
    <col min="10" max="10" style="14841" width="52.140625" hidden="1" customWidth="1"/>
    <col min="11" max="11" style="14762" width="8.00390625" customWidth="1"/>
    <col min="12" max="12" style="14762" width="77.00390625" customWidth="1"/>
    <col min="13" max="16" style="14762" width="8.00390625" customWidth="1"/>
    <col min="17" max="17" style="14762" width="12.00390625" hidden="1" customWidth="1"/>
  </cols>
  <sheetData>
    <row s="14719" customFormat="1" customHeight="1" ht="3">
      <c r="A1" s="1010"/>
      <c r="B1" s="468"/>
      <c r="F1" s="469" t="s">
        <v>13</v>
      </c>
      <c r="G1" s="638"/>
      <c r="H1" s="298"/>
      <c r="I1" s="638"/>
      <c r="J1" s="1098"/>
      <c r="Q1" s="469" t="s">
        <v>14</v>
      </c>
    </row>
    <row s="14726"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4737"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4737"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4737" customFormat="1" customHeight="1" ht="6.3">
      <c r="A8" s="1012"/>
      <c r="B8" s="459"/>
      <c r="C8" s="460"/>
      <c r="D8" s="466"/>
      <c r="E8" s="464"/>
      <c r="F8" s="467"/>
      <c r="G8" s="304"/>
      <c r="H8" s="636"/>
      <c r="I8" s="638"/>
      <c r="J8" s="1104"/>
      <c r="Q8" s="463">
        <v>6</v>
      </c>
    </row>
    <row s="14762"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4737"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45292</v>
      </c>
      <c r="G11" s="304"/>
      <c r="H11" s="1000" t="s">
        <v>22</v>
      </c>
      <c r="J11" s="1103" t="s">
        <v>23</v>
      </c>
      <c r="Q11" s="301">
        <v>0</v>
      </c>
    </row>
    <row customHeight="1" ht="22.5">
      <c r="A12" s="2325"/>
      <c r="D12" s="302"/>
      <c r="E12" s="1392" t="s">
        <v>24</v>
      </c>
      <c r="F12" s="2957">
        <v>47118</v>
      </c>
      <c r="G12" s="300"/>
      <c r="J12" s="1103" t="s">
        <v>25</v>
      </c>
      <c r="Q12" s="301">
        <v>0</v>
      </c>
    </row>
    <row s="14762" customFormat="1" customHeight="1" ht="22.5" hidden="1">
      <c r="A13" s="1015" t="s">
        <v>26</v>
      </c>
      <c r="B13" s="325"/>
      <c r="C13" s="635"/>
      <c r="D13" s="637"/>
      <c r="E13" s="2002" t="s">
        <v>27</v>
      </c>
      <c r="F13" s="1959" t="s">
        <v>28</v>
      </c>
      <c r="G13" s="304"/>
      <c r="H13" s="997"/>
      <c r="I13" s="638"/>
      <c r="J13" s="2003" t="s">
        <v>29</v>
      </c>
      <c r="Q13" s="636">
        <v>0</v>
      </c>
    </row>
    <row s="14762" customFormat="1" customHeight="1" ht="27" hidden="1">
      <c r="A14" s="1015" t="s">
        <v>30</v>
      </c>
      <c r="B14" s="325"/>
      <c r="C14" s="635"/>
      <c r="D14" s="637"/>
      <c r="E14" s="1392" t="s">
        <v>31</v>
      </c>
      <c r="F14" s="1994"/>
      <c r="G14" s="304"/>
      <c r="H14" s="997"/>
      <c r="I14" s="638"/>
      <c r="J14" s="1103" t="s">
        <v>32</v>
      </c>
      <c r="Q14" s="636">
        <v>0</v>
      </c>
    </row>
    <row s="14762" customFormat="1" customHeight="1" ht="19.5" hidden="1">
      <c r="A15" s="1015" t="s">
        <v>33</v>
      </c>
      <c r="B15" s="325"/>
      <c r="C15" s="635"/>
      <c r="D15" s="637"/>
      <c r="E15" s="1392" t="s">
        <v>34</v>
      </c>
      <c r="F15" s="1994"/>
      <c r="G15" s="304"/>
      <c r="H15" s="997"/>
      <c r="I15" s="638"/>
      <c r="J15" s="1103" t="s">
        <v>35</v>
      </c>
      <c r="Q15" s="636">
        <v>0</v>
      </c>
    </row>
    <row s="14737" customFormat="1" customHeight="1" ht="6.3">
      <c r="A16" s="1012"/>
      <c r="B16" s="459"/>
      <c r="C16" s="460"/>
      <c r="D16" s="466"/>
      <c r="E16" s="464"/>
      <c r="F16" s="467"/>
      <c r="G16" s="304"/>
      <c r="H16" s="636"/>
      <c r="I16" s="638"/>
      <c r="J16" s="1101"/>
      <c r="Q16" s="463">
        <v>6</v>
      </c>
    </row>
    <row customHeight="1" ht="21">
      <c r="D17" s="302"/>
      <c r="E17" s="618" t="s">
        <v>36</v>
      </c>
      <c r="F17" s="2965" t="s">
        <v>37</v>
      </c>
      <c r="G17" s="300"/>
      <c r="H17" s="1000" t="s">
        <v>22</v>
      </c>
      <c r="Q17" s="301">
        <v>20</v>
      </c>
    </row>
    <row customHeight="1" ht="25.5">
      <c r="D18" s="302"/>
      <c r="E18" s="2002" t="s">
        <v>38</v>
      </c>
      <c r="F18" s="2966">
        <v>45625</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966">
        <v>45658</v>
      </c>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10825">
        <v>45044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c r="D26" s="302"/>
      <c r="E26" s="618" t="str">
        <f>"Дата "&amp;IF(TEMPLATE_GROUP="P","принятия решения","подачи заявления")&amp;" об изменении тарифов"</f>
        <v>Дата подачи заявления об изменении тарифов</v>
      </c>
      <c r="F26" s="10825">
        <v>45646</v>
      </c>
      <c r="G26" s="300"/>
      <c r="Q26" s="301">
        <v>0</v>
      </c>
    </row>
    <row customHeight="1" ht="19.5">
      <c r="D27" s="302"/>
      <c r="E27" s="1392" t="str">
        <f>"Номер "&amp;IF(TEMPLATE_GROUP="P","принятия решения","заявления")&amp;" об изменении тарифов"</f>
        <v>Номер заявления об изменении тарифов</v>
      </c>
      <c r="F27" s="2974" t="s">
        <v>45</v>
      </c>
      <c r="G27" s="300"/>
      <c r="Q27" s="301">
        <v>0</v>
      </c>
    </row>
    <row customHeight="1" ht="24.75" hidden="1">
      <c r="D28" s="302"/>
      <c r="E28" s="618" t="s">
        <v>46</v>
      </c>
      <c r="F28" s="445"/>
      <c r="G28" s="300"/>
      <c r="Q28" s="301">
        <v>0</v>
      </c>
    </row>
    <row customHeight="1" ht="19.5" hidden="1">
      <c r="D29" s="302"/>
      <c r="E29" s="618" t="s">
        <v>43</v>
      </c>
      <c r="F29" s="445"/>
      <c r="G29" s="300"/>
      <c r="Q29" s="301">
        <v>0</v>
      </c>
    </row>
    <row s="14737"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47</v>
      </c>
      <c r="G31" s="1003"/>
      <c r="Q31" s="301">
        <v>20</v>
      </c>
    </row>
    <row customHeight="1" ht="21" hidden="1">
      <c r="C32" s="305"/>
      <c r="D32" s="306"/>
      <c r="E32" s="619" t="s">
        <v>48</v>
      </c>
      <c r="F32" s="444"/>
      <c r="G32" s="1003"/>
      <c r="Q32" s="301">
        <v>20</v>
      </c>
    </row>
    <row customHeight="1" ht="21">
      <c r="C33" s="305"/>
      <c r="D33" s="306"/>
      <c r="E33" s="618" t="s">
        <v>49</v>
      </c>
      <c r="F33" s="444" t="s">
        <v>50</v>
      </c>
      <c r="G33" s="1003"/>
      <c r="Q33" s="301">
        <v>20</v>
      </c>
    </row>
    <row customHeight="1" ht="21">
      <c r="C34" s="305"/>
      <c r="D34" s="306"/>
      <c r="E34" s="618" t="s">
        <v>51</v>
      </c>
      <c r="F34" s="444" t="s">
        <v>52</v>
      </c>
      <c r="G34" s="1003"/>
      <c r="H34" s="307"/>
      <c r="Q34" s="301">
        <v>20</v>
      </c>
    </row>
    <row s="14737" customFormat="1" customHeight="1" ht="11.549999999999999">
      <c r="A35" s="1012"/>
      <c r="B35" s="459"/>
      <c r="C35" s="460"/>
      <c r="D35" s="466"/>
      <c r="E35" s="464"/>
      <c r="F35" s="467"/>
      <c r="G35" s="304"/>
      <c r="H35" s="636"/>
      <c r="I35" s="638"/>
      <c r="J35" s="1101"/>
      <c r="Q35" s="463">
        <v>11</v>
      </c>
    </row>
    <row customHeight="1" ht="19.5">
      <c r="A36" s="1106"/>
      <c r="D36" s="306"/>
      <c r="E36" s="618" t="s">
        <v>53</v>
      </c>
      <c r="F36" s="2983" t="s">
        <v>54</v>
      </c>
      <c r="G36" s="304"/>
      <c r="Q36" s="301">
        <v>0</v>
      </c>
    </row>
    <row customHeight="1" ht="21">
      <c r="A37" s="1106"/>
      <c r="D37" s="306"/>
      <c r="E37" s="618" t="s">
        <v>55</v>
      </c>
      <c r="F37" s="2983" t="s">
        <v>56</v>
      </c>
      <c r="G37" s="304"/>
      <c r="Q37" s="301">
        <v>20</v>
      </c>
    </row>
    <row s="14737" customFormat="1" customHeight="1" ht="6.3">
      <c r="A38" s="1012"/>
      <c r="B38" s="459"/>
      <c r="C38" s="460"/>
      <c r="D38" s="461"/>
      <c r="E38" s="462"/>
      <c r="F38" s="1280"/>
      <c r="G38" s="300"/>
      <c r="H38" s="636"/>
      <c r="I38" s="638"/>
      <c r="J38" s="1103"/>
      <c r="Q38" s="463">
        <v>6</v>
      </c>
    </row>
    <row customHeight="1" ht="36.75">
      <c r="A39" s="1012"/>
      <c r="D39" s="302"/>
      <c r="E39" s="618" t="s">
        <v>57</v>
      </c>
      <c r="F39" s="937" t="s">
        <v>19</v>
      </c>
      <c r="G39" s="300"/>
      <c r="H39" s="1000" t="s">
        <v>22</v>
      </c>
      <c r="Q39" s="301">
        <v>35</v>
      </c>
    </row>
    <row s="14737" customFormat="1" customHeight="1" ht="6" hidden="1">
      <c r="A40" s="1011"/>
      <c r="B40" s="653"/>
      <c r="C40" s="654"/>
      <c r="D40" s="655"/>
      <c r="E40" s="656"/>
      <c r="F40" s="1280"/>
      <c r="G40" s="300"/>
      <c r="H40" s="636"/>
      <c r="I40" s="638"/>
      <c r="J40" s="1103"/>
      <c r="Q40" s="657">
        <v>6</v>
      </c>
    </row>
    <row s="14762"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4737" customFormat="1" customHeight="1" ht="6">
      <c r="A42" s="1011"/>
      <c r="B42" s="653"/>
      <c r="C42" s="654"/>
      <c r="D42" s="655"/>
      <c r="E42" s="656"/>
      <c r="F42" s="1280"/>
      <c r="G42" s="300"/>
      <c r="H42" s="636"/>
      <c r="I42" s="638"/>
      <c r="J42" s="1101"/>
      <c r="Q42" s="657">
        <v>0</v>
      </c>
    </row>
    <row s="14762" customFormat="1" customHeight="1" ht="27" hidden="1">
      <c r="A43" s="1011"/>
      <c r="B43" s="640"/>
      <c r="C43" s="635"/>
      <c r="D43" s="637"/>
      <c r="E43" s="618" t="s">
        <v>58</v>
      </c>
      <c r="F43" s="937" t="s">
        <v>19</v>
      </c>
      <c r="G43" s="300"/>
      <c r="I43" s="638"/>
      <c r="J43" s="1103"/>
      <c r="Q43" s="636">
        <v>0</v>
      </c>
    </row>
    <row s="14762" customFormat="1" customHeight="1" ht="27" hidden="1">
      <c r="A44" s="1011"/>
      <c r="B44" s="640"/>
      <c r="C44" s="635"/>
      <c r="D44" s="637"/>
      <c r="E44" s="1392" t="s">
        <v>59</v>
      </c>
      <c r="F44" s="2115"/>
      <c r="G44" s="300"/>
      <c r="I44" s="638"/>
      <c r="J44" s="1103"/>
      <c r="Q44" s="636">
        <v>0</v>
      </c>
    </row>
    <row s="14737" customFormat="1" customHeight="1" ht="6">
      <c r="A45" s="1011"/>
      <c r="B45" s="653"/>
      <c r="C45" s="654"/>
      <c r="D45" s="655"/>
      <c r="E45" s="656"/>
      <c r="F45" s="1280"/>
      <c r="G45" s="300"/>
      <c r="H45" s="636"/>
      <c r="I45" s="638"/>
      <c r="J45" s="1103"/>
      <c r="Q45" s="657">
        <v>0</v>
      </c>
    </row>
    <row s="14737" customFormat="1" customHeight="1" ht="24.75">
      <c r="A46" s="1011"/>
      <c r="B46" s="653"/>
      <c r="C46" s="654"/>
      <c r="D46" s="655"/>
      <c r="E46" s="1392" t="s">
        <v>60</v>
      </c>
      <c r="F46" s="937" t="s">
        <v>19</v>
      </c>
      <c r="G46" s="300"/>
      <c r="H46" s="636"/>
      <c r="I46" s="638"/>
      <c r="J46" s="1103"/>
      <c r="Q46" s="657">
        <v>0</v>
      </c>
    </row>
    <row s="14762" customFormat="1" customHeight="1" ht="24.75">
      <c r="A47" s="1011"/>
      <c r="B47" s="640"/>
      <c r="C47" s="635"/>
      <c r="D47" s="637"/>
      <c r="E47" s="1392" t="s">
        <v>61</v>
      </c>
      <c r="F47" s="937" t="s">
        <v>19</v>
      </c>
      <c r="G47" s="300"/>
      <c r="I47" s="638"/>
      <c r="J47" s="1103"/>
      <c r="Q47" s="636">
        <v>0</v>
      </c>
    </row>
    <row s="14737"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4737" customFormat="1" customHeight="1" ht="6" hidden="1">
      <c r="A50" s="1012"/>
      <c r="B50" s="653"/>
      <c r="C50" s="654"/>
      <c r="D50" s="466"/>
      <c r="E50" s="464"/>
      <c r="F50" s="467"/>
      <c r="G50" s="304"/>
      <c r="H50" s="636"/>
      <c r="I50" s="638"/>
      <c r="J50" s="1103"/>
      <c r="Q50" s="657">
        <v>0</v>
      </c>
    </row>
    <row s="14762" customFormat="1" customHeight="1" ht="28.5" hidden="1">
      <c r="A51" s="1013"/>
      <c r="B51" s="640"/>
      <c r="C51" s="757"/>
      <c r="D51" s="758"/>
      <c r="E51" s="618" t="s">
        <v>62</v>
      </c>
      <c r="F51" s="937" t="s">
        <v>19</v>
      </c>
      <c r="G51" s="759"/>
      <c r="I51" s="761"/>
      <c r="J51" s="1105"/>
      <c r="P51" s="762"/>
      <c r="Q51" s="760">
        <v>0</v>
      </c>
    </row>
    <row s="14737" customFormat="1" customHeight="1" ht="6" hidden="1">
      <c r="A52" s="1012"/>
      <c r="B52" s="653"/>
      <c r="C52" s="654"/>
      <c r="D52" s="466"/>
      <c r="E52" s="464"/>
      <c r="F52" s="467"/>
      <c r="G52" s="304"/>
      <c r="H52" s="636"/>
      <c r="I52" s="638"/>
      <c r="J52" s="1101"/>
      <c r="Q52" s="657">
        <v>0</v>
      </c>
    </row>
    <row s="14762" customFormat="1" customHeight="1" ht="27" hidden="1">
      <c r="A53" s="1013"/>
      <c r="B53" s="640"/>
      <c r="C53" s="757"/>
      <c r="D53" s="758"/>
      <c r="E53" s="618" t="s">
        <v>63</v>
      </c>
      <c r="F53" s="1275" t="s">
        <v>19</v>
      </c>
      <c r="G53" s="759"/>
      <c r="I53" s="761"/>
      <c r="J53" s="1105"/>
      <c r="P53" s="762"/>
      <c r="Q53" s="760">
        <v>0</v>
      </c>
    </row>
    <row s="14762" customFormat="1" customHeight="1" ht="27" hidden="1">
      <c r="A54" s="1013"/>
      <c r="B54" s="640"/>
      <c r="C54" s="757"/>
      <c r="D54" s="758"/>
      <c r="E54" s="618" t="s">
        <v>64</v>
      </c>
      <c r="F54" s="2001"/>
      <c r="G54" s="759"/>
      <c r="I54" s="761"/>
      <c r="J54" s="1105"/>
      <c r="P54" s="762"/>
      <c r="Q54" s="760">
        <v>0</v>
      </c>
    </row>
    <row s="14737" customFormat="1" customHeight="1" ht="6" hidden="1">
      <c r="A55" s="1012"/>
      <c r="B55" s="653"/>
      <c r="C55" s="654"/>
      <c r="D55" s="466"/>
      <c r="E55" s="464"/>
      <c r="F55" s="467"/>
      <c r="G55" s="304"/>
      <c r="H55" s="636"/>
      <c r="I55" s="638"/>
      <c r="J55" s="1101"/>
      <c r="Q55" s="657">
        <v>0</v>
      </c>
    </row>
    <row s="14762" customFormat="1" customHeight="1" ht="25.5" hidden="1">
      <c r="A56" s="1013"/>
      <c r="B56" s="640"/>
      <c r="C56" s="757"/>
      <c r="D56" s="758"/>
      <c r="E56" s="618" t="s">
        <v>65</v>
      </c>
      <c r="F56" s="1275" t="s">
        <v>19</v>
      </c>
      <c r="G56" s="759"/>
      <c r="I56" s="761"/>
      <c r="J56" s="1105"/>
      <c r="P56" s="762"/>
      <c r="Q56" s="760">
        <v>0</v>
      </c>
    </row>
    <row s="14737" customFormat="1" customHeight="1" ht="6" hidden="1">
      <c r="A57" s="1012"/>
      <c r="B57" s="653"/>
      <c r="C57" s="654"/>
      <c r="D57" s="466"/>
      <c r="E57" s="464"/>
      <c r="F57" s="467"/>
      <c r="G57" s="304"/>
      <c r="H57" s="636"/>
      <c r="I57" s="638"/>
      <c r="J57" s="1101"/>
      <c r="Q57" s="657">
        <v>0</v>
      </c>
    </row>
    <row s="14762" customFormat="1" customHeight="1" ht="15" hidden="1">
      <c r="A58" s="1013"/>
      <c r="B58" s="640"/>
      <c r="C58" s="757"/>
      <c r="D58" s="758"/>
      <c r="E58" s="618" t="s">
        <v>66</v>
      </c>
      <c r="F58" s="1275" t="s">
        <v>67</v>
      </c>
      <c r="G58" s="759"/>
      <c r="I58" s="761"/>
      <c r="J58" s="1105"/>
      <c r="P58" s="762"/>
      <c r="Q58" s="760">
        <v>0</v>
      </c>
    </row>
    <row s="14762"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4762" customFormat="1" customHeight="1" ht="15" hidden="1">
      <c r="A60" s="1013"/>
      <c r="B60" s="640"/>
      <c r="C60" s="757"/>
      <c r="D60" s="758"/>
      <c r="E60" s="1392" t="s">
        <v>68</v>
      </c>
      <c r="F60" s="1378"/>
      <c r="G60" s="759"/>
      <c r="I60" s="761"/>
      <c r="J60" s="1105"/>
      <c r="P60" s="762"/>
      <c r="Q60" s="760">
        <v>0</v>
      </c>
    </row>
    <row s="14737" customFormat="1" customHeight="1" ht="6" hidden="1">
      <c r="A61" s="1012"/>
      <c r="B61" s="653"/>
      <c r="C61" s="654"/>
      <c r="D61" s="655"/>
      <c r="E61" s="656"/>
      <c r="F61" s="1280"/>
      <c r="G61" s="300"/>
      <c r="H61" s="636"/>
      <c r="I61" s="638"/>
      <c r="J61" s="1103"/>
      <c r="Q61" s="657">
        <v>0</v>
      </c>
    </row>
    <row s="14762" customFormat="1" customHeight="1" ht="33.75" hidden="1">
      <c r="A62" s="1012"/>
      <c r="B62" s="325"/>
      <c r="C62" s="635"/>
      <c r="D62" s="637"/>
      <c r="E62" s="1392" t="s">
        <v>69</v>
      </c>
      <c r="F62" s="1898" t="s">
        <v>67</v>
      </c>
      <c r="G62" s="300"/>
      <c r="H62" s="1000" t="s">
        <v>22</v>
      </c>
      <c r="I62" s="638"/>
      <c r="J62" s="1103"/>
      <c r="Q62" s="636">
        <v>0</v>
      </c>
    </row>
    <row s="14737" customFormat="1" customHeight="1" ht="6.3">
      <c r="A63" s="1012"/>
      <c r="B63" s="459"/>
      <c r="C63" s="460"/>
      <c r="D63" s="466"/>
      <c r="E63" s="464"/>
      <c r="F63" s="467"/>
      <c r="G63" s="304"/>
      <c r="H63" s="636"/>
      <c r="I63" s="638"/>
      <c r="J63" s="1101"/>
      <c r="Q63" s="463">
        <v>6</v>
      </c>
    </row>
    <row customHeight="1" ht="21">
      <c r="A64" s="1014"/>
      <c r="B64" s="326"/>
      <c r="D64" s="309"/>
      <c r="E64" s="618" t="s">
        <v>70</v>
      </c>
      <c r="F64" s="443" t="s">
        <v>71</v>
      </c>
      <c r="G64" s="304"/>
      <c r="Q64" s="301">
        <v>20</v>
      </c>
    </row>
    <row customHeight="1" ht="21">
      <c r="A65" s="1014"/>
      <c r="B65" s="326"/>
      <c r="D65" s="309"/>
      <c r="E65" s="618" t="s">
        <v>72</v>
      </c>
      <c r="F65" s="443" t="s">
        <v>73</v>
      </c>
      <c r="G65" s="304"/>
      <c r="Q65" s="301">
        <v>20</v>
      </c>
    </row>
    <row customHeight="1" ht="36.75">
      <c r="D66" s="302"/>
      <c r="E66" s="620" t="s">
        <v>74</v>
      </c>
      <c r="F66" s="1281"/>
      <c r="G66" s="300"/>
      <c r="Q66" s="301">
        <v>35</v>
      </c>
    </row>
    <row customHeight="1" ht="21">
      <c r="A67" s="1014"/>
      <c r="D67" s="637"/>
      <c r="E67" s="618" t="s">
        <v>75</v>
      </c>
      <c r="F67" s="498" t="s">
        <v>76</v>
      </c>
      <c r="G67" s="304"/>
      <c r="Q67" s="301">
        <v>20</v>
      </c>
    </row>
    <row customHeight="1" ht="21">
      <c r="A68" s="1014"/>
      <c r="B68" s="326"/>
      <c r="D68" s="309"/>
      <c r="E68" s="618" t="s">
        <v>77</v>
      </c>
      <c r="F68" s="498" t="s">
        <v>78</v>
      </c>
      <c r="G68" s="304"/>
      <c r="Q68" s="301">
        <v>20</v>
      </c>
    </row>
    <row customHeight="1" ht="21">
      <c r="A69" s="1014"/>
      <c r="B69" s="326"/>
      <c r="D69" s="309"/>
      <c r="E69" s="618" t="s">
        <v>79</v>
      </c>
      <c r="F69" s="498" t="s">
        <v>80</v>
      </c>
      <c r="G69" s="304"/>
      <c r="Q69" s="301">
        <v>20</v>
      </c>
    </row>
    <row customHeight="1" ht="21">
      <c r="D70" s="637"/>
      <c r="E70" s="618" t="s">
        <v>81</v>
      </c>
      <c r="F70" s="498" t="s">
        <v>82</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83</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BFADCDB-A447-320E-1701-B82881B13606}"/>
    <hyperlink ref="H17" location="Титульный!H9" display="Как заполнить?" tooltip="Помощь по работе с полями отчётной формы" xr:uid="{A6CF49E6-EF0B-FA3A-4035-750D9176AABE}"/>
    <hyperlink ref="H39" location="Титульный!H9" display="Как заполнить?" tooltip="Помощь по работе с полями отчётной формы" xr:uid="{DE4D3291-DB35-E397-FADD-55DBAF7856A6}"/>
    <hyperlink ref="H62" location="Титульный!H9" display="Как заполнить?" tooltip="Помощь по работе с полями отчётной формы" xr:uid="{8FC79C44-2521-25DE-FE9B-154256D87F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F252F-6BD8-4F1B-9CDF-3F008D3DFAEC}" mc:Ignorable="x14ac xr xr2 xr3">
  <sheetPr>
    <tabColor rgb="FFCCCCFF"/>
    <pageSetUpPr fitToPage="1"/>
  </sheetPr>
  <dimension ref="A1:AC34"/>
  <sheetViews>
    <sheetView showGridLines="0" zoomScale="90" workbookViewId="0">
      <pane xSplit="6" ySplit="11" topLeftCell="G12" activePane="bottomRight" state="frozen"/>
      <selection pane="bottomLeft" activeCell="A12" sqref="A12"/>
      <selection pane="topRight" activeCell="G1" sqref="G1"/>
      <selection pane="bottomRight" activeCell="H29" sqref="H29"/>
    </sheetView>
  </sheetViews>
  <sheetFormatPr defaultColWidth="9.140625" customHeight="1" defaultRowHeight="14.25"/>
  <cols>
    <col min="1" max="1" style="14762" width="8.00390625" hidden="1" customWidth="1"/>
    <col min="2" max="2" style="14841" width="6.00390625" hidden="1" customWidth="1"/>
    <col min="3" max="3" style="14762" width="3.00390625" customWidth="1"/>
    <col min="4" max="4" style="14947" width="3.00390625" customWidth="1"/>
    <col min="5" max="5" style="14762" width="6.00390625" customWidth="1"/>
    <col min="6" max="6" style="14762" width="2.7109375" hidden="1" customWidth="1"/>
    <col min="7" max="7" style="14762" width="46.7109375" customWidth="1"/>
    <col min="8" max="8" style="14762" width="42.00390625" customWidth="1"/>
    <col min="9" max="9" style="14762" width="14.00390625" customWidth="1"/>
    <col min="10" max="10" style="14948" width="3.00390625" customWidth="1"/>
    <col min="11" max="13" style="14948" width="9.140625" hidden="1"/>
    <col min="14" max="14" style="14948" width="25.7109375" hidden="1" customWidth="1"/>
    <col min="15" max="15" style="14948" width="14.421875" hidden="1" customWidth="1"/>
    <col min="16" max="19" style="14949" width="9.140625" hidden="1"/>
    <col min="20" max="27" style="14762" width="9.140625" hidden="1"/>
    <col min="28" max="28" style="14762" width="8.00390625" customWidth="1"/>
    <col min="29" max="29" style="14762" width="9.140625" hidden="1"/>
  </cols>
  <sheetData>
    <row s="14842" customFormat="1" customHeight="1" ht="5.25" hidden="1">
      <c r="A1" s="723"/>
      <c r="B1" s="738"/>
      <c r="C1" s="738"/>
      <c r="D1" s="448"/>
      <c r="F1" s="738"/>
      <c r="G1" s="474" t="s">
        <v>84</v>
      </c>
      <c r="H1" s="721" t="s">
        <v>85</v>
      </c>
      <c r="I1" s="454" t="s">
        <v>86</v>
      </c>
      <c r="J1" s="474" t="s">
        <v>84</v>
      </c>
      <c r="K1" s="474"/>
      <c r="L1" s="474"/>
      <c r="M1" s="474"/>
      <c r="N1" s="475"/>
      <c r="O1" s="474"/>
      <c r="P1" s="474"/>
      <c r="Q1" s="474"/>
      <c r="R1" s="474"/>
      <c r="S1" s="474"/>
      <c r="T1" s="454"/>
      <c r="U1" s="454"/>
      <c r="V1" s="454"/>
      <c r="W1" s="454"/>
      <c r="X1" s="454"/>
      <c r="Y1" s="454"/>
      <c r="Z1" s="454"/>
      <c r="AA1" s="454"/>
      <c r="AB1" s="454"/>
      <c r="AC1" s="379" t="s">
        <v>14</v>
      </c>
    </row>
    <row s="1485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4857" customFormat="1" customHeight="1" ht="3">
      <c r="A3" s="985"/>
      <c r="B3" s="644"/>
      <c r="C3" s="985"/>
      <c r="D3" s="391"/>
      <c r="E3" s="330"/>
      <c r="F3" s="736"/>
      <c r="G3" s="330"/>
      <c r="H3" s="330"/>
      <c r="I3" s="393"/>
      <c r="J3" s="474"/>
      <c r="K3" s="382"/>
      <c r="L3" s="382"/>
      <c r="M3" s="382"/>
      <c r="N3" s="453"/>
      <c r="O3" s="382"/>
      <c r="P3" s="452"/>
      <c r="Q3" s="452"/>
      <c r="R3" s="452"/>
      <c r="S3" s="452"/>
      <c r="AC3" s="343">
        <v>3</v>
      </c>
    </row>
    <row s="14857"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4857" customFormat="1" customHeight="1" ht="3">
      <c r="A5" s="985"/>
      <c r="B5" s="644"/>
      <c r="C5" s="985"/>
      <c r="D5" s="391"/>
      <c r="E5" s="330"/>
      <c r="F5" s="736"/>
      <c r="G5" s="394"/>
      <c r="H5" s="394"/>
      <c r="I5" s="395"/>
      <c r="J5" s="382"/>
      <c r="K5" s="382"/>
      <c r="L5" s="382"/>
      <c r="M5" s="382"/>
      <c r="N5" s="453"/>
      <c r="O5" s="382"/>
      <c r="P5" s="452"/>
      <c r="Q5" s="452"/>
      <c r="R5" s="452"/>
      <c r="S5" s="452"/>
      <c r="AC5" s="343">
        <v>3</v>
      </c>
    </row>
    <row s="1485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4857" customFormat="1" customHeight="1" ht="14.699999999999998">
      <c r="A8" s="985"/>
      <c r="B8" s="644"/>
      <c r="C8" s="985"/>
      <c r="D8" s="391"/>
      <c r="E8" s="2328" t="s">
        <v>87</v>
      </c>
      <c r="F8" s="2329"/>
      <c r="G8" s="2330"/>
      <c r="H8" s="2331" t="s">
        <v>88</v>
      </c>
      <c r="I8" s="2331"/>
      <c r="J8" s="382"/>
      <c r="K8" s="382"/>
      <c r="L8" s="382"/>
      <c r="M8" s="382"/>
      <c r="N8" s="453"/>
      <c r="O8" s="382"/>
      <c r="P8" s="452"/>
      <c r="Q8" s="452"/>
      <c r="R8" s="452"/>
      <c r="S8" s="452"/>
      <c r="AC8" s="343">
        <v>14</v>
      </c>
    </row>
    <row s="14857" customFormat="1" customHeight="1" ht="21">
      <c r="A9" s="985"/>
      <c r="B9" s="644"/>
      <c r="C9" s="985"/>
      <c r="D9" s="391"/>
      <c r="E9" s="1004" t="s">
        <v>89</v>
      </c>
      <c r="F9" s="1004"/>
      <c r="G9" s="399" t="s">
        <v>90</v>
      </c>
      <c r="H9" s="399" t="s">
        <v>90</v>
      </c>
      <c r="I9" s="399" t="s">
        <v>86</v>
      </c>
      <c r="J9" s="382"/>
      <c r="K9" s="382"/>
      <c r="L9" s="382"/>
      <c r="M9" s="382"/>
      <c r="N9" s="453"/>
      <c r="O9" s="382"/>
      <c r="P9" s="452"/>
      <c r="Q9" s="452"/>
      <c r="R9" s="452"/>
      <c r="S9" s="452"/>
      <c r="AC9" s="343">
        <v>20</v>
      </c>
    </row>
    <row customHeight="1" ht="11.549999999999999">
      <c r="D10" s="403"/>
      <c r="E10" s="1005" t="s">
        <v>91</v>
      </c>
      <c r="F10" s="1005"/>
      <c r="G10" s="450" t="s">
        <v>92</v>
      </c>
      <c r="H10" s="450" t="s">
        <v>93</v>
      </c>
      <c r="I10" s="450" t="s">
        <v>94</v>
      </c>
      <c r="J10" s="413"/>
      <c r="K10" s="413"/>
      <c r="L10" s="413"/>
      <c r="M10" s="413"/>
      <c r="N10" s="398"/>
      <c r="O10" s="413"/>
      <c r="P10" s="451"/>
      <c r="Q10" s="451"/>
      <c r="R10" s="451"/>
      <c r="S10" s="451"/>
      <c r="AC10" s="310">
        <v>11</v>
      </c>
    </row>
    <row s="14857" customFormat="1" customHeight="1" ht="1.05">
      <c r="A11" s="985"/>
      <c r="B11" s="644"/>
      <c r="C11" s="985"/>
      <c r="D11" s="391"/>
      <c r="E11" s="1017"/>
      <c r="F11" s="1017"/>
      <c r="G11" s="400"/>
      <c r="H11" s="400"/>
      <c r="I11" s="402"/>
      <c r="J11" s="476" t="s">
        <v>95</v>
      </c>
      <c r="K11" s="382"/>
      <c r="L11" s="382"/>
      <c r="M11" s="382" t="s">
        <v>96</v>
      </c>
      <c r="N11" s="453" t="s">
        <v>97</v>
      </c>
      <c r="O11" s="382" t="s">
        <v>98</v>
      </c>
      <c r="P11" s="452"/>
      <c r="Q11" s="452"/>
      <c r="R11" s="452"/>
      <c r="S11" s="452"/>
      <c r="AC11" s="343">
        <v>1</v>
      </c>
    </row>
    <row s="14857" customFormat="1" customHeight="1" ht="15">
      <c r="A12" s="2326">
        <v>1</v>
      </c>
      <c r="B12" s="644"/>
      <c r="C12" s="985"/>
      <c r="D12" s="1009"/>
      <c r="E12" s="446">
        <f>A12</f>
        <v>1</v>
      </c>
      <c r="F12" s="1029" t="s">
        <v>99</v>
      </c>
      <c r="G12" s="767" t="str">
        <f>"Территория "&amp;E12</f>
        <v>Территория 1</v>
      </c>
      <c r="H12" s="1019"/>
      <c r="I12" s="1019"/>
      <c r="J12" s="1016"/>
      <c r="K12" s="727"/>
      <c r="L12" s="727"/>
      <c r="M12" s="727"/>
      <c r="N12" s="453"/>
      <c r="O12" s="727"/>
      <c r="P12" s="452"/>
      <c r="Q12" s="452"/>
      <c r="R12" s="452"/>
      <c r="S12" s="452"/>
      <c r="AC12" s="734">
        <v>14</v>
      </c>
    </row>
    <row s="14902" customFormat="1" customHeight="1" ht="15.75">
      <c r="A13" s="2326"/>
      <c r="B13" s="644">
        <v>1</v>
      </c>
      <c r="C13" s="644"/>
      <c r="D13" s="1027"/>
      <c r="E13" s="1007" t="str">
        <f>A12&amp;"."&amp;B13</f>
        <v>1.1</v>
      </c>
      <c r="F13" s="1022" t="s">
        <v>100</v>
      </c>
      <c r="G13" s="1020" t="s">
        <v>101</v>
      </c>
      <c r="H13" s="1020" t="s">
        <v>102</v>
      </c>
      <c r="I13" s="1018" t="s">
        <v>103</v>
      </c>
      <c r="J13" s="727">
        <f>MERGEVALUE(G13)</f>
      </c>
      <c r="K13" s="738"/>
      <c r="L13" s="738"/>
      <c r="M13" s="727" t="str">
        <f t="array" ref="M13:M13">IF(ISERROR(MATCH(MID(N13,1,250),MID(note_ter,1,250),0)),"n","y")</f>
        <v>n</v>
      </c>
      <c r="N13" s="738"/>
      <c r="O13" s="727" t="str">
        <f>H13&amp;"("&amp;I13&amp;")"</f>
        <v>Город Нерюнгри(98660101)</v>
      </c>
      <c r="P13" s="644"/>
      <c r="Q13" s="644"/>
      <c r="R13" s="647"/>
      <c r="S13" s="644"/>
      <c r="T13" s="644"/>
      <c r="U13" s="644"/>
      <c r="V13" s="649"/>
      <c r="W13" s="649"/>
      <c r="X13" s="646"/>
      <c r="Y13" s="646"/>
      <c r="Z13" s="646"/>
      <c r="AA13" s="646"/>
      <c r="AB13" s="646"/>
      <c r="AC13" s="650">
        <v>15</v>
      </c>
    </row>
    <row customHeight="1" ht="15">
      <c r="A14" s="2109"/>
      <c r="B14" s="1593" t="s">
        <v>104</v>
      </c>
      <c r="C14" s="1593"/>
      <c r="D14" s="1027" t="s">
        <v>105</v>
      </c>
      <c r="E14" s="2105" t="str">
        <f>A12&amp;"."&amp;B14</f>
        <v>1.2</v>
      </c>
      <c r="F14" s="2110" t="s">
        <v>106</v>
      </c>
      <c r="G14" s="2114" t="s">
        <v>101</v>
      </c>
      <c r="H14" s="2114" t="s">
        <v>107</v>
      </c>
      <c r="I14" s="2112" t="s">
        <v>108</v>
      </c>
      <c r="J14" s="1851"/>
      <c r="K14" s="1863"/>
      <c r="L14" s="1863"/>
      <c r="M14" s="1851" t="str">
        <f t="array" ref="M14:M14">IF(ISERROR(MATCH(MID(N14,1,250),MID(note_ter,1,250),0)),"n","y")</f>
        <v>n</v>
      </c>
      <c r="N14" s="1863"/>
      <c r="O14" s="1851" t="str">
        <f>H14&amp;"("&amp;I14&amp;")"</f>
        <v>Поселок Серебряный Бор(98660158)</v>
      </c>
      <c r="P14" s="1593"/>
      <c r="Q14" s="1593"/>
      <c r="R14" s="647"/>
      <c r="S14" s="1593"/>
      <c r="T14" s="1593"/>
      <c r="U14" s="1593"/>
      <c r="V14" s="1060"/>
      <c r="W14" s="1060"/>
      <c r="X14" s="854"/>
      <c r="Y14" s="854"/>
      <c r="Z14" s="854"/>
      <c r="AA14" s="854"/>
      <c r="AB14" s="854"/>
      <c r="AC14" s="854"/>
    </row>
    <row customHeight="1" ht="15">
      <c r="A15" s="2109"/>
      <c r="B15" s="1593" t="s">
        <v>91</v>
      </c>
      <c r="C15" s="1593"/>
      <c r="D15" s="1027" t="s">
        <v>105</v>
      </c>
      <c r="E15" s="2105" t="str">
        <f>A12&amp;"."&amp;B15</f>
        <v>1.3</v>
      </c>
      <c r="F15" s="2110" t="s">
        <v>109</v>
      </c>
      <c r="G15" s="2114" t="s">
        <v>101</v>
      </c>
      <c r="H15" s="2114" t="s">
        <v>110</v>
      </c>
      <c r="I15" s="2112" t="s">
        <v>111</v>
      </c>
      <c r="J15" s="1851"/>
      <c r="K15" s="1863"/>
      <c r="L15" s="1863"/>
      <c r="M15" s="1851" t="str">
        <f t="array" ref="M15:M15">IF(ISERROR(MATCH(MID(N15,1,250),MID(note_ter,1,250),0)),"n","y")</f>
        <v>n</v>
      </c>
      <c r="N15" s="1863"/>
      <c r="O15" s="1851" t="str">
        <f>H15&amp;"("&amp;I15&amp;")"</f>
        <v>Посёлок Беркакит(98660152)</v>
      </c>
      <c r="P15" s="1593"/>
      <c r="Q15" s="1593"/>
      <c r="R15" s="647"/>
      <c r="S15" s="1593"/>
      <c r="T15" s="1593"/>
      <c r="U15" s="1593"/>
      <c r="V15" s="1060"/>
      <c r="W15" s="1060"/>
      <c r="X15" s="854"/>
      <c r="Y15" s="854"/>
      <c r="Z15" s="854"/>
      <c r="AA15" s="854"/>
      <c r="AB15" s="854"/>
      <c r="AC15" s="854"/>
    </row>
    <row s="14902" customFormat="1" customHeight="1" ht="15.75">
      <c r="A16" s="2326"/>
      <c r="B16" s="644"/>
      <c r="C16" s="639"/>
      <c r="D16" s="1028"/>
      <c r="E16" s="648"/>
      <c r="F16" s="404"/>
      <c r="G16" s="642" t="s">
        <v>112</v>
      </c>
      <c r="H16" s="414"/>
      <c r="I16" s="651"/>
      <c r="J16" s="738"/>
      <c r="K16" s="738"/>
      <c r="L16" s="738"/>
      <c r="M16" s="738"/>
      <c r="N16" s="727"/>
      <c r="O16" s="738"/>
      <c r="P16" s="644"/>
      <c r="Q16" s="644"/>
      <c r="R16" s="647"/>
      <c r="S16" s="644"/>
      <c r="T16" s="644"/>
      <c r="U16" s="644"/>
      <c r="V16" s="649"/>
      <c r="W16" s="649"/>
      <c r="X16" s="646"/>
      <c r="Y16" s="646"/>
      <c r="Z16" s="646"/>
      <c r="AA16" s="646"/>
      <c r="AB16" s="646"/>
      <c r="AC16" s="650">
        <v>15</v>
      </c>
    </row>
    <row customHeight="1" ht="15">
      <c r="A17" s="2444" t="s">
        <v>104</v>
      </c>
      <c r="B17" s="1387"/>
      <c r="C17" s="1028" t="s">
        <v>105</v>
      </c>
      <c r="D17" s="2045"/>
      <c r="E17" s="2032" t="str">
        <f>A17</f>
        <v>2</v>
      </c>
      <c r="F17" s="1031" t="s">
        <v>113</v>
      </c>
      <c r="G17" s="767" t="str">
        <f>"Территория "&amp;E17</f>
        <v>Территория 2</v>
      </c>
      <c r="H17" s="1019"/>
      <c r="I17" s="1019"/>
      <c r="J17" s="1016"/>
      <c r="K17" s="1851"/>
      <c r="L17" s="1851"/>
      <c r="M17" s="1851"/>
      <c r="N17" s="453"/>
      <c r="O17" s="1851"/>
      <c r="P17" s="452"/>
      <c r="Q17" s="452"/>
      <c r="R17" s="452"/>
      <c r="S17" s="452"/>
      <c r="T17" s="3111"/>
      <c r="U17" s="3111"/>
      <c r="V17" s="3111"/>
      <c r="W17" s="3111"/>
      <c r="X17" s="3111"/>
      <c r="Y17" s="3111"/>
      <c r="Z17" s="3111"/>
      <c r="AA17" s="3111"/>
      <c r="AB17" s="3111"/>
      <c r="AC17" s="3111"/>
    </row>
    <row customHeight="1" ht="15">
      <c r="A18" s="2444"/>
      <c r="B18" s="1387">
        <v>1</v>
      </c>
      <c r="C18" s="1387"/>
      <c r="D18" s="1027"/>
      <c r="E18" s="2040" t="str">
        <f>A17&amp;"."&amp;B18</f>
        <v>2.1</v>
      </c>
      <c r="F18" s="1030" t="s">
        <v>114</v>
      </c>
      <c r="G18" s="1020" t="s">
        <v>101</v>
      </c>
      <c r="H18" s="1020" t="s">
        <v>115</v>
      </c>
      <c r="I18" s="1018" t="s">
        <v>116</v>
      </c>
      <c r="J18" s="1851"/>
      <c r="K18" s="1863"/>
      <c r="L18" s="1863"/>
      <c r="M18" s="1851" t="str">
        <f t="array" ref="M18:M18">IF(ISERROR(MATCH(MID(N18,1,250),MID(note_ter,1,250),0)),"n","y")</f>
        <v>n</v>
      </c>
      <c r="N18" s="1863"/>
      <c r="O18" s="1851" t="str">
        <f>H18&amp;"("&amp;I18&amp;")"</f>
        <v>Поселок Чульман(98660165)</v>
      </c>
      <c r="P18" s="1387"/>
      <c r="Q18" s="1387"/>
      <c r="R18" s="647"/>
      <c r="S18" s="1387"/>
      <c r="T18" s="1387"/>
      <c r="U18" s="1387"/>
      <c r="V18" s="649"/>
      <c r="W18" s="649"/>
      <c r="X18" s="646"/>
      <c r="Y18" s="646"/>
      <c r="Z18" s="646"/>
      <c r="AA18" s="646"/>
      <c r="AB18" s="646"/>
      <c r="AC18" s="646"/>
    </row>
    <row customHeight="1" ht="15">
      <c r="A19" s="2444"/>
      <c r="B19" s="1387"/>
      <c r="C19" s="639"/>
      <c r="D19" s="1028"/>
      <c r="E19" s="648"/>
      <c r="F19" s="404"/>
      <c r="G19" s="642" t="s">
        <v>112</v>
      </c>
      <c r="H19" s="414"/>
      <c r="I19" s="651"/>
      <c r="J19" s="1863"/>
      <c r="K19" s="1863"/>
      <c r="L19" s="1863"/>
      <c r="M19" s="1863"/>
      <c r="N19" s="1851"/>
      <c r="O19" s="1863"/>
      <c r="P19" s="1387"/>
      <c r="Q19" s="1387"/>
      <c r="R19" s="647"/>
      <c r="S19" s="1387"/>
      <c r="T19" s="1387"/>
      <c r="U19" s="1387"/>
      <c r="V19" s="649"/>
      <c r="W19" s="649"/>
      <c r="X19" s="646"/>
      <c r="Y19" s="646"/>
      <c r="Z19" s="646"/>
      <c r="AA19" s="646"/>
      <c r="AB19" s="646"/>
      <c r="AC19" s="646"/>
    </row>
    <row s="14857" customFormat="1" customHeight="1" ht="14.699999999999998">
      <c r="A20" s="985"/>
      <c r="B20" s="644"/>
      <c r="C20" s="985"/>
      <c r="D20" s="1009"/>
      <c r="E20" s="1021"/>
      <c r="F20" s="405"/>
      <c r="G20" s="643" t="s">
        <v>117</v>
      </c>
      <c r="H20" s="405"/>
      <c r="I20" s="406"/>
      <c r="J20" s="476"/>
      <c r="K20" s="382"/>
      <c r="L20" s="382"/>
      <c r="M20" s="382"/>
      <c r="N20" s="453" t="s">
        <v>118</v>
      </c>
      <c r="O20" s="382"/>
      <c r="P20" s="452"/>
      <c r="Q20" s="452"/>
      <c r="R20" s="452"/>
      <c r="S20" s="452"/>
      <c r="AC20" s="343">
        <v>14</v>
      </c>
    </row>
    <row s="14857" customFormat="1" customHeight="1" ht="22.049999999999997">
      <c r="A21" s="985"/>
      <c r="B21" s="644"/>
      <c r="C21" s="985"/>
      <c r="D21" s="392"/>
      <c r="E21" s="407"/>
      <c r="F21" s="407"/>
      <c r="G21" s="407"/>
      <c r="H21" s="407"/>
      <c r="I21" s="407"/>
      <c r="J21" s="382"/>
      <c r="K21" s="382"/>
      <c r="L21" s="382"/>
      <c r="M21" s="382"/>
      <c r="N21" s="453"/>
      <c r="O21" s="382"/>
      <c r="P21" s="452"/>
      <c r="Q21" s="452"/>
      <c r="R21" s="452"/>
      <c r="S21" s="452"/>
      <c r="AC21" s="343">
        <v>21</v>
      </c>
    </row>
    <row s="14857" customFormat="1" customHeight="1" ht="14.699999999999998">
      <c r="A22" s="985"/>
      <c r="B22" s="644"/>
      <c r="C22" s="985"/>
      <c r="D22" s="392"/>
      <c r="E22" s="310"/>
      <c r="F22" s="985"/>
      <c r="G22" s="310"/>
      <c r="H22" s="310"/>
      <c r="I22" s="310"/>
      <c r="J22" s="382"/>
      <c r="K22" s="382"/>
      <c r="L22" s="382"/>
      <c r="M22" s="382"/>
      <c r="N22" s="453"/>
      <c r="O22" s="382"/>
      <c r="P22" s="452"/>
      <c r="Q22" s="452"/>
      <c r="R22" s="452"/>
      <c r="S22" s="452"/>
      <c r="AC22" s="343">
        <v>14</v>
      </c>
    </row>
    <row s="14857" customFormat="1" customHeight="1" ht="1.05">
      <c r="A23" s="985"/>
      <c r="B23" s="644"/>
      <c r="C23" s="985"/>
      <c r="D23" s="392"/>
      <c r="E23" s="310"/>
      <c r="F23" s="985"/>
      <c r="G23" s="310"/>
      <c r="H23" s="310"/>
      <c r="I23" s="310"/>
      <c r="J23" s="382"/>
      <c r="K23" s="382"/>
      <c r="L23" s="382"/>
      <c r="M23" s="382"/>
      <c r="N23" s="453"/>
      <c r="O23" s="382"/>
      <c r="P23" s="452"/>
      <c r="Q23" s="452"/>
      <c r="R23" s="452"/>
      <c r="S23" s="452"/>
      <c r="AC23" s="343">
        <v>1</v>
      </c>
    </row>
    <row s="14942" customFormat="1" customHeight="1" ht="10.5">
      <c r="B24" s="1061"/>
      <c r="D24" s="409"/>
      <c r="J24" s="382"/>
      <c r="K24" s="382"/>
      <c r="L24" s="382"/>
      <c r="M24" s="382"/>
      <c r="N24" s="453"/>
      <c r="O24" s="382"/>
      <c r="P24" s="452"/>
      <c r="Q24" s="452"/>
      <c r="R24" s="452"/>
      <c r="S24" s="452"/>
      <c r="AC24" s="408">
        <v>10</v>
      </c>
    </row>
    <row s="14942" customFormat="1" customHeight="1" ht="10.5">
      <c r="B25" s="1061"/>
      <c r="D25" s="409"/>
      <c r="J25" s="382"/>
      <c r="K25" s="382"/>
      <c r="L25" s="382"/>
      <c r="M25" s="382"/>
      <c r="N25" s="453"/>
      <c r="O25" s="382"/>
      <c r="P25" s="452"/>
      <c r="Q25" s="452"/>
      <c r="R25" s="452"/>
      <c r="S25" s="452"/>
      <c r="AC25" s="408">
        <v>10</v>
      </c>
    </row>
    <row customHeight="1" ht="14.699999999999998">
      <c r="AC26" s="310">
        <v>14</v>
      </c>
    </row>
    <row customHeight="1" ht="14.699999999999998">
      <c r="AC27" s="310">
        <v>14</v>
      </c>
    </row>
    <row customHeight="1" ht="14.699999999999998">
      <c r="AC28" s="310">
        <v>14</v>
      </c>
    </row>
    <row customHeight="1" ht="14.699999999999998">
      <c r="H29" s="289"/>
      <c r="AC29" s="310">
        <v>14</v>
      </c>
    </row>
    <row customHeight="1" ht="14.699999999999998">
      <c r="AC30" s="310">
        <v>14</v>
      </c>
    </row>
    <row customHeight="1" ht="14.699999999999998">
      <c r="AC31" s="310">
        <v>14</v>
      </c>
    </row>
    <row customHeight="1" ht="14.699999999999998">
      <c r="AC32" s="310">
        <v>14</v>
      </c>
    </row>
    <row customHeight="1" ht="14.699999999999998">
      <c r="J33" s="310"/>
      <c r="K33" s="310"/>
      <c r="L33" s="310"/>
      <c r="AC33" s="310">
        <v>14</v>
      </c>
    </row>
    <row customHeight="1" ht="22.5" hidden="1">
      <c r="A34" s="985" t="s">
        <v>83</v>
      </c>
      <c r="B34" s="644">
        <v>0</v>
      </c>
      <c r="C34" s="985">
        <v>3</v>
      </c>
      <c r="D34" s="392">
        <v>3</v>
      </c>
      <c r="E34" s="310">
        <v>6</v>
      </c>
      <c r="F34" s="985">
        <v>0</v>
      </c>
      <c r="G34" s="310">
        <v>46</v>
      </c>
      <c r="H34" s="310">
        <v>42</v>
      </c>
      <c r="I34" s="310">
        <v>14</v>
      </c>
      <c r="J34" s="382">
        <v>3</v>
      </c>
      <c r="K34" s="382">
        <v>0</v>
      </c>
      <c r="L34" s="382">
        <v>0</v>
      </c>
      <c r="M34" s="382">
        <v>0</v>
      </c>
      <c r="N34" s="453">
        <v>0</v>
      </c>
      <c r="O34" s="382">
        <v>0</v>
      </c>
      <c r="P34" s="452">
        <v>0</v>
      </c>
      <c r="Q34" s="452">
        <v>0</v>
      </c>
      <c r="R34" s="452">
        <v>0</v>
      </c>
      <c r="S34" s="452">
        <v>0</v>
      </c>
      <c r="T34" s="310">
        <v>0</v>
      </c>
      <c r="U34" s="310">
        <v>0</v>
      </c>
      <c r="V34" s="310">
        <v>0</v>
      </c>
      <c r="W34" s="310">
        <v>0</v>
      </c>
      <c r="X34" s="310">
        <v>0</v>
      </c>
      <c r="Y34" s="310">
        <v>0</v>
      </c>
      <c r="Z34" s="310">
        <v>0</v>
      </c>
      <c r="AA34" s="310">
        <v>0</v>
      </c>
      <c r="AB34" s="310">
        <v>8</v>
      </c>
      <c r="AC34" s="310">
        <v>23</v>
      </c>
    </row>
  </sheetData>
  <sheetProtection sheet="1" formatColumns="0" formatRows="0" autoFilter="0" sort="1" insertRows="1" insertColumns="1" deleteRows="1" deleteColumns="1"/>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CEB32-897E-61E4-789B-04722F34DDA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4985" width="6.421875" hidden="1" customWidth="1"/>
    <col min="2" max="2" style="14985" width="2.00390625" hidden="1" customWidth="1"/>
    <col min="3" max="3" style="14985" width="3.00390625" customWidth="1"/>
    <col min="4" max="4" style="14985" width="4.00390625" customWidth="1"/>
    <col min="5" max="5" style="14985" width="44.00390625" customWidth="1"/>
    <col min="6" max="6" style="14985" width="6.421875" customWidth="1"/>
    <col min="7" max="7" style="14985" width="4.00390625" customWidth="1"/>
    <col min="8" max="8" style="14985" width="5.00390625" customWidth="1"/>
    <col min="9" max="9" style="14985" width="52.00390625" customWidth="1"/>
    <col min="10" max="10" style="14985" width="7.00390625" customWidth="1"/>
    <col min="11" max="11" style="14985" width="3.00390625" customWidth="1"/>
    <col min="12" max="12" style="14985" width="6.00390625" customWidth="1"/>
    <col min="13" max="13" style="14985" width="56.00390625" customWidth="1"/>
    <col min="14" max="14" style="15036" width="8.00390625" customWidth="1"/>
    <col min="15" max="20" style="14948" width="9.140625" hidden="1"/>
    <col min="21" max="24" style="15037" width="9.140625" hidden="1"/>
    <col min="25" max="37" style="15036" width="9.140625" hidden="1"/>
    <col min="38" max="38" style="15036" width="8.00390625" customWidth="1"/>
    <col min="39" max="39" style="14985"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4956" customFormat="1" customHeight="1" ht="14.699999999999998">
      <c r="A5" s="812"/>
      <c r="B5" s="812"/>
      <c r="C5" s="812"/>
      <c r="D5" s="2349" t="str">
        <f>IF(org=0,"Не определено",org)</f>
        <v>АО «ДГК» СП «Нерюнгринская ГРЭС»</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4956"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4956"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119</v>
      </c>
      <c r="E9" s="2354"/>
      <c r="F9" s="2355" t="s">
        <v>120</v>
      </c>
      <c r="G9" s="2356"/>
      <c r="H9" s="2356"/>
      <c r="I9" s="2356"/>
      <c r="J9" s="2359" t="s">
        <v>121</v>
      </c>
      <c r="K9" s="2359"/>
      <c r="L9" s="2359"/>
      <c r="M9" s="2359"/>
      <c r="AM9" s="810">
        <v>18</v>
      </c>
    </row>
    <row customHeight="1" ht="24">
      <c r="A10" s="2353"/>
      <c r="B10" s="819"/>
      <c r="C10" s="752"/>
      <c r="D10" s="750" t="s">
        <v>89</v>
      </c>
      <c r="E10" s="750" t="s">
        <v>90</v>
      </c>
      <c r="F10" s="750" t="s">
        <v>122</v>
      </c>
      <c r="G10" s="2360" t="s">
        <v>89</v>
      </c>
      <c r="H10" s="2361"/>
      <c r="I10" s="750" t="s">
        <v>90</v>
      </c>
      <c r="J10" s="750" t="s">
        <v>122</v>
      </c>
      <c r="K10" s="2360" t="s">
        <v>89</v>
      </c>
      <c r="L10" s="2361"/>
      <c r="M10" s="750" t="s">
        <v>90</v>
      </c>
      <c r="N10" s="1854"/>
      <c r="AM10" s="810">
        <v>23</v>
      </c>
    </row>
    <row s="14985" customFormat="1" customHeight="1" ht="11.25" hidden="1">
      <c r="A11" s="820"/>
      <c r="B11" s="820"/>
      <c r="C11" s="820"/>
      <c r="D11" s="821" t="s">
        <v>123</v>
      </c>
      <c r="E11" s="821" t="s">
        <v>104</v>
      </c>
      <c r="F11" s="821" t="s">
        <v>91</v>
      </c>
      <c r="G11" s="2342" t="s">
        <v>92</v>
      </c>
      <c r="H11" s="2343"/>
      <c r="I11" s="821" t="s">
        <v>124</v>
      </c>
      <c r="J11" s="821" t="s">
        <v>93</v>
      </c>
      <c r="K11" s="2344" t="s">
        <v>94</v>
      </c>
      <c r="L11" s="2345"/>
      <c r="M11" s="821" t="s">
        <v>125</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126</v>
      </c>
      <c r="P12" s="1640" t="s">
        <v>127</v>
      </c>
      <c r="Q12" s="1640" t="s">
        <v>128</v>
      </c>
      <c r="R12" s="1640" t="s">
        <v>129</v>
      </c>
      <c r="AM12" s="810">
        <v>1</v>
      </c>
    </row>
    <row s="14985" customFormat="1" customHeight="1" ht="15.75">
      <c r="A13" s="520"/>
      <c r="B13" s="520"/>
      <c r="C13" s="753"/>
      <c r="D13" s="2335" t="s">
        <v>123</v>
      </c>
      <c r="E13" s="2336"/>
      <c r="F13" s="2339" t="s">
        <v>67</v>
      </c>
      <c r="G13" s="2340"/>
      <c r="H13" s="2341">
        <v>1</v>
      </c>
      <c r="I13" s="2332" t="str">
        <f>IF(U13="","",INDEX(TERRITORY_MR_LIST,MATCH(U13,TERRITORY_LIST_ID,0)))</f>
        <v/>
      </c>
      <c r="J13" s="2334" t="s">
        <v>19</v>
      </c>
      <c r="K13" s="829"/>
      <c r="L13" s="754" t="s">
        <v>123</v>
      </c>
      <c r="M13" s="830" t="s">
        <v>28</v>
      </c>
      <c r="N13" s="1039"/>
      <c r="O13" s="1643" t="s">
        <v>130</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131</v>
      </c>
      <c r="Z13" s="831">
        <v>1705000</v>
      </c>
      <c r="AA13" s="831"/>
      <c r="AB13" s="831"/>
      <c r="AC13" s="831"/>
      <c r="AD13" s="831"/>
      <c r="AE13" s="831"/>
      <c r="AF13" s="831"/>
      <c r="AG13" s="831"/>
      <c r="AH13" s="831"/>
      <c r="AI13" s="831"/>
      <c r="AJ13" s="831"/>
      <c r="AK13" s="831"/>
      <c r="AL13" s="831"/>
      <c r="AM13" s="833">
        <v>15</v>
      </c>
    </row>
    <row s="14985" customFormat="1" customHeight="1" ht="15.75">
      <c r="A14" s="520"/>
      <c r="B14" s="520"/>
      <c r="C14" s="403"/>
      <c r="D14" s="2335"/>
      <c r="E14" s="2337"/>
      <c r="F14" s="2334"/>
      <c r="G14" s="2340"/>
      <c r="H14" s="2341"/>
      <c r="I14" s="2333"/>
      <c r="J14" s="2334"/>
      <c r="K14" s="648"/>
      <c r="L14" s="404"/>
      <c r="M14" s="834" t="s">
        <v>132</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4985" customFormat="1" customHeight="1" ht="15.75">
      <c r="A15" s="520"/>
      <c r="B15" s="520"/>
      <c r="C15" s="403"/>
      <c r="D15" s="2335"/>
      <c r="E15" s="2338"/>
      <c r="F15" s="2334"/>
      <c r="G15" s="1287"/>
      <c r="H15" s="1288"/>
      <c r="I15" s="807" t="s">
        <v>133</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134</v>
      </c>
      <c r="F16" s="404"/>
      <c r="G16" s="404"/>
      <c r="H16" s="404"/>
      <c r="I16" s="404"/>
      <c r="J16" s="404"/>
      <c r="K16" s="404" t="s">
        <v>28</v>
      </c>
      <c r="L16" s="404"/>
      <c r="M16" s="835"/>
      <c r="N16" s="1854"/>
      <c r="AM16" s="810">
        <v>15</v>
      </c>
    </row>
    <row customHeight="1" ht="11.25" hidden="1">
      <c r="A17" s="810" t="s">
        <v>83</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C2D9F-7118-004F-B044-ABCCD3B5BC2D}" mc:Ignorable="x14ac xr xr2 xr3">
  <sheetPr>
    <tabColor rgb="FFCCCCFF"/>
  </sheetPr>
  <dimension ref="A1:AR166"/>
  <sheetViews>
    <sheetView showGridLines="0" zoomScale="90" workbookViewId="0">
      <pane xSplit="6" ySplit="12" topLeftCell="M13" activePane="bottomRight" state="frozen"/>
      <selection pane="bottomLeft" activeCell="A13" sqref="A13"/>
      <selection pane="topRight" activeCell="G1" sqref="G1"/>
      <selection pane="bottomRight" activeCell="J29" sqref="J29:J32"/>
    </sheetView>
  </sheetViews>
  <sheetFormatPr defaultColWidth="9.140625" customHeight="1" defaultRowHeight="11.25"/>
  <cols>
    <col min="1" max="2" style="14948" width="3.7109375" hidden="1" customWidth="1"/>
    <col min="3" max="3" style="14985" width="3.00390625" customWidth="1"/>
    <col min="4" max="4" style="14985" width="6.00390625" customWidth="1"/>
    <col min="5" max="5" style="14985" width="42.00390625" customWidth="1"/>
    <col min="6" max="6" style="14985" width="15.00390625" customWidth="1"/>
    <col min="7" max="7" style="14985" width="42.00390625" customWidth="1"/>
    <col min="8" max="8" style="14985" width="3.00390625" customWidth="1"/>
    <col min="9" max="9" style="14985" width="5.00390625" customWidth="1"/>
    <col min="10" max="10" style="14985" width="47.00390625" customWidth="1"/>
    <col min="11" max="12" style="14985" width="3.00390625" customWidth="1"/>
    <col min="13" max="13" style="14985" width="5.00390625" customWidth="1"/>
    <col min="14" max="14" style="14985" width="28.00390625" customWidth="1"/>
    <col min="15" max="16" style="14985" width="3.00390625" customWidth="1"/>
    <col min="17" max="17" style="14985" width="5.00390625" customWidth="1"/>
    <col min="18" max="18" style="14985" width="34.00390625" customWidth="1"/>
    <col min="19" max="20" style="14985" width="3.7109375" customWidth="1"/>
    <col min="21" max="21" style="14985" width="5.7109375" customWidth="1"/>
    <col min="22" max="22" style="14985" width="34.421875" customWidth="1"/>
    <col min="23" max="23" style="14985" width="30.00390625" customWidth="1"/>
    <col min="24" max="24" style="14985" width="3.00390625" customWidth="1"/>
    <col min="25" max="28" style="15037" width="9.8515625" hidden="1" customWidth="1"/>
    <col min="29" max="29" style="15037" width="27.00390625" hidden="1" customWidth="1"/>
    <col min="30" max="30" style="15037" width="10.57421875" hidden="1" customWidth="1"/>
    <col min="31" max="31" style="15037" width="10.7109375" hidden="1" customWidth="1"/>
    <col min="32" max="32" style="15037" width="10.00390625" hidden="1" customWidth="1"/>
    <col min="33" max="33" style="15037" width="12.8515625" hidden="1" customWidth="1"/>
    <col min="34" max="34" style="15037" width="24.421875" hidden="1" customWidth="1"/>
    <col min="35" max="35" style="15037" width="15.8515625" hidden="1" customWidth="1"/>
    <col min="36" max="36" style="15037" width="19.421875" hidden="1" customWidth="1"/>
    <col min="37" max="37" style="15037" width="11.00390625" hidden="1" customWidth="1"/>
    <col min="38" max="38" style="15037" width="23.57421875" hidden="1" customWidth="1"/>
    <col min="39" max="39" style="15037" width="23.8515625" hidden="1" customWidth="1"/>
    <col min="40" max="40" style="15037" width="25.28125" hidden="1" customWidth="1"/>
    <col min="41" max="41" style="15037" width="16.8515625" hidden="1" customWidth="1"/>
    <col min="42" max="42" style="15037" width="29.57421875" hidden="1" customWidth="1"/>
    <col min="43" max="43" style="15037" width="29.8515625" hidden="1" customWidth="1"/>
    <col min="44" max="44" style="14985" width="9.140625" hidden="1"/>
  </cols>
  <sheetData>
    <row customHeight="1" ht="11.25" hidden="1">
      <c r="A1" s="383"/>
      <c r="AR1" s="331" t="s">
        <v>14</v>
      </c>
    </row>
    <row customHeight="1" ht="11.25" hidden="1">
      <c r="AR2" s="331">
        <v>0</v>
      </c>
    </row>
    <row customHeight="1" ht="11.25" hidden="1">
      <c r="AR3" s="331">
        <v>0</v>
      </c>
    </row>
    <row customHeight="1" ht="3">
      <c r="AR4" s="331">
        <v>3</v>
      </c>
    </row>
    <row s="14956"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4956" customFormat="1" customHeight="1" ht="14.699999999999998">
      <c r="A6" s="812"/>
      <c r="B6" s="812"/>
      <c r="C6" s="812"/>
      <c r="D6" s="2390" t="str">
        <f>IF(org=0,"Не определено",org)</f>
        <v>АО «ДГК» СП «Нерюнгринская ГРЭС»</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5050"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4956"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89</v>
      </c>
      <c r="E9" s="2328" t="s">
        <v>135</v>
      </c>
      <c r="F9" s="2330"/>
      <c r="G9" s="2354" t="s">
        <v>119</v>
      </c>
      <c r="H9" s="2354" t="s">
        <v>89</v>
      </c>
      <c r="I9" s="2354"/>
      <c r="J9" s="2354" t="s">
        <v>136</v>
      </c>
      <c r="K9" s="2382" t="s">
        <v>137</v>
      </c>
      <c r="L9" s="2382"/>
      <c r="M9" s="2382"/>
      <c r="N9" s="2382"/>
      <c r="O9" s="2382" t="s">
        <v>138</v>
      </c>
      <c r="P9" s="2382"/>
      <c r="Q9" s="2382"/>
      <c r="R9" s="2382"/>
      <c r="S9" s="2382" t="s">
        <v>139</v>
      </c>
      <c r="T9" s="2382"/>
      <c r="U9" s="2382"/>
      <c r="V9" s="2382"/>
      <c r="W9" s="2354" t="s">
        <v>140</v>
      </c>
      <c r="AR9" s="331">
        <v>27</v>
      </c>
    </row>
    <row customHeight="1" ht="31.5">
      <c r="D10" s="2354"/>
      <c r="E10" s="1511" t="s">
        <v>90</v>
      </c>
      <c r="F10" s="1511" t="s">
        <v>141</v>
      </c>
      <c r="G10" s="2354"/>
      <c r="H10" s="2354"/>
      <c r="I10" s="2354"/>
      <c r="J10" s="2354"/>
      <c r="K10" s="337" t="s">
        <v>122</v>
      </c>
      <c r="L10" s="2354" t="s">
        <v>89</v>
      </c>
      <c r="M10" s="2354"/>
      <c r="N10" s="337" t="s">
        <v>142</v>
      </c>
      <c r="O10" s="337" t="s">
        <v>122</v>
      </c>
      <c r="P10" s="2354" t="s">
        <v>89</v>
      </c>
      <c r="Q10" s="2354"/>
      <c r="R10" s="337" t="s">
        <v>142</v>
      </c>
      <c r="S10" s="510" t="s">
        <v>122</v>
      </c>
      <c r="T10" s="2354" t="s">
        <v>89</v>
      </c>
      <c r="U10" s="2354"/>
      <c r="V10" s="510" t="s">
        <v>90</v>
      </c>
      <c r="W10" s="2354"/>
      <c r="Z10" s="1486" t="s">
        <v>143</v>
      </c>
      <c r="AA10" s="1486" t="s">
        <v>144</v>
      </c>
      <c r="AB10" s="1486" t="s">
        <v>145</v>
      </c>
      <c r="AC10" s="1486" t="s">
        <v>146</v>
      </c>
      <c r="AD10" s="1486" t="s">
        <v>147</v>
      </c>
      <c r="AE10" s="1486" t="s">
        <v>148</v>
      </c>
      <c r="AF10" s="1486" t="s">
        <v>149</v>
      </c>
      <c r="AG10" s="1486" t="s">
        <v>150</v>
      </c>
      <c r="AH10" s="1486" t="s">
        <v>151</v>
      </c>
      <c r="AI10" s="1486" t="s">
        <v>152</v>
      </c>
      <c r="AJ10" s="1486" t="s">
        <v>153</v>
      </c>
      <c r="AK10" s="1486" t="s">
        <v>154</v>
      </c>
      <c r="AL10" s="1486" t="s">
        <v>155</v>
      </c>
      <c r="AM10" s="1486" t="s">
        <v>156</v>
      </c>
      <c r="AN10" s="1486" t="s">
        <v>157</v>
      </c>
      <c r="AO10" s="1486" t="s">
        <v>158</v>
      </c>
      <c r="AP10" s="1486" t="s">
        <v>159</v>
      </c>
      <c r="AQ10" s="1486" t="s">
        <v>160</v>
      </c>
      <c r="AR10" s="331">
        <v>30</v>
      </c>
    </row>
    <row s="14948" customFormat="1" customHeight="1" ht="12" hidden="1">
      <c r="D11" s="1476" t="s">
        <v>123</v>
      </c>
      <c r="E11" s="1476" t="s">
        <v>104</v>
      </c>
      <c r="F11" s="1476"/>
      <c r="G11" s="1476" t="s">
        <v>91</v>
      </c>
      <c r="H11" s="2383" t="s">
        <v>124</v>
      </c>
      <c r="I11" s="2383"/>
      <c r="J11" s="1476" t="s">
        <v>93</v>
      </c>
      <c r="K11" s="1476" t="s">
        <v>94</v>
      </c>
      <c r="L11" s="2383" t="s">
        <v>125</v>
      </c>
      <c r="M11" s="2383"/>
      <c r="N11" s="1476" t="s">
        <v>161</v>
      </c>
      <c r="O11" s="1476" t="s">
        <v>162</v>
      </c>
      <c r="P11" s="2383" t="s">
        <v>163</v>
      </c>
      <c r="Q11" s="2383"/>
      <c r="R11" s="1476" t="s">
        <v>164</v>
      </c>
      <c r="S11" s="1476" t="s">
        <v>163</v>
      </c>
      <c r="T11" s="2383" t="s">
        <v>164</v>
      </c>
      <c r="U11" s="2383"/>
      <c r="V11" s="1476" t="s">
        <v>165</v>
      </c>
      <c r="W11" s="1476" t="s">
        <v>166</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4985" customFormat="1" customHeight="1" ht="17.25">
      <c r="A13" s="548"/>
      <c r="C13" s="436"/>
      <c r="D13" s="2362">
        <v>1</v>
      </c>
      <c r="E13" s="2370" t="s">
        <v>167</v>
      </c>
      <c r="F13" s="2372" t="s">
        <v>67</v>
      </c>
      <c r="G13" s="3256"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3" s="3257"/>
      <c r="I13" s="3257">
        <v>1</v>
      </c>
      <c r="J13" s="3258" t="s">
        <v>168</v>
      </c>
      <c r="K13" s="3259" t="s">
        <v>67</v>
      </c>
      <c r="L13" s="3260"/>
      <c r="M13" s="3260" t="s">
        <v>123</v>
      </c>
      <c r="N13" s="3261" t="str">
        <f>IF(Z13="","",INDEX(TERRITORY_MR_LIST,MATCH(Z13,TERRITORY_LIST_ID,0)))</f>
        <v>Территория 1</v>
      </c>
      <c r="O13" s="3259" t="s">
        <v>19</v>
      </c>
      <c r="P13" s="3260"/>
      <c r="Q13" s="3260" t="s">
        <v>123</v>
      </c>
      <c r="R13" s="3262" t="s">
        <v>28</v>
      </c>
      <c r="S13" s="3263" t="s">
        <v>67</v>
      </c>
      <c r="T13" s="3260"/>
      <c r="U13" s="3260" t="s">
        <v>123</v>
      </c>
      <c r="V13" s="3264" t="s">
        <v>169</v>
      </c>
      <c r="W13" s="3258"/>
      <c r="Y13" s="1494"/>
      <c r="Z13" s="1494" t="s">
        <v>99</v>
      </c>
      <c r="AA13" s="1494"/>
      <c r="AB13" s="1494" t="s">
        <v>170</v>
      </c>
      <c r="AC13" s="1494" t="s">
        <v>171</v>
      </c>
      <c r="AD13" s="1494" t="s">
        <v>172</v>
      </c>
      <c r="AE13" s="1494" t="s">
        <v>173</v>
      </c>
      <c r="AF13" s="1494" t="s">
        <v>174</v>
      </c>
      <c r="AG13" s="1494" t="s">
        <v>175</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3" s="1494" t="str">
        <f>IF($J$13=0,"",$J$13)</f>
        <v>Тариф для потребителей на тепловую энергию (Нерюнгринская ГРЭС)</v>
      </c>
      <c r="AK13" s="1494" t="str">
        <f>IF($K$13="нет","без дифференциации",IF($N$13=0,"",$N$13))</f>
        <v>Территория 1</v>
      </c>
      <c r="AL13" s="1494" t="str">
        <f>IF($O$13="нет","без дифференциации",IF($R$13=0,"",$R$13))</f>
        <v>без дифференциации</v>
      </c>
      <c r="AM13" s="1494" t="str">
        <f>IF($S$13="нет","без дифференциации",IF($V$13=0,"",$V$13))</f>
        <v>Нерюнгринская ГРЭС </v>
      </c>
      <c r="AN13" s="1494">
        <f>$I$13</f>
        <v>1</v>
      </c>
      <c r="AO13" s="1494" t="str">
        <f>$I$13&amp;"."&amp;$M$13</f>
        <v>1.1</v>
      </c>
      <c r="AP13" s="1494" t="str">
        <f>$I$13&amp;"."&amp;$M$13&amp;"."&amp;$Q$13</f>
        <v>1.1.1</v>
      </c>
      <c r="AQ13" s="1494" t="str">
        <f>$I$13&amp;"."&amp;$M$13&amp;"."&amp;$Q$13&amp;"."&amp;$U$13</f>
        <v>1.1.1.1</v>
      </c>
      <c r="AR13" s="977">
        <v>0</v>
      </c>
    </row>
    <row s="14985" customFormat="1" customHeight="1" ht="17.25">
      <c r="A14" s="548"/>
      <c r="C14" s="547"/>
      <c r="D14" s="2362"/>
      <c r="E14" s="2370"/>
      <c r="F14" s="2373"/>
      <c r="G14" s="3256"/>
      <c r="H14" s="3257"/>
      <c r="I14" s="3257"/>
      <c r="J14" s="3258"/>
      <c r="K14" s="3269"/>
      <c r="L14" s="3260"/>
      <c r="M14" s="3260"/>
      <c r="N14" s="3261"/>
      <c r="O14" s="3269"/>
      <c r="P14" s="3260"/>
      <c r="Q14" s="3260"/>
      <c r="R14" s="3262" t="s">
        <v>28</v>
      </c>
      <c r="S14" s="3263"/>
      <c r="T14" s="3270"/>
      <c r="U14" s="3271"/>
      <c r="V14" s="3272" t="s">
        <v>176</v>
      </c>
      <c r="W14" s="3273"/>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4985" customFormat="1" customHeight="1" ht="17.25">
      <c r="A15" s="548"/>
      <c r="C15" s="436"/>
      <c r="D15" s="2362"/>
      <c r="E15" s="2370"/>
      <c r="F15" s="2373"/>
      <c r="G15" s="3256"/>
      <c r="H15" s="3274"/>
      <c r="I15" s="3274"/>
      <c r="J15" s="3275"/>
      <c r="K15" s="3269"/>
      <c r="L15" s="3274"/>
      <c r="M15" s="3274"/>
      <c r="N15" s="3276"/>
      <c r="O15" s="3277"/>
      <c r="P15" s="3278"/>
      <c r="Q15" s="3279"/>
      <c r="R15" s="3280" t="s">
        <v>177</v>
      </c>
      <c r="S15" s="3281"/>
      <c r="T15" s="3282"/>
      <c r="U15" s="3283"/>
      <c r="V15" s="3284"/>
      <c r="W15" s="328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4985" customFormat="1" customHeight="1" ht="17.25">
      <c r="A16" s="548"/>
      <c r="C16" s="547"/>
      <c r="D16" s="2362"/>
      <c r="E16" s="2370"/>
      <c r="F16" s="2373"/>
      <c r="G16" s="3256"/>
      <c r="H16" s="3274"/>
      <c r="I16" s="3274"/>
      <c r="J16" s="3275"/>
      <c r="K16" s="3277"/>
      <c r="L16" s="3287"/>
      <c r="M16" s="3288"/>
      <c r="N16" s="3289" t="s">
        <v>178</v>
      </c>
      <c r="O16" s="3290"/>
      <c r="P16" s="3291"/>
      <c r="Q16" s="3292"/>
      <c r="R16" s="3293"/>
      <c r="S16" s="3294"/>
      <c r="T16" s="3295"/>
      <c r="U16" s="3296"/>
      <c r="V16" s="3297"/>
      <c r="W16" s="3298"/>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customHeight="1" ht="17.25">
      <c r="A17" s="2067"/>
      <c r="B17" s="3300"/>
      <c r="C17" s="2069"/>
      <c r="D17" s="2057"/>
      <c r="E17" s="2074"/>
      <c r="F17" s="2011"/>
      <c r="G17" s="2075"/>
      <c r="H17" s="2756" t="s">
        <v>105</v>
      </c>
      <c r="I17" s="2756" t="s">
        <v>104</v>
      </c>
      <c r="J17" s="2728" t="s">
        <v>179</v>
      </c>
      <c r="K17" s="2412" t="s">
        <v>67</v>
      </c>
      <c r="L17" s="2335"/>
      <c r="M17" s="2335" t="s">
        <v>123</v>
      </c>
      <c r="N17" s="2731" t="str">
        <f>IF(Z17="","",INDEX(TERRITORY_MR_LIST,MATCH(Z17,TERRITORY_LIST_ID,0)))</f>
        <v>Территория 1</v>
      </c>
      <c r="O17" s="2412" t="s">
        <v>19</v>
      </c>
      <c r="P17" s="2335"/>
      <c r="Q17" s="2335" t="s">
        <v>123</v>
      </c>
      <c r="R17" s="3309" t="s">
        <v>28</v>
      </c>
      <c r="S17" s="2334" t="s">
        <v>67</v>
      </c>
      <c r="T17" s="2038"/>
      <c r="U17" s="2038" t="s">
        <v>123</v>
      </c>
      <c r="V17" s="2070" t="s">
        <v>169</v>
      </c>
      <c r="W17" s="2028"/>
      <c r="X17" s="3300"/>
      <c r="Y17" s="1494"/>
      <c r="Z17" s="1494" t="s">
        <v>99</v>
      </c>
      <c r="AA17" s="1494"/>
      <c r="AB17" s="1494"/>
      <c r="AC17" s="3313" t="s">
        <v>171</v>
      </c>
      <c r="AD17" s="1494" t="s">
        <v>180</v>
      </c>
      <c r="AE17" s="1494" t="s">
        <v>181</v>
      </c>
      <c r="AF17" s="1494" t="s">
        <v>182</v>
      </c>
      <c r="AG17" s="1494" t="s">
        <v>183</v>
      </c>
      <c r="AH17"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494"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7" s="1494" t="str">
        <f>IF($J$17=0,"",$J$17)</f>
        <v>Тариф на производство тепловой энергии в режиме комбинированной выработки  (Нерюнгринская ГРЭС)</v>
      </c>
      <c r="AK17" s="1494" t="str">
        <f>IF($K$17="нет","без дифференциации",IF($N$17=0,"",$N$17))</f>
        <v>Территория 1</v>
      </c>
      <c r="AL17" s="2071" t="str">
        <f>IF($O$17="нет","без дифференциации",IF($R$17=0,"",$R$17))</f>
        <v>без дифференциации</v>
      </c>
      <c r="AM17" s="2071" t="str">
        <f>IF($S$17="нет","без дифференциации",IF($V$17=0,"",$V$17))</f>
        <v>Нерюнгринская ГРЭС </v>
      </c>
      <c r="AN17" s="1494" t="str">
        <f>$I$17</f>
        <v>2</v>
      </c>
      <c r="AO17" s="1494" t="str">
        <f>$I$17&amp;"."&amp;$M$17</f>
        <v>2.1</v>
      </c>
      <c r="AP17" s="1494" t="str">
        <f>$I$17&amp;"."&amp;$M$17&amp;"."&amp;$Q$17</f>
        <v>2.1.1</v>
      </c>
      <c r="AQ17" s="1494" t="str">
        <f>$I$17&amp;"."&amp;$M$17&amp;"."&amp;$Q$17&amp;"."&amp;$U$17</f>
        <v>2.1.1.1</v>
      </c>
      <c r="AR17" s="3300"/>
    </row>
    <row customHeight="1" ht="17.25">
      <c r="A18" s="2067"/>
      <c r="B18" s="3300"/>
      <c r="C18" s="2072"/>
      <c r="D18" s="2057"/>
      <c r="E18" s="2074"/>
      <c r="F18" s="2011"/>
      <c r="G18" s="2075"/>
      <c r="H18" s="2756"/>
      <c r="I18" s="2756"/>
      <c r="J18" s="2728"/>
      <c r="K18" s="2413"/>
      <c r="L18" s="2335"/>
      <c r="M18" s="2335"/>
      <c r="N18" s="2731"/>
      <c r="O18" s="2413"/>
      <c r="P18" s="2335"/>
      <c r="Q18" s="2335"/>
      <c r="R18" s="3309" t="s">
        <v>28</v>
      </c>
      <c r="S18" s="2334"/>
      <c r="T18" s="544"/>
      <c r="U18" s="545"/>
      <c r="V18" s="545" t="s">
        <v>176</v>
      </c>
      <c r="W18" s="546"/>
      <c r="X18" s="3300"/>
      <c r="Y18" s="1486"/>
      <c r="Z18" s="1486"/>
      <c r="AA18" s="1486"/>
      <c r="AB18" s="1486"/>
      <c r="AC18" s="1486"/>
      <c r="AD18" s="1486"/>
      <c r="AE18" s="1486"/>
      <c r="AF18" s="1486"/>
      <c r="AG18" s="1486"/>
      <c r="AH18" s="1486"/>
      <c r="AI18" s="1486"/>
      <c r="AJ18" s="1486"/>
      <c r="AK18" s="1486"/>
      <c r="AL18" s="3300"/>
      <c r="AM18" s="3300"/>
      <c r="AN18" s="3300"/>
      <c r="AO18" s="3300"/>
      <c r="AP18" s="3300"/>
      <c r="AQ18" s="3300"/>
      <c r="AR18" s="3300"/>
    </row>
    <row customHeight="1" ht="17.25">
      <c r="A19" s="2067"/>
      <c r="B19" s="3300"/>
      <c r="C19" s="2072"/>
      <c r="D19" s="2057"/>
      <c r="E19" s="2074"/>
      <c r="F19" s="2011"/>
      <c r="G19" s="2075"/>
      <c r="H19" s="2730"/>
      <c r="I19" s="2730"/>
      <c r="J19" s="2760"/>
      <c r="K19" s="2413"/>
      <c r="L19" s="2730"/>
      <c r="M19" s="2730"/>
      <c r="N19" s="2732"/>
      <c r="O19" s="2339"/>
      <c r="P19" s="544"/>
      <c r="Q19" s="545"/>
      <c r="R19" s="545" t="s">
        <v>177</v>
      </c>
      <c r="S19" s="2073"/>
      <c r="T19" s="2073"/>
      <c r="U19" s="2073"/>
      <c r="V19" s="2073"/>
      <c r="W19" s="546"/>
      <c r="X19" s="3300"/>
      <c r="Y19" s="1486"/>
      <c r="Z19" s="1486"/>
      <c r="AA19" s="1486"/>
      <c r="AB19" s="1486"/>
      <c r="AC19" s="1486"/>
      <c r="AD19" s="1486"/>
      <c r="AE19" s="1486"/>
      <c r="AF19" s="1486"/>
      <c r="AG19" s="1486"/>
      <c r="AH19" s="1486"/>
      <c r="AI19" s="1486"/>
      <c r="AJ19" s="1486"/>
      <c r="AK19" s="1486"/>
      <c r="AL19" s="3300"/>
      <c r="AM19" s="3300"/>
      <c r="AN19" s="3300"/>
      <c r="AO19" s="3300"/>
      <c r="AP19" s="3300"/>
      <c r="AQ19" s="3300"/>
      <c r="AR19" s="3300"/>
    </row>
    <row customHeight="1" ht="17.25">
      <c r="A20" s="2067"/>
      <c r="B20" s="3300"/>
      <c r="C20" s="2072"/>
      <c r="D20" s="2057"/>
      <c r="E20" s="2074"/>
      <c r="F20" s="2011"/>
      <c r="G20" s="2075"/>
      <c r="H20" s="2730"/>
      <c r="I20" s="2730"/>
      <c r="J20" s="2760"/>
      <c r="K20" s="2339"/>
      <c r="L20" s="544"/>
      <c r="M20" s="545"/>
      <c r="N20" s="545" t="s">
        <v>178</v>
      </c>
      <c r="O20" s="545"/>
      <c r="P20" s="545"/>
      <c r="Q20" s="545"/>
      <c r="R20" s="545"/>
      <c r="S20" s="2073"/>
      <c r="T20" s="2073"/>
      <c r="U20" s="2073"/>
      <c r="V20" s="2073"/>
      <c r="W20" s="546"/>
      <c r="X20" s="3300"/>
      <c r="Y20" s="1486"/>
      <c r="Z20" s="1486"/>
      <c r="AA20" s="1486"/>
      <c r="AB20" s="1486"/>
      <c r="AC20" s="1486"/>
      <c r="AD20" s="1486"/>
      <c r="AE20" s="1486"/>
      <c r="AF20" s="1486"/>
      <c r="AG20" s="1486"/>
      <c r="AH20" s="1486"/>
      <c r="AI20" s="1486"/>
      <c r="AJ20" s="1486"/>
      <c r="AK20" s="1486"/>
      <c r="AL20" s="3300"/>
      <c r="AM20" s="3300"/>
      <c r="AN20" s="3300"/>
      <c r="AO20" s="3300"/>
      <c r="AP20" s="3300"/>
      <c r="AQ20" s="3300"/>
      <c r="AR20" s="3300"/>
    </row>
    <row customHeight="1" ht="17.25">
      <c r="A21" s="2067"/>
      <c r="B21" s="3300"/>
      <c r="C21" s="2069"/>
      <c r="D21" s="2057"/>
      <c r="E21" s="2074"/>
      <c r="F21" s="2011"/>
      <c r="G21" s="2075"/>
      <c r="H21" s="2756" t="s">
        <v>105</v>
      </c>
      <c r="I21" s="2756" t="s">
        <v>91</v>
      </c>
      <c r="J21" s="2728" t="s">
        <v>184</v>
      </c>
      <c r="K21" s="2412" t="s">
        <v>67</v>
      </c>
      <c r="L21" s="2335"/>
      <c r="M21" s="2335" t="s">
        <v>123</v>
      </c>
      <c r="N21" s="2731" t="str">
        <f>IF(Z21="","",INDEX(TERRITORY_MR_LIST,MATCH(Z21,TERRITORY_LIST_ID,0)))</f>
        <v>Территория 2</v>
      </c>
      <c r="O21" s="2412" t="s">
        <v>19</v>
      </c>
      <c r="P21" s="2335"/>
      <c r="Q21" s="2335" t="s">
        <v>123</v>
      </c>
      <c r="R21" s="3309" t="s">
        <v>28</v>
      </c>
      <c r="S21" s="2334" t="s">
        <v>67</v>
      </c>
      <c r="T21" s="2038"/>
      <c r="U21" s="2038" t="s">
        <v>123</v>
      </c>
      <c r="V21" s="2070" t="s">
        <v>185</v>
      </c>
      <c r="W21" s="2028"/>
      <c r="X21" s="3300"/>
      <c r="Y21" s="1494"/>
      <c r="Z21" s="1494" t="s">
        <v>113</v>
      </c>
      <c r="AA21" s="1494"/>
      <c r="AB21" s="1494"/>
      <c r="AC21" s="3313" t="s">
        <v>171</v>
      </c>
      <c r="AD21" s="1494" t="s">
        <v>186</v>
      </c>
      <c r="AE21" s="1494" t="s">
        <v>187</v>
      </c>
      <c r="AF21" s="1494" t="s">
        <v>188</v>
      </c>
      <c r="AG21" s="1494" t="s">
        <v>189</v>
      </c>
      <c r="AH21"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1" s="1494"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1" s="1494" t="str">
        <f>IF($J$21=0,"",$J$21)</f>
        <v>Тариф для потребителей на тепловую энергию (Чульманская ТЭЦ) </v>
      </c>
      <c r="AK21" s="1494" t="str">
        <f>IF($K$21="нет","без дифференциации",IF($N$21=0,"",$N$21))</f>
        <v>Территория 2</v>
      </c>
      <c r="AL21" s="2071" t="str">
        <f>IF($O$21="нет","без дифференциации",IF($R$21=0,"",$R$21))</f>
        <v>без дифференциации</v>
      </c>
      <c r="AM21" s="2071" t="str">
        <f>IF($S$21="нет","без дифференциации",IF($V$21=0,"",$V$21))</f>
        <v>Чульманская ТЭЦ </v>
      </c>
      <c r="AN21" s="1494" t="str">
        <f>$I$21</f>
        <v>3</v>
      </c>
      <c r="AO21" s="1494" t="str">
        <f>$I$21&amp;"."&amp;$M$21</f>
        <v>3.1</v>
      </c>
      <c r="AP21" s="1494" t="str">
        <f>$I$21&amp;"."&amp;$M$21&amp;"."&amp;$Q$21</f>
        <v>3.1.1</v>
      </c>
      <c r="AQ21" s="1494" t="str">
        <f>$I$21&amp;"."&amp;$M$21&amp;"."&amp;$Q$21&amp;"."&amp;$U$21</f>
        <v>3.1.1.1</v>
      </c>
      <c r="AR21" s="3300"/>
    </row>
    <row customHeight="1" ht="17.25">
      <c r="A22" s="2067"/>
      <c r="B22" s="3300"/>
      <c r="C22" s="2072"/>
      <c r="D22" s="2057"/>
      <c r="E22" s="2074"/>
      <c r="F22" s="2011"/>
      <c r="G22" s="2075"/>
      <c r="H22" s="2756"/>
      <c r="I22" s="2756"/>
      <c r="J22" s="2728"/>
      <c r="K22" s="2413"/>
      <c r="L22" s="2335"/>
      <c r="M22" s="2335"/>
      <c r="N22" s="2731"/>
      <c r="O22" s="2413"/>
      <c r="P22" s="2335"/>
      <c r="Q22" s="2335"/>
      <c r="R22" s="3309" t="s">
        <v>28</v>
      </c>
      <c r="S22" s="2334"/>
      <c r="T22" s="544"/>
      <c r="U22" s="545"/>
      <c r="V22" s="545" t="s">
        <v>176</v>
      </c>
      <c r="W22" s="546"/>
      <c r="X22" s="3300"/>
      <c r="Y22" s="1486"/>
      <c r="Z22" s="1486"/>
      <c r="AA22" s="1486"/>
      <c r="AB22" s="1486"/>
      <c r="AC22" s="1486"/>
      <c r="AD22" s="1486"/>
      <c r="AE22" s="1486"/>
      <c r="AF22" s="1486"/>
      <c r="AG22" s="1486"/>
      <c r="AH22" s="1486"/>
      <c r="AI22" s="1486"/>
      <c r="AJ22" s="1486"/>
      <c r="AK22" s="1486"/>
      <c r="AL22" s="3300"/>
      <c r="AM22" s="3300"/>
      <c r="AN22" s="3300"/>
      <c r="AO22" s="3300"/>
      <c r="AP22" s="3300"/>
      <c r="AQ22" s="3300"/>
      <c r="AR22" s="3300"/>
    </row>
    <row customHeight="1" ht="17.25">
      <c r="A23" s="2067"/>
      <c r="B23" s="3300"/>
      <c r="C23" s="2072"/>
      <c r="D23" s="2057"/>
      <c r="E23" s="2074"/>
      <c r="F23" s="2011"/>
      <c r="G23" s="2075"/>
      <c r="H23" s="2730"/>
      <c r="I23" s="2730"/>
      <c r="J23" s="2760"/>
      <c r="K23" s="2413"/>
      <c r="L23" s="2730"/>
      <c r="M23" s="2730"/>
      <c r="N23" s="2732"/>
      <c r="O23" s="2339"/>
      <c r="P23" s="544"/>
      <c r="Q23" s="545"/>
      <c r="R23" s="545" t="s">
        <v>177</v>
      </c>
      <c r="S23" s="2073"/>
      <c r="T23" s="2073"/>
      <c r="U23" s="2073"/>
      <c r="V23" s="2073"/>
      <c r="W23" s="546"/>
      <c r="X23" s="3300"/>
      <c r="Y23" s="1486"/>
      <c r="Z23" s="1486"/>
      <c r="AA23" s="1486"/>
      <c r="AB23" s="1486"/>
      <c r="AC23" s="1486"/>
      <c r="AD23" s="1486"/>
      <c r="AE23" s="1486"/>
      <c r="AF23" s="1486"/>
      <c r="AG23" s="1486"/>
      <c r="AH23" s="1486"/>
      <c r="AI23" s="1486"/>
      <c r="AJ23" s="1486"/>
      <c r="AK23" s="1486"/>
      <c r="AL23" s="3300"/>
      <c r="AM23" s="3300"/>
      <c r="AN23" s="3300"/>
      <c r="AO23" s="3300"/>
      <c r="AP23" s="3300"/>
      <c r="AQ23" s="3300"/>
      <c r="AR23" s="3300"/>
    </row>
    <row customHeight="1" ht="17.25">
      <c r="A24" s="2067"/>
      <c r="B24" s="3300"/>
      <c r="C24" s="2072"/>
      <c r="D24" s="2057"/>
      <c r="E24" s="2074"/>
      <c r="F24" s="2011"/>
      <c r="G24" s="2075"/>
      <c r="H24" s="2730"/>
      <c r="I24" s="2730"/>
      <c r="J24" s="2760"/>
      <c r="K24" s="2339"/>
      <c r="L24" s="544"/>
      <c r="M24" s="545"/>
      <c r="N24" s="545" t="s">
        <v>178</v>
      </c>
      <c r="O24" s="545"/>
      <c r="P24" s="545"/>
      <c r="Q24" s="545"/>
      <c r="R24" s="545"/>
      <c r="S24" s="2073"/>
      <c r="T24" s="2073"/>
      <c r="U24" s="2073"/>
      <c r="V24" s="2073"/>
      <c r="W24" s="546"/>
      <c r="X24" s="3300"/>
      <c r="Y24" s="1486"/>
      <c r="Z24" s="1486"/>
      <c r="AA24" s="1486"/>
      <c r="AB24" s="1486"/>
      <c r="AC24" s="1486"/>
      <c r="AD24" s="1486"/>
      <c r="AE24" s="1486"/>
      <c r="AF24" s="1486"/>
      <c r="AG24" s="1486"/>
      <c r="AH24" s="1486"/>
      <c r="AI24" s="1486"/>
      <c r="AJ24" s="1486"/>
      <c r="AK24" s="1486"/>
      <c r="AL24" s="3300"/>
      <c r="AM24" s="3300"/>
      <c r="AN24" s="3300"/>
      <c r="AO24" s="3300"/>
      <c r="AP24" s="3300"/>
      <c r="AQ24" s="3300"/>
      <c r="AR24" s="3300"/>
    </row>
    <row customHeight="1" ht="17.25">
      <c r="A25" s="2067"/>
      <c r="B25" s="3300"/>
      <c r="C25" s="2069"/>
      <c r="D25" s="2057"/>
      <c r="E25" s="2074"/>
      <c r="F25" s="2011"/>
      <c r="G25" s="2075"/>
      <c r="H25" s="2756" t="s">
        <v>105</v>
      </c>
      <c r="I25" s="2756" t="s">
        <v>92</v>
      </c>
      <c r="J25" s="2728" t="s">
        <v>190</v>
      </c>
      <c r="K25" s="2412" t="s">
        <v>67</v>
      </c>
      <c r="L25" s="2335"/>
      <c r="M25" s="2335" t="s">
        <v>123</v>
      </c>
      <c r="N25" s="2731" t="str">
        <f>IF(Z25="","",INDEX(TERRITORY_MR_LIST,MATCH(Z25,TERRITORY_LIST_ID,0)))</f>
        <v>Территория 2</v>
      </c>
      <c r="O25" s="2412" t="s">
        <v>19</v>
      </c>
      <c r="P25" s="2335"/>
      <c r="Q25" s="2335" t="s">
        <v>123</v>
      </c>
      <c r="R25" s="3309" t="s">
        <v>28</v>
      </c>
      <c r="S25" s="2334" t="s">
        <v>67</v>
      </c>
      <c r="T25" s="2038"/>
      <c r="U25" s="2038" t="s">
        <v>123</v>
      </c>
      <c r="V25" s="2070" t="s">
        <v>185</v>
      </c>
      <c r="W25" s="2028"/>
      <c r="X25" s="3300"/>
      <c r="Y25" s="1494"/>
      <c r="Z25" s="1494" t="s">
        <v>113</v>
      </c>
      <c r="AA25" s="1494"/>
      <c r="AB25" s="1494"/>
      <c r="AC25" s="3313" t="s">
        <v>171</v>
      </c>
      <c r="AD25" s="1494" t="s">
        <v>191</v>
      </c>
      <c r="AE25" s="1494" t="s">
        <v>192</v>
      </c>
      <c r="AF25" s="1494" t="s">
        <v>193</v>
      </c>
      <c r="AG25" s="1494" t="s">
        <v>194</v>
      </c>
      <c r="AH25"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5" s="1494"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5" s="1494" t="str">
        <f>IF($J$25=0,"",$J$25)</f>
        <v>Тариф на производство тепловой энергии в режиме комбинированной выработки (Чульманская ТЭЦ)</v>
      </c>
      <c r="AK25" s="1494" t="str">
        <f>IF($K$25="нет","без дифференциации",IF($N$25=0,"",$N$25))</f>
        <v>Территория 2</v>
      </c>
      <c r="AL25" s="2071" t="str">
        <f>IF($O$25="нет","без дифференциации",IF($R$25=0,"",$R$25))</f>
        <v>без дифференциации</v>
      </c>
      <c r="AM25" s="2071" t="str">
        <f>IF($S$25="нет","без дифференциации",IF($V$25=0,"",$V$25))</f>
        <v>Чульманская ТЭЦ </v>
      </c>
      <c r="AN25" s="1494" t="str">
        <f>$I$25</f>
        <v>4</v>
      </c>
      <c r="AO25" s="1494" t="str">
        <f>$I$25&amp;"."&amp;$M$25</f>
        <v>4.1</v>
      </c>
      <c r="AP25" s="1494" t="str">
        <f>$I$25&amp;"."&amp;$M$25&amp;"."&amp;$Q$25</f>
        <v>4.1.1</v>
      </c>
      <c r="AQ25" s="1494" t="str">
        <f>$I$25&amp;"."&amp;$M$25&amp;"."&amp;$Q$25&amp;"."&amp;$U$25</f>
        <v>4.1.1.1</v>
      </c>
      <c r="AR25" s="3300"/>
    </row>
    <row customHeight="1" ht="17.25">
      <c r="A26" s="2067"/>
      <c r="B26" s="3300"/>
      <c r="C26" s="2072"/>
      <c r="D26" s="2057"/>
      <c r="E26" s="2074"/>
      <c r="F26" s="2011"/>
      <c r="G26" s="2075"/>
      <c r="H26" s="2756"/>
      <c r="I26" s="2756"/>
      <c r="J26" s="2728"/>
      <c r="K26" s="2413"/>
      <c r="L26" s="2335"/>
      <c r="M26" s="2335"/>
      <c r="N26" s="2731"/>
      <c r="O26" s="2413"/>
      <c r="P26" s="2335"/>
      <c r="Q26" s="2335"/>
      <c r="R26" s="3309" t="s">
        <v>28</v>
      </c>
      <c r="S26" s="2334"/>
      <c r="T26" s="544"/>
      <c r="U26" s="545"/>
      <c r="V26" s="545" t="s">
        <v>176</v>
      </c>
      <c r="W26" s="546"/>
      <c r="X26" s="3300"/>
      <c r="Y26" s="1486"/>
      <c r="Z26" s="1486"/>
      <c r="AA26" s="1486"/>
      <c r="AB26" s="1486"/>
      <c r="AC26" s="1486"/>
      <c r="AD26" s="1486"/>
      <c r="AE26" s="1486"/>
      <c r="AF26" s="1486"/>
      <c r="AG26" s="1486"/>
      <c r="AH26" s="1486"/>
      <c r="AI26" s="1486"/>
      <c r="AJ26" s="1486"/>
      <c r="AK26" s="1486"/>
      <c r="AL26" s="3300"/>
      <c r="AM26" s="3300"/>
      <c r="AN26" s="3300"/>
      <c r="AO26" s="3300"/>
      <c r="AP26" s="3300"/>
      <c r="AQ26" s="3300"/>
      <c r="AR26" s="3300"/>
    </row>
    <row customHeight="1" ht="17.25">
      <c r="A27" s="2067"/>
      <c r="B27" s="3300"/>
      <c r="C27" s="2072"/>
      <c r="D27" s="2057"/>
      <c r="E27" s="2074"/>
      <c r="F27" s="2011"/>
      <c r="G27" s="2075"/>
      <c r="H27" s="2730"/>
      <c r="I27" s="2730"/>
      <c r="J27" s="2760"/>
      <c r="K27" s="2413"/>
      <c r="L27" s="2730"/>
      <c r="M27" s="2730"/>
      <c r="N27" s="2732"/>
      <c r="O27" s="2339"/>
      <c r="P27" s="544"/>
      <c r="Q27" s="545"/>
      <c r="R27" s="545" t="s">
        <v>177</v>
      </c>
      <c r="S27" s="2073"/>
      <c r="T27" s="2073"/>
      <c r="U27" s="2073"/>
      <c r="V27" s="2073"/>
      <c r="W27" s="546"/>
      <c r="X27" s="3300"/>
      <c r="Y27" s="1486"/>
      <c r="Z27" s="1486"/>
      <c r="AA27" s="1486"/>
      <c r="AB27" s="1486"/>
      <c r="AC27" s="1486"/>
      <c r="AD27" s="1486"/>
      <c r="AE27" s="1486"/>
      <c r="AF27" s="1486"/>
      <c r="AG27" s="1486"/>
      <c r="AH27" s="1486"/>
      <c r="AI27" s="1486"/>
      <c r="AJ27" s="1486"/>
      <c r="AK27" s="1486"/>
      <c r="AL27" s="3300"/>
      <c r="AM27" s="3300"/>
      <c r="AN27" s="3300"/>
      <c r="AO27" s="3300"/>
      <c r="AP27" s="3300"/>
      <c r="AQ27" s="3300"/>
      <c r="AR27" s="3300"/>
    </row>
    <row customHeight="1" ht="17.25">
      <c r="A28" s="2067"/>
      <c r="B28" s="3300"/>
      <c r="C28" s="2072"/>
      <c r="D28" s="2057"/>
      <c r="E28" s="2074"/>
      <c r="F28" s="2011"/>
      <c r="G28" s="2075"/>
      <c r="H28" s="2730"/>
      <c r="I28" s="2730"/>
      <c r="J28" s="2760"/>
      <c r="K28" s="2339"/>
      <c r="L28" s="544"/>
      <c r="M28" s="545"/>
      <c r="N28" s="545" t="s">
        <v>178</v>
      </c>
      <c r="O28" s="545"/>
      <c r="P28" s="545"/>
      <c r="Q28" s="545"/>
      <c r="R28" s="545"/>
      <c r="S28" s="2073"/>
      <c r="T28" s="2073"/>
      <c r="U28" s="2073"/>
      <c r="V28" s="2073"/>
      <c r="W28" s="546"/>
      <c r="X28" s="3300"/>
      <c r="Y28" s="1486"/>
      <c r="Z28" s="1486"/>
      <c r="AA28" s="1486"/>
      <c r="AB28" s="1486"/>
      <c r="AC28" s="1486"/>
      <c r="AD28" s="1486"/>
      <c r="AE28" s="1486"/>
      <c r="AF28" s="1486"/>
      <c r="AG28" s="1486"/>
      <c r="AH28" s="1486"/>
      <c r="AI28" s="1486"/>
      <c r="AJ28" s="1486"/>
      <c r="AK28" s="1486"/>
      <c r="AL28" s="3300"/>
      <c r="AM28" s="3300"/>
      <c r="AN28" s="3300"/>
      <c r="AO28" s="3300"/>
      <c r="AP28" s="3300"/>
      <c r="AQ28" s="3300"/>
      <c r="AR28" s="3300"/>
    </row>
    <row customHeight="1" ht="17.25">
      <c r="A29" s="2067"/>
      <c r="B29" s="3300"/>
      <c r="C29" s="2069"/>
      <c r="D29" s="2057"/>
      <c r="E29" s="2074"/>
      <c r="F29" s="2011"/>
      <c r="G29" s="2075"/>
      <c r="H29" s="2756" t="s">
        <v>105</v>
      </c>
      <c r="I29" s="2756" t="s">
        <v>124</v>
      </c>
      <c r="J29" s="2728" t="s">
        <v>195</v>
      </c>
      <c r="K29" s="2412" t="s">
        <v>67</v>
      </c>
      <c r="L29" s="2335"/>
      <c r="M29" s="2335" t="s">
        <v>123</v>
      </c>
      <c r="N29" s="2731" t="str">
        <f>IF(Z29="","",INDEX(TERRITORY_MR_LIST,MATCH(Z29,TERRITORY_LIST_ID,0)))</f>
        <v>Территория 1</v>
      </c>
      <c r="O29" s="2412" t="s">
        <v>19</v>
      </c>
      <c r="P29" s="2335"/>
      <c r="Q29" s="2335" t="s">
        <v>123</v>
      </c>
      <c r="R29" s="3309" t="s">
        <v>28</v>
      </c>
      <c r="S29" s="2334" t="s">
        <v>67</v>
      </c>
      <c r="T29" s="2038"/>
      <c r="U29" s="2038" t="s">
        <v>123</v>
      </c>
      <c r="V29" s="2070" t="s">
        <v>169</v>
      </c>
      <c r="W29" s="2028"/>
      <c r="X29" s="3300"/>
      <c r="Y29" s="1494"/>
      <c r="Z29" s="1494" t="s">
        <v>99</v>
      </c>
      <c r="AA29" s="1494"/>
      <c r="AB29" s="1494"/>
      <c r="AC29" s="3313" t="s">
        <v>171</v>
      </c>
      <c r="AD29" s="1494" t="s">
        <v>196</v>
      </c>
      <c r="AE29" s="1494" t="s">
        <v>197</v>
      </c>
      <c r="AF29" s="1494" t="s">
        <v>198</v>
      </c>
      <c r="AG29" s="1494" t="s">
        <v>199</v>
      </c>
      <c r="AH29"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9" s="1494"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9" s="1494" t="str">
        <f>IF($J$29=0,"",$J$29)</f>
        <v>Тариф на тепловую энергию (мощность) на коллекторах источников тепловой энергии (Нерюнгринская ГРЭС) </v>
      </c>
      <c r="AK29" s="1494" t="str">
        <f>IF($K$29="нет","без дифференциации",IF($N$29=0,"",$N$29))</f>
        <v>Территория 1</v>
      </c>
      <c r="AL29" s="2071" t="str">
        <f>IF($O$29="нет","без дифференциации",IF($R$29=0,"",$R$29))</f>
        <v>без дифференциации</v>
      </c>
      <c r="AM29" s="2071" t="str">
        <f>IF($S$29="нет","без дифференциации",IF($V$29=0,"",$V$29))</f>
        <v>Нерюнгринская ГРЭС </v>
      </c>
      <c r="AN29" s="1494" t="str">
        <f>$I$29</f>
        <v>5</v>
      </c>
      <c r="AO29" s="1494" t="str">
        <f>$I$29&amp;"."&amp;$M$29</f>
        <v>5.1</v>
      </c>
      <c r="AP29" s="1494" t="str">
        <f>$I$29&amp;"."&amp;$M$29&amp;"."&amp;$Q$29</f>
        <v>5.1.1</v>
      </c>
      <c r="AQ29" s="1494" t="str">
        <f>$I$29&amp;"."&amp;$M$29&amp;"."&amp;$Q$29&amp;"."&amp;$U$29</f>
        <v>5.1.1.1</v>
      </c>
      <c r="AR29" s="3300"/>
    </row>
    <row customHeight="1" ht="17.25">
      <c r="A30" s="2067"/>
      <c r="B30" s="3300"/>
      <c r="C30" s="2072"/>
      <c r="D30" s="2057"/>
      <c r="E30" s="2074"/>
      <c r="F30" s="2011"/>
      <c r="G30" s="2075"/>
      <c r="H30" s="2756"/>
      <c r="I30" s="2756"/>
      <c r="J30" s="2728"/>
      <c r="K30" s="2413"/>
      <c r="L30" s="2335"/>
      <c r="M30" s="2335"/>
      <c r="N30" s="2731"/>
      <c r="O30" s="2413"/>
      <c r="P30" s="2335"/>
      <c r="Q30" s="2335"/>
      <c r="R30" s="3309" t="s">
        <v>28</v>
      </c>
      <c r="S30" s="2334"/>
      <c r="T30" s="544"/>
      <c r="U30" s="545"/>
      <c r="V30" s="545" t="s">
        <v>176</v>
      </c>
      <c r="W30" s="546"/>
      <c r="X30" s="3300"/>
      <c r="Y30" s="1486"/>
      <c r="Z30" s="1486"/>
      <c r="AA30" s="1486"/>
      <c r="AB30" s="1486"/>
      <c r="AC30" s="1486"/>
      <c r="AD30" s="1486"/>
      <c r="AE30" s="1486"/>
      <c r="AF30" s="1486"/>
      <c r="AG30" s="1486"/>
      <c r="AH30" s="1486"/>
      <c r="AI30" s="1486"/>
      <c r="AJ30" s="1486"/>
      <c r="AK30" s="1486"/>
      <c r="AL30" s="3300"/>
      <c r="AM30" s="3300"/>
      <c r="AN30" s="3300"/>
      <c r="AO30" s="3300"/>
      <c r="AP30" s="3300"/>
      <c r="AQ30" s="3300"/>
      <c r="AR30" s="3300"/>
    </row>
    <row customHeight="1" ht="17.25">
      <c r="A31" s="2067"/>
      <c r="B31" s="3300"/>
      <c r="C31" s="2072"/>
      <c r="D31" s="2057"/>
      <c r="E31" s="2074"/>
      <c r="F31" s="2011"/>
      <c r="G31" s="2075"/>
      <c r="H31" s="2730"/>
      <c r="I31" s="2730"/>
      <c r="J31" s="2760"/>
      <c r="K31" s="2413"/>
      <c r="L31" s="2730"/>
      <c r="M31" s="2730"/>
      <c r="N31" s="2732"/>
      <c r="O31" s="2339"/>
      <c r="P31" s="544"/>
      <c r="Q31" s="545"/>
      <c r="R31" s="545" t="s">
        <v>177</v>
      </c>
      <c r="S31" s="2073"/>
      <c r="T31" s="2073"/>
      <c r="U31" s="2073"/>
      <c r="V31" s="2073"/>
      <c r="W31" s="546"/>
      <c r="X31" s="3300"/>
      <c r="Y31" s="1486"/>
      <c r="Z31" s="1486"/>
      <c r="AA31" s="1486"/>
      <c r="AB31" s="1486"/>
      <c r="AC31" s="1486"/>
      <c r="AD31" s="1486"/>
      <c r="AE31" s="1486"/>
      <c r="AF31" s="1486"/>
      <c r="AG31" s="1486"/>
      <c r="AH31" s="1486"/>
      <c r="AI31" s="1486"/>
      <c r="AJ31" s="1486"/>
      <c r="AK31" s="1486"/>
      <c r="AL31" s="3300"/>
      <c r="AM31" s="3300"/>
      <c r="AN31" s="3300"/>
      <c r="AO31" s="3300"/>
      <c r="AP31" s="3300"/>
      <c r="AQ31" s="3300"/>
      <c r="AR31" s="3300"/>
    </row>
    <row customHeight="1" ht="17.25">
      <c r="A32" s="2067"/>
      <c r="B32" s="3300"/>
      <c r="C32" s="2072"/>
      <c r="D32" s="2057"/>
      <c r="E32" s="2074"/>
      <c r="F32" s="2011"/>
      <c r="G32" s="2075"/>
      <c r="H32" s="2730"/>
      <c r="I32" s="2730"/>
      <c r="J32" s="2760"/>
      <c r="K32" s="2339"/>
      <c r="L32" s="544"/>
      <c r="M32" s="545"/>
      <c r="N32" s="545" t="s">
        <v>178</v>
      </c>
      <c r="O32" s="545"/>
      <c r="P32" s="545"/>
      <c r="Q32" s="545"/>
      <c r="R32" s="545"/>
      <c r="S32" s="2073"/>
      <c r="T32" s="2073"/>
      <c r="U32" s="2073"/>
      <c r="V32" s="2073"/>
      <c r="W32" s="546"/>
      <c r="X32" s="3300"/>
      <c r="Y32" s="1486"/>
      <c r="Z32" s="1486"/>
      <c r="AA32" s="1486"/>
      <c r="AB32" s="1486"/>
      <c r="AC32" s="1486"/>
      <c r="AD32" s="1486"/>
      <c r="AE32" s="1486"/>
      <c r="AF32" s="1486"/>
      <c r="AG32" s="1486"/>
      <c r="AH32" s="1486"/>
      <c r="AI32" s="1486"/>
      <c r="AJ32" s="1486"/>
      <c r="AK32" s="1486"/>
      <c r="AL32" s="3300"/>
      <c r="AM32" s="3300"/>
      <c r="AN32" s="3300"/>
      <c r="AO32" s="3300"/>
      <c r="AP32" s="3300"/>
      <c r="AQ32" s="3300"/>
      <c r="AR32" s="3300"/>
    </row>
    <row customHeight="1" ht="17.25">
      <c r="A33" s="2067"/>
      <c r="B33" s="3300"/>
      <c r="C33" s="2069"/>
      <c r="D33" s="2057"/>
      <c r="E33" s="2074"/>
      <c r="F33" s="2011"/>
      <c r="G33" s="2075"/>
      <c r="H33" s="2756" t="s">
        <v>105</v>
      </c>
      <c r="I33" s="2756" t="s">
        <v>93</v>
      </c>
      <c r="J33" s="2728" t="s">
        <v>200</v>
      </c>
      <c r="K33" s="2412" t="s">
        <v>67</v>
      </c>
      <c r="L33" s="2335"/>
      <c r="M33" s="2335" t="s">
        <v>123</v>
      </c>
      <c r="N33" s="2731" t="str">
        <f>IF(Z33="","",INDEX(TERRITORY_MR_LIST,MATCH(Z33,TERRITORY_LIST_ID,0)))</f>
        <v>Территория 2</v>
      </c>
      <c r="O33" s="2412" t="s">
        <v>19</v>
      </c>
      <c r="P33" s="2335"/>
      <c r="Q33" s="2335" t="s">
        <v>123</v>
      </c>
      <c r="R33" s="3309" t="s">
        <v>28</v>
      </c>
      <c r="S33" s="2334" t="s">
        <v>67</v>
      </c>
      <c r="T33" s="2038"/>
      <c r="U33" s="2038" t="s">
        <v>123</v>
      </c>
      <c r="V33" s="2070" t="s">
        <v>185</v>
      </c>
      <c r="W33" s="2028"/>
      <c r="X33" s="3300"/>
      <c r="Y33" s="1494"/>
      <c r="Z33" s="1494" t="s">
        <v>113</v>
      </c>
      <c r="AA33" s="1494"/>
      <c r="AB33" s="1494"/>
      <c r="AC33" s="3313" t="s">
        <v>171</v>
      </c>
      <c r="AD33" s="1494" t="s">
        <v>201</v>
      </c>
      <c r="AE33" s="1494" t="s">
        <v>202</v>
      </c>
      <c r="AF33" s="1494" t="s">
        <v>203</v>
      </c>
      <c r="AG33" s="1494" t="s">
        <v>204</v>
      </c>
      <c r="AH3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33" s="1494"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3" s="1494" t="str">
        <f>IF($J$33=0,"",$J$33)</f>
        <v>Тариф на тепловую энергию (мощность) на коллекторах источников тепловой энергии (Чульманская ТЭЦ)</v>
      </c>
      <c r="AK33" s="1494" t="str">
        <f>IF($K$33="нет","без дифференциации",IF($N$33=0,"",$N$33))</f>
        <v>Территория 2</v>
      </c>
      <c r="AL33" s="2071" t="str">
        <f>IF($O$33="нет","без дифференциации",IF($R$33=0,"",$R$33))</f>
        <v>без дифференциации</v>
      </c>
      <c r="AM33" s="2071" t="str">
        <f>IF($S$33="нет","без дифференциации",IF($V$33=0,"",$V$33))</f>
        <v>Чульманская ТЭЦ </v>
      </c>
      <c r="AN33" s="1494" t="str">
        <f>$I$33</f>
        <v>6</v>
      </c>
      <c r="AO33" s="1494" t="str">
        <f>$I$33&amp;"."&amp;$M$33</f>
        <v>6.1</v>
      </c>
      <c r="AP33" s="1494" t="str">
        <f>$I$33&amp;"."&amp;$M$33&amp;"."&amp;$Q$33</f>
        <v>6.1.1</v>
      </c>
      <c r="AQ33" s="1494" t="str">
        <f>$I$33&amp;"."&amp;$M$33&amp;"."&amp;$Q$33&amp;"."&amp;$U$33</f>
        <v>6.1.1.1</v>
      </c>
      <c r="AR33" s="3300"/>
    </row>
    <row customHeight="1" ht="17.25">
      <c r="A34" s="2067"/>
      <c r="B34" s="3300"/>
      <c r="C34" s="2072"/>
      <c r="D34" s="2057"/>
      <c r="E34" s="2074"/>
      <c r="F34" s="2011"/>
      <c r="G34" s="2075"/>
      <c r="H34" s="2756"/>
      <c r="I34" s="2756"/>
      <c r="J34" s="2728"/>
      <c r="K34" s="2413"/>
      <c r="L34" s="2335"/>
      <c r="M34" s="2335"/>
      <c r="N34" s="2731"/>
      <c r="O34" s="2413"/>
      <c r="P34" s="2335"/>
      <c r="Q34" s="2335"/>
      <c r="R34" s="3309" t="s">
        <v>28</v>
      </c>
      <c r="S34" s="2334"/>
      <c r="T34" s="544"/>
      <c r="U34" s="545"/>
      <c r="V34" s="545" t="s">
        <v>176</v>
      </c>
      <c r="W34" s="546"/>
      <c r="X34" s="3300"/>
      <c r="Y34" s="1486"/>
      <c r="Z34" s="1486"/>
      <c r="AA34" s="1486"/>
      <c r="AB34" s="1486"/>
      <c r="AC34" s="1486"/>
      <c r="AD34" s="1486"/>
      <c r="AE34" s="1486"/>
      <c r="AF34" s="1486"/>
      <c r="AG34" s="1486"/>
      <c r="AH34" s="1486"/>
      <c r="AI34" s="1486"/>
      <c r="AJ34" s="1486"/>
      <c r="AK34" s="1486"/>
      <c r="AL34" s="3300"/>
      <c r="AM34" s="3300"/>
      <c r="AN34" s="3300"/>
      <c r="AO34" s="3300"/>
      <c r="AP34" s="3300"/>
      <c r="AQ34" s="3300"/>
      <c r="AR34" s="3300"/>
    </row>
    <row customHeight="1" ht="17.25">
      <c r="A35" s="2067"/>
      <c r="B35" s="3300"/>
      <c r="C35" s="2072"/>
      <c r="D35" s="2057"/>
      <c r="E35" s="2074"/>
      <c r="F35" s="2011"/>
      <c r="G35" s="2075"/>
      <c r="H35" s="2730"/>
      <c r="I35" s="2730"/>
      <c r="J35" s="2760"/>
      <c r="K35" s="2413"/>
      <c r="L35" s="2730"/>
      <c r="M35" s="2730"/>
      <c r="N35" s="2732"/>
      <c r="O35" s="2339"/>
      <c r="P35" s="544"/>
      <c r="Q35" s="545"/>
      <c r="R35" s="545" t="s">
        <v>177</v>
      </c>
      <c r="S35" s="2073"/>
      <c r="T35" s="2073"/>
      <c r="U35" s="2073"/>
      <c r="V35" s="2073"/>
      <c r="W35" s="546"/>
      <c r="X35" s="3300"/>
      <c r="Y35" s="1486"/>
      <c r="Z35" s="1486"/>
      <c r="AA35" s="1486"/>
      <c r="AB35" s="1486"/>
      <c r="AC35" s="1486"/>
      <c r="AD35" s="1486"/>
      <c r="AE35" s="1486"/>
      <c r="AF35" s="1486"/>
      <c r="AG35" s="1486"/>
      <c r="AH35" s="1486"/>
      <c r="AI35" s="1486"/>
      <c r="AJ35" s="1486"/>
      <c r="AK35" s="1486"/>
      <c r="AL35" s="3300"/>
      <c r="AM35" s="3300"/>
      <c r="AN35" s="3300"/>
      <c r="AO35" s="3300"/>
      <c r="AP35" s="3300"/>
      <c r="AQ35" s="3300"/>
      <c r="AR35" s="3300"/>
    </row>
    <row customHeight="1" ht="17.25">
      <c r="A36" s="2067"/>
      <c r="B36" s="3300"/>
      <c r="C36" s="2072"/>
      <c r="D36" s="2057"/>
      <c r="E36" s="2074"/>
      <c r="F36" s="2011"/>
      <c r="G36" s="2075"/>
      <c r="H36" s="2730"/>
      <c r="I36" s="2730"/>
      <c r="J36" s="2760"/>
      <c r="K36" s="2339"/>
      <c r="L36" s="544"/>
      <c r="M36" s="545"/>
      <c r="N36" s="545" t="s">
        <v>178</v>
      </c>
      <c r="O36" s="545"/>
      <c r="P36" s="545"/>
      <c r="Q36" s="545"/>
      <c r="R36" s="545"/>
      <c r="S36" s="2073"/>
      <c r="T36" s="2073"/>
      <c r="U36" s="2073"/>
      <c r="V36" s="2073"/>
      <c r="W36" s="546"/>
      <c r="X36" s="3300"/>
      <c r="Y36" s="1486"/>
      <c r="Z36" s="1486"/>
      <c r="AA36" s="1486"/>
      <c r="AB36" s="1486"/>
      <c r="AC36" s="1486"/>
      <c r="AD36" s="1486"/>
      <c r="AE36" s="1486"/>
      <c r="AF36" s="1486"/>
      <c r="AG36" s="1486"/>
      <c r="AH36" s="1486"/>
      <c r="AI36" s="1486"/>
      <c r="AJ36" s="1486"/>
      <c r="AK36" s="1486"/>
      <c r="AL36" s="3300"/>
      <c r="AM36" s="3300"/>
      <c r="AN36" s="3300"/>
      <c r="AO36" s="3300"/>
      <c r="AP36" s="3300"/>
      <c r="AQ36" s="3300"/>
      <c r="AR36" s="3300"/>
    </row>
    <row s="14985" customFormat="1" customHeight="1" ht="17.25">
      <c r="A37" s="548"/>
      <c r="C37" s="547"/>
      <c r="D37" s="2363"/>
      <c r="E37" s="2371"/>
      <c r="F37" s="2374"/>
      <c r="G37" s="3327"/>
      <c r="H37" s="3328"/>
      <c r="I37" s="3329"/>
      <c r="J37" s="3330" t="s">
        <v>205</v>
      </c>
      <c r="K37" s="3331"/>
      <c r="L37" s="3332"/>
      <c r="M37" s="3333"/>
      <c r="N37" s="3334"/>
      <c r="O37" s="3335"/>
      <c r="P37" s="3336"/>
      <c r="Q37" s="3337"/>
      <c r="R37" s="3338"/>
      <c r="S37" s="3339"/>
      <c r="T37" s="3340"/>
      <c r="U37" s="3341"/>
      <c r="V37" s="3342"/>
      <c r="W37" s="3343"/>
      <c r="Y37" s="1486"/>
      <c r="Z37" s="1486"/>
      <c r="AA37" s="1486"/>
      <c r="AB37" s="1486"/>
      <c r="AC37" s="1486"/>
      <c r="AD37" s="1486"/>
      <c r="AE37" s="1486"/>
      <c r="AF37" s="1486"/>
      <c r="AG37" s="1486"/>
      <c r="AH37" s="1486"/>
      <c r="AI37" s="1486"/>
      <c r="AJ37" s="1486"/>
      <c r="AK37" s="1486"/>
      <c r="AL37" s="1486"/>
      <c r="AM37" s="1486"/>
      <c r="AN37" s="1486"/>
      <c r="AO37" s="1486"/>
      <c r="AP37" s="1486"/>
      <c r="AQ37" s="1486"/>
      <c r="AR37" s="977">
        <v>0</v>
      </c>
    </row>
    <row s="14985" customFormat="1" customHeight="1" ht="17.25">
      <c r="A38" s="548"/>
      <c r="C38" s="436"/>
      <c r="D38" s="2362">
        <v>2</v>
      </c>
      <c r="E38" s="3344" t="s">
        <v>206</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207</v>
      </c>
      <c r="AD38" s="1494" t="s">
        <v>208</v>
      </c>
      <c r="AE38" s="1494" t="s">
        <v>209</v>
      </c>
      <c r="AF38" s="1494" t="s">
        <v>210</v>
      </c>
      <c r="AG38" s="1494" t="s">
        <v>211</v>
      </c>
      <c r="AH38" s="1494" t="str">
        <f>IF($E$38=0,"",$E$38)</f>
        <v>Тарифы на тепловую энергию (мощность), поставляемую теплоснабжающими организациями потребителям, другим теплоснабжающим организациям</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4985" customFormat="1" customHeight="1" ht="17.25">
      <c r="A39" s="548"/>
      <c r="C39" s="547"/>
      <c r="D39" s="2362"/>
      <c r="E39" s="2391"/>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4985" customFormat="1" customHeight="1" ht="17.25">
      <c r="A40" s="548"/>
      <c r="C40" s="547"/>
      <c r="D40" s="2363"/>
      <c r="E40" s="2392"/>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4985" customFormat="1" customHeight="1" ht="17.25">
      <c r="A41" s="548"/>
      <c r="C41" s="547"/>
      <c r="D41" s="2363"/>
      <c r="E41" s="2392"/>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4985" customFormat="1" customHeight="1" ht="17.25">
      <c r="A42" s="548"/>
      <c r="C42" s="547"/>
      <c r="D42" s="2363"/>
      <c r="E42" s="2392"/>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4985" customFormat="1" customHeight="1" ht="17.25" hidden="1">
      <c r="A43" s="548"/>
      <c r="C43" s="436"/>
      <c r="D43" s="2362">
        <v>2</v>
      </c>
      <c r="E43" s="2370" t="s">
        <v>206</v>
      </c>
      <c r="F43" s="2372" t="s">
        <v>19</v>
      </c>
      <c r="G43" s="2370"/>
      <c r="H43" s="2375"/>
      <c r="I43" s="2377"/>
      <c r="J43" s="2379"/>
      <c r="K43" s="2364"/>
      <c r="L43" s="2364"/>
      <c r="M43" s="2364"/>
      <c r="N43" s="2366"/>
      <c r="O43" s="2364"/>
      <c r="P43" s="2364"/>
      <c r="Q43" s="2364"/>
      <c r="R43" s="2369"/>
      <c r="S43" s="2364"/>
      <c r="T43" s="2225"/>
      <c r="U43" s="2225"/>
      <c r="V43" s="2227"/>
      <c r="W43" s="1523"/>
      <c r="X43" s="1494"/>
      <c r="Y43" s="1494"/>
      <c r="Z43" s="1494" t="s">
        <v>28</v>
      </c>
      <c r="AA43" s="1494" t="s">
        <v>28</v>
      </c>
      <c r="AB43" s="1494" t="s">
        <v>28</v>
      </c>
      <c r="AC43" s="1494" t="s">
        <v>28</v>
      </c>
      <c r="AD43" s="1494" t="s">
        <v>28</v>
      </c>
      <c r="AE43" s="1494" t="s">
        <v>28</v>
      </c>
      <c r="AF43" s="1494" t="s">
        <v>28</v>
      </c>
      <c r="AG43" s="1494" t="s">
        <v>28</v>
      </c>
      <c r="AH43" s="1494" t="s">
        <v>28</v>
      </c>
      <c r="AI43" s="1494" t="s">
        <v>28</v>
      </c>
      <c r="AJ43" s="1494" t="s">
        <v>28</v>
      </c>
      <c r="AK43" s="1494" t="s">
        <v>28</v>
      </c>
      <c r="AL43" s="1494" t="s">
        <v>28</v>
      </c>
      <c r="AM43" s="1494" t="s">
        <v>28</v>
      </c>
      <c r="AN43" s="1999" t="s">
        <v>28</v>
      </c>
      <c r="AO43" s="1494" t="s">
        <v>28</v>
      </c>
      <c r="AP43" s="1493" t="s">
        <v>28</v>
      </c>
      <c r="AQ43" s="1493" t="s">
        <v>28</v>
      </c>
      <c r="AR43" s="1694">
        <v>0</v>
      </c>
    </row>
    <row s="14985"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2230"/>
      <c r="U44" s="2230"/>
      <c r="V44" s="2230"/>
      <c r="W44" s="2231"/>
      <c r="X44" s="1493"/>
      <c r="Y44" s="1493"/>
      <c r="Z44" s="1493"/>
      <c r="AA44" s="1493"/>
      <c r="AB44" s="1493"/>
      <c r="AC44" s="1493"/>
      <c r="AD44" s="1493"/>
      <c r="AE44" s="1493"/>
      <c r="AF44" s="1493"/>
      <c r="AG44" s="1493"/>
      <c r="AH44" s="1493"/>
      <c r="AI44" s="1493"/>
      <c r="AJ44" s="1493"/>
      <c r="AK44" s="1493"/>
      <c r="AL44" s="1493"/>
      <c r="AM44" s="1493"/>
      <c r="AN44" s="1493"/>
      <c r="AO44" s="1493"/>
      <c r="AP44" s="1493"/>
      <c r="AQ44" s="1493"/>
      <c r="AR44" s="1694">
        <v>0</v>
      </c>
    </row>
    <row s="14985" customFormat="1" customHeight="1" ht="17.25" hidden="1">
      <c r="A45" s="548"/>
      <c r="C45" s="547"/>
      <c r="D45" s="2363"/>
      <c r="E45" s="2371"/>
      <c r="F45" s="2373"/>
      <c r="G45" s="2371"/>
      <c r="H45" s="2376"/>
      <c r="I45" s="2378"/>
      <c r="J45" s="2381"/>
      <c r="K45" s="2365"/>
      <c r="L45" s="2365"/>
      <c r="M45" s="2365"/>
      <c r="N45" s="2368"/>
      <c r="O45" s="2365"/>
      <c r="P45" s="2226"/>
      <c r="Q45" s="2230"/>
      <c r="R45" s="2230"/>
      <c r="S45" s="556"/>
      <c r="T45" s="556"/>
      <c r="U45" s="556"/>
      <c r="V45" s="556"/>
      <c r="W45" s="2231"/>
      <c r="X45" s="1493"/>
      <c r="Y45" s="1493"/>
      <c r="Z45" s="1493"/>
      <c r="AA45" s="1493"/>
      <c r="AB45" s="1493"/>
      <c r="AC45" s="1493"/>
      <c r="AD45" s="1493"/>
      <c r="AE45" s="1493"/>
      <c r="AF45" s="1493"/>
      <c r="AG45" s="1493"/>
      <c r="AH45" s="1493"/>
      <c r="AI45" s="1493"/>
      <c r="AJ45" s="1493"/>
      <c r="AK45" s="1493"/>
      <c r="AL45" s="1493"/>
      <c r="AM45" s="1493"/>
      <c r="AN45" s="1493"/>
      <c r="AO45" s="1493"/>
      <c r="AP45" s="1493"/>
      <c r="AQ45" s="1493"/>
      <c r="AR45" s="1694">
        <v>0</v>
      </c>
    </row>
    <row s="14985" customFormat="1" customHeight="1" ht="17.25" hidden="1">
      <c r="A46" s="548"/>
      <c r="C46" s="547"/>
      <c r="D46" s="2363"/>
      <c r="E46" s="2371"/>
      <c r="F46" s="2373"/>
      <c r="G46" s="2371"/>
      <c r="H46" s="2376"/>
      <c r="I46" s="2378"/>
      <c r="J46" s="2381"/>
      <c r="K46" s="2365"/>
      <c r="L46" s="2230"/>
      <c r="M46" s="2230"/>
      <c r="N46" s="2230"/>
      <c r="O46" s="2230"/>
      <c r="P46" s="2230"/>
      <c r="Q46" s="2230"/>
      <c r="R46" s="2230"/>
      <c r="S46" s="556"/>
      <c r="T46" s="556"/>
      <c r="U46" s="556"/>
      <c r="V46" s="556"/>
      <c r="W46" s="2231"/>
      <c r="X46" s="1493"/>
      <c r="Y46" s="1493"/>
      <c r="Z46" s="1493"/>
      <c r="AA46" s="1493"/>
      <c r="AB46" s="1493"/>
      <c r="AC46" s="1493"/>
      <c r="AD46" s="1493"/>
      <c r="AE46" s="1493"/>
      <c r="AF46" s="1493"/>
      <c r="AG46" s="1493"/>
      <c r="AH46" s="1493"/>
      <c r="AI46" s="1493"/>
      <c r="AJ46" s="1493"/>
      <c r="AK46" s="1493"/>
      <c r="AL46" s="1493"/>
      <c r="AM46" s="1493"/>
      <c r="AN46" s="1493"/>
      <c r="AO46" s="1493"/>
      <c r="AP46" s="1493"/>
      <c r="AQ46" s="1493"/>
      <c r="AR46" s="1694">
        <v>0</v>
      </c>
    </row>
    <row s="14985" customFormat="1" customHeight="1" ht="17.25" hidden="1">
      <c r="A47" s="548"/>
      <c r="C47" s="547"/>
      <c r="D47" s="2363"/>
      <c r="E47" s="2371"/>
      <c r="F47" s="2374"/>
      <c r="G47" s="2371"/>
      <c r="H47" s="1526"/>
      <c r="I47" s="2228"/>
      <c r="J47" s="2228"/>
      <c r="K47" s="2228"/>
      <c r="L47" s="2228"/>
      <c r="M47" s="2228"/>
      <c r="N47" s="2228"/>
      <c r="O47" s="2228"/>
      <c r="P47" s="2228"/>
      <c r="Q47" s="2228"/>
      <c r="R47" s="2228"/>
      <c r="S47" s="1528"/>
      <c r="T47" s="1528"/>
      <c r="U47" s="1528"/>
      <c r="V47" s="1528"/>
      <c r="W47" s="2229"/>
      <c r="X47" s="1493"/>
      <c r="Y47" s="1493"/>
      <c r="Z47" s="1493"/>
      <c r="AA47" s="1493"/>
      <c r="AB47" s="1493"/>
      <c r="AC47" s="1493"/>
      <c r="AD47" s="1493"/>
      <c r="AE47" s="1493"/>
      <c r="AF47" s="1493"/>
      <c r="AG47" s="1493"/>
      <c r="AH47" s="1493"/>
      <c r="AI47" s="1493"/>
      <c r="AJ47" s="1493"/>
      <c r="AK47" s="1493"/>
      <c r="AL47" s="1493"/>
      <c r="AM47" s="1493"/>
      <c r="AN47" s="1493"/>
      <c r="AO47" s="1493"/>
      <c r="AP47" s="1493"/>
      <c r="AQ47" s="1493"/>
      <c r="AR47" s="1694">
        <v>0</v>
      </c>
    </row>
    <row s="14985" customFormat="1" customHeight="1" ht="17.25">
      <c r="A48" s="548"/>
      <c r="C48" s="436"/>
      <c r="D48" s="2362">
        <v>3</v>
      </c>
      <c r="E48" s="2370" t="s">
        <v>212</v>
      </c>
      <c r="F48" s="2372" t="s">
        <v>19</v>
      </c>
      <c r="G48" s="2370"/>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213</v>
      </c>
      <c r="AD48" s="1494" t="s">
        <v>214</v>
      </c>
      <c r="AE48" s="1494" t="s">
        <v>215</v>
      </c>
      <c r="AF48" s="1494" t="s">
        <v>216</v>
      </c>
      <c r="AG48" s="1494" t="s">
        <v>217</v>
      </c>
      <c r="AH48" s="1494" t="str">
        <f>IF($E$48=0,"",$E$48)</f>
        <v>Тарифы на теплоноситель, поставляемый теплоснабжающими организациями потребителям, другим теплоснабжающим организациям</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10">
        <v>0</v>
      </c>
    </row>
    <row s="14985" customFormat="1" customHeight="1" ht="17.25">
      <c r="A49" s="548"/>
      <c r="C49" s="547"/>
      <c r="D49" s="2362"/>
      <c r="E49" s="2370"/>
      <c r="F49" s="2373"/>
      <c r="G49" s="2370"/>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10">
        <v>0</v>
      </c>
    </row>
    <row s="14985" customFormat="1" customHeight="1" ht="17.25">
      <c r="A50" s="548"/>
      <c r="C50" s="547"/>
      <c r="D50" s="2363"/>
      <c r="E50" s="2371"/>
      <c r="F50" s="2373"/>
      <c r="G50" s="2371"/>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10">
        <v>0</v>
      </c>
    </row>
    <row s="14985" customFormat="1" customHeight="1" ht="17.25">
      <c r="A51" s="548"/>
      <c r="C51" s="547"/>
      <c r="D51" s="2363"/>
      <c r="E51" s="2371"/>
      <c r="F51" s="2373"/>
      <c r="G51" s="2371"/>
      <c r="H51" s="2376"/>
      <c r="I51" s="2378"/>
      <c r="J51" s="2381"/>
      <c r="K51" s="2365"/>
      <c r="L51" s="1524"/>
      <c r="M51" s="1524"/>
      <c r="N51" s="1524"/>
      <c r="O51" s="1524"/>
      <c r="P51" s="1524"/>
      <c r="Q51" s="1524"/>
      <c r="R51" s="1524"/>
      <c r="S51" s="556"/>
      <c r="T51" s="556"/>
      <c r="U51" s="556"/>
      <c r="V51" s="556"/>
      <c r="W51" s="1525"/>
      <c r="X51" s="1486"/>
      <c r="Y51" s="1486"/>
      <c r="Z51" s="1486"/>
      <c r="AA51" s="1486"/>
      <c r="AB51" s="1486"/>
      <c r="AC51" s="1486"/>
      <c r="AD51" s="1486"/>
      <c r="AE51" s="1486"/>
      <c r="AF51" s="1486"/>
      <c r="AG51" s="1486"/>
      <c r="AH51" s="1486"/>
      <c r="AI51" s="1486"/>
      <c r="AJ51" s="1486"/>
      <c r="AK51" s="1486"/>
      <c r="AL51" s="1486"/>
      <c r="AM51" s="1486"/>
      <c r="AN51" s="1486"/>
      <c r="AO51" s="1486"/>
      <c r="AP51" s="1486"/>
      <c r="AQ51" s="1486"/>
      <c r="AR51" s="1510">
        <v>0</v>
      </c>
    </row>
    <row s="14985" customFormat="1" customHeight="1" ht="17.25">
      <c r="A52" s="548"/>
      <c r="C52" s="547"/>
      <c r="D52" s="2363"/>
      <c r="E52" s="2371"/>
      <c r="F52" s="2374"/>
      <c r="G52" s="2371"/>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10">
        <v>0</v>
      </c>
    </row>
    <row s="14985" customFormat="1" customHeight="1" ht="17.25">
      <c r="A53" s="548"/>
      <c r="C53" s="436"/>
      <c r="D53" s="2362">
        <v>4</v>
      </c>
      <c r="E53" s="2370" t="s">
        <v>218</v>
      </c>
      <c r="F53" s="2372" t="s">
        <v>19</v>
      </c>
      <c r="G53" s="2370"/>
      <c r="H53" s="2375"/>
      <c r="I53" s="2377"/>
      <c r="J53" s="2379"/>
      <c r="K53" s="2364"/>
      <c r="L53" s="2364"/>
      <c r="M53" s="2364"/>
      <c r="N53" s="2366"/>
      <c r="O53" s="2364"/>
      <c r="P53" s="2364"/>
      <c r="Q53" s="2364"/>
      <c r="R53" s="2369"/>
      <c r="S53" s="2364"/>
      <c r="T53" s="1647"/>
      <c r="U53" s="1647"/>
      <c r="V53" s="1646"/>
      <c r="W53" s="1523"/>
      <c r="X53" s="1494"/>
      <c r="Y53" s="1494"/>
      <c r="Z53" s="1494"/>
      <c r="AA53" s="1494"/>
      <c r="AB53" s="1494"/>
      <c r="AC53" s="1494" t="s">
        <v>219</v>
      </c>
      <c r="AD53" s="1494" t="s">
        <v>220</v>
      </c>
      <c r="AE53" s="1494" t="s">
        <v>221</v>
      </c>
      <c r="AF53" s="1494" t="s">
        <v>222</v>
      </c>
      <c r="AG53" s="1494" t="s">
        <v>223</v>
      </c>
      <c r="AH53" s="1494" t="str">
        <f>IF($E$53=0,"",$E$53)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10">
        <v>0</v>
      </c>
    </row>
    <row s="14985"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10">
        <v>0</v>
      </c>
    </row>
    <row s="14985" customFormat="1" customHeight="1" ht="17.25">
      <c r="A55" s="548"/>
      <c r="C55" s="547"/>
      <c r="D55" s="2363"/>
      <c r="E55" s="2371"/>
      <c r="F55" s="2373"/>
      <c r="G55" s="2371"/>
      <c r="H55" s="2376"/>
      <c r="I55" s="2378"/>
      <c r="J55" s="2381"/>
      <c r="K55" s="2365"/>
      <c r="L55" s="2365"/>
      <c r="M55" s="2365"/>
      <c r="N55" s="2368"/>
      <c r="O55" s="2365"/>
      <c r="P55" s="1645"/>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10">
        <v>0</v>
      </c>
    </row>
    <row s="14985" customFormat="1" customHeight="1" ht="17.25">
      <c r="A56" s="548"/>
      <c r="C56" s="547"/>
      <c r="D56" s="2363"/>
      <c r="E56" s="2371"/>
      <c r="F56" s="2373"/>
      <c r="G56" s="2371"/>
      <c r="H56" s="2376"/>
      <c r="I56" s="2378"/>
      <c r="J56" s="2381"/>
      <c r="K56" s="2365"/>
      <c r="L56" s="1524"/>
      <c r="M56" s="1524"/>
      <c r="N56" s="1524"/>
      <c r="O56" s="1524"/>
      <c r="P56" s="1524"/>
      <c r="Q56" s="1524"/>
      <c r="R56" s="1524"/>
      <c r="S56" s="556"/>
      <c r="T56" s="556"/>
      <c r="U56" s="556"/>
      <c r="V56" s="556"/>
      <c r="W56" s="1525"/>
      <c r="X56" s="1486"/>
      <c r="Y56" s="1486"/>
      <c r="Z56" s="1486"/>
      <c r="AA56" s="1486"/>
      <c r="AB56" s="1486"/>
      <c r="AC56" s="1486"/>
      <c r="AD56" s="1486"/>
      <c r="AE56" s="1486"/>
      <c r="AF56" s="1486"/>
      <c r="AG56" s="1486"/>
      <c r="AH56" s="1486"/>
      <c r="AI56" s="1486"/>
      <c r="AJ56" s="1486"/>
      <c r="AK56" s="1486"/>
      <c r="AL56" s="1486"/>
      <c r="AM56" s="1486"/>
      <c r="AN56" s="1486"/>
      <c r="AO56" s="1486"/>
      <c r="AP56" s="1486"/>
      <c r="AQ56" s="1486"/>
      <c r="AR56" s="1510">
        <v>0</v>
      </c>
    </row>
    <row s="14985"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10">
        <v>0</v>
      </c>
    </row>
    <row s="14985" customFormat="1" customHeight="1" ht="17.25">
      <c r="A58" s="548"/>
      <c r="C58" s="436"/>
      <c r="D58" s="2362">
        <v>5</v>
      </c>
      <c r="E58" s="2370" t="s">
        <v>224</v>
      </c>
      <c r="F58" s="2372" t="s">
        <v>19</v>
      </c>
      <c r="G58" s="2370"/>
      <c r="H58" s="2375"/>
      <c r="I58" s="2377"/>
      <c r="J58" s="2379"/>
      <c r="K58" s="2364"/>
      <c r="L58" s="2364"/>
      <c r="M58" s="2364"/>
      <c r="N58" s="2366"/>
      <c r="O58" s="2364"/>
      <c r="P58" s="2364"/>
      <c r="Q58" s="2364"/>
      <c r="R58" s="2369"/>
      <c r="S58" s="2364"/>
      <c r="T58" s="1647"/>
      <c r="U58" s="1647"/>
      <c r="V58" s="1646"/>
      <c r="W58" s="1523"/>
      <c r="X58" s="1494"/>
      <c r="Y58" s="1494"/>
      <c r="Z58" s="1494"/>
      <c r="AA58" s="1494"/>
      <c r="AB58" s="1494"/>
      <c r="AC58" s="1494" t="s">
        <v>225</v>
      </c>
      <c r="AD58" s="1494" t="s">
        <v>226</v>
      </c>
      <c r="AE58" s="1494" t="s">
        <v>227</v>
      </c>
      <c r="AF58" s="1494" t="s">
        <v>228</v>
      </c>
      <c r="AG58" s="1494" t="s">
        <v>229</v>
      </c>
      <c r="AH58" s="1494" t="str">
        <f>IF($E$58=0,"",$E$58)</f>
        <v>Тарифы на услуги по передаче тепловой энергии</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86" t="str">
        <f>$I$58&amp;"."&amp;$M$58&amp;"."&amp;$Q$58</f>
        <v>..</v>
      </c>
      <c r="AQ58" s="1486" t="str">
        <f>$I$58&amp;"."&amp;$M$58&amp;"."&amp;$Q$58&amp;"."&amp;$U$58</f>
        <v>...</v>
      </c>
      <c r="AR58" s="1510">
        <v>0</v>
      </c>
    </row>
    <row s="14985" customFormat="1" customHeight="1" ht="17.25">
      <c r="A59" s="548"/>
      <c r="C59" s="547"/>
      <c r="D59" s="2362"/>
      <c r="E59" s="2370"/>
      <c r="F59" s="2373"/>
      <c r="G59" s="2370"/>
      <c r="H59" s="2376"/>
      <c r="I59" s="2378"/>
      <c r="J59" s="2380"/>
      <c r="K59" s="2365"/>
      <c r="L59" s="2365"/>
      <c r="M59" s="2365"/>
      <c r="N59" s="2367"/>
      <c r="O59" s="2365"/>
      <c r="P59" s="2365"/>
      <c r="Q59" s="2365"/>
      <c r="R59" s="2368"/>
      <c r="S59" s="2365"/>
      <c r="T59" s="1524"/>
      <c r="U59" s="1524"/>
      <c r="V59" s="1524"/>
      <c r="W59" s="1525"/>
      <c r="X59" s="1486"/>
      <c r="Y59" s="1486"/>
      <c r="Z59" s="1486"/>
      <c r="AA59" s="1486"/>
      <c r="AB59" s="1486"/>
      <c r="AC59" s="1486"/>
      <c r="AD59" s="1486"/>
      <c r="AE59" s="1486"/>
      <c r="AF59" s="1486"/>
      <c r="AG59" s="1486"/>
      <c r="AH59" s="1486"/>
      <c r="AI59" s="1486"/>
      <c r="AJ59" s="1486"/>
      <c r="AK59" s="1486"/>
      <c r="AL59" s="1486"/>
      <c r="AM59" s="1486"/>
      <c r="AN59" s="1486"/>
      <c r="AO59" s="1486"/>
      <c r="AP59" s="1486"/>
      <c r="AQ59" s="1486"/>
      <c r="AR59" s="1510">
        <v>0</v>
      </c>
    </row>
    <row s="14985" customFormat="1" customHeight="1" ht="17.25">
      <c r="A60" s="548"/>
      <c r="C60" s="547"/>
      <c r="D60" s="2363"/>
      <c r="E60" s="2371"/>
      <c r="F60" s="2373"/>
      <c r="G60" s="2371"/>
      <c r="H60" s="2376"/>
      <c r="I60" s="2378"/>
      <c r="J60" s="2381"/>
      <c r="K60" s="2365"/>
      <c r="L60" s="2365"/>
      <c r="M60" s="2365"/>
      <c r="N60" s="2368"/>
      <c r="O60" s="2365"/>
      <c r="P60" s="1645"/>
      <c r="Q60" s="1524"/>
      <c r="R60" s="1524"/>
      <c r="S60" s="556"/>
      <c r="T60" s="556"/>
      <c r="U60" s="556"/>
      <c r="V60" s="556"/>
      <c r="W60" s="1525"/>
      <c r="X60" s="1486"/>
      <c r="Y60" s="1486"/>
      <c r="Z60" s="1486"/>
      <c r="AA60" s="1486"/>
      <c r="AB60" s="1486"/>
      <c r="AC60" s="1486"/>
      <c r="AD60" s="1486"/>
      <c r="AE60" s="1486"/>
      <c r="AF60" s="1486"/>
      <c r="AG60" s="1486"/>
      <c r="AH60" s="1486"/>
      <c r="AI60" s="1486"/>
      <c r="AJ60" s="1486"/>
      <c r="AK60" s="1486"/>
      <c r="AL60" s="1486"/>
      <c r="AM60" s="1486"/>
      <c r="AN60" s="1486"/>
      <c r="AO60" s="1486"/>
      <c r="AP60" s="1486"/>
      <c r="AQ60" s="1486"/>
      <c r="AR60" s="1510">
        <v>0</v>
      </c>
    </row>
    <row s="14985" customFormat="1" customHeight="1" ht="17.25">
      <c r="A61" s="548"/>
      <c r="C61" s="547"/>
      <c r="D61" s="2363"/>
      <c r="E61" s="2371"/>
      <c r="F61" s="2373"/>
      <c r="G61" s="2371"/>
      <c r="H61" s="2376"/>
      <c r="I61" s="2378"/>
      <c r="J61" s="2381"/>
      <c r="K61" s="2365"/>
      <c r="L61" s="1524"/>
      <c r="M61" s="1524"/>
      <c r="N61" s="1524"/>
      <c r="O61" s="1524"/>
      <c r="P61" s="1524"/>
      <c r="Q61" s="1524"/>
      <c r="R61" s="1524"/>
      <c r="S61" s="556"/>
      <c r="T61" s="556"/>
      <c r="U61" s="556"/>
      <c r="V61" s="556"/>
      <c r="W61" s="1525"/>
      <c r="X61" s="1486"/>
      <c r="Y61" s="1486"/>
      <c r="Z61" s="1486"/>
      <c r="AA61" s="1486"/>
      <c r="AB61" s="1486"/>
      <c r="AC61" s="1486"/>
      <c r="AD61" s="1486"/>
      <c r="AE61" s="1486"/>
      <c r="AF61" s="1486"/>
      <c r="AG61" s="1486"/>
      <c r="AH61" s="1486"/>
      <c r="AI61" s="1486"/>
      <c r="AJ61" s="1486"/>
      <c r="AK61" s="1486"/>
      <c r="AL61" s="1486"/>
      <c r="AM61" s="1486"/>
      <c r="AN61" s="1486"/>
      <c r="AO61" s="1486"/>
      <c r="AP61" s="1486"/>
      <c r="AQ61" s="1486"/>
      <c r="AR61" s="1510">
        <v>0</v>
      </c>
    </row>
    <row s="14985" customFormat="1" customHeight="1" ht="17.25">
      <c r="A62" s="548"/>
      <c r="C62" s="547"/>
      <c r="D62" s="2363"/>
      <c r="E62" s="2371"/>
      <c r="F62" s="2374"/>
      <c r="G62" s="2371"/>
      <c r="H62" s="1526"/>
      <c r="I62" s="1527"/>
      <c r="J62" s="1527"/>
      <c r="K62" s="1527"/>
      <c r="L62" s="1527"/>
      <c r="M62" s="1527"/>
      <c r="N62" s="1527"/>
      <c r="O62" s="1527"/>
      <c r="P62" s="1527"/>
      <c r="Q62" s="1527"/>
      <c r="R62" s="1527"/>
      <c r="S62" s="1528"/>
      <c r="T62" s="1528"/>
      <c r="U62" s="1528"/>
      <c r="V62" s="1528"/>
      <c r="W62" s="1529"/>
      <c r="X62" s="1486"/>
      <c r="Y62" s="1486"/>
      <c r="Z62" s="1486"/>
      <c r="AA62" s="1486"/>
      <c r="AB62" s="1486"/>
      <c r="AC62" s="1486"/>
      <c r="AD62" s="1486"/>
      <c r="AE62" s="1486"/>
      <c r="AF62" s="1486"/>
      <c r="AG62" s="1486"/>
      <c r="AH62" s="1486"/>
      <c r="AI62" s="1486"/>
      <c r="AJ62" s="1486"/>
      <c r="AK62" s="1486"/>
      <c r="AL62" s="1486"/>
      <c r="AM62" s="1486"/>
      <c r="AN62" s="1486"/>
      <c r="AO62" s="1486"/>
      <c r="AP62" s="1486"/>
      <c r="AQ62" s="1486"/>
      <c r="AR62" s="1510">
        <v>0</v>
      </c>
    </row>
    <row s="14985" customFormat="1" customHeight="1" ht="17.25">
      <c r="A63" s="548"/>
      <c r="C63" s="436"/>
      <c r="D63" s="2362">
        <v>6</v>
      </c>
      <c r="E63" s="2370" t="s">
        <v>230</v>
      </c>
      <c r="F63" s="2372" t="s">
        <v>19</v>
      </c>
      <c r="G63" s="2370"/>
      <c r="H63" s="2375"/>
      <c r="I63" s="2377"/>
      <c r="J63" s="2379"/>
      <c r="K63" s="2364"/>
      <c r="L63" s="2364"/>
      <c r="M63" s="2364"/>
      <c r="N63" s="2366"/>
      <c r="O63" s="2364"/>
      <c r="P63" s="2364"/>
      <c r="Q63" s="2364"/>
      <c r="R63" s="2369"/>
      <c r="S63" s="2364"/>
      <c r="T63" s="1647"/>
      <c r="U63" s="1647"/>
      <c r="V63" s="1646"/>
      <c r="W63" s="1523"/>
      <c r="X63" s="1494"/>
      <c r="Y63" s="1494"/>
      <c r="Z63" s="1494"/>
      <c r="AA63" s="1494"/>
      <c r="AB63" s="1494"/>
      <c r="AC63" s="1494" t="s">
        <v>231</v>
      </c>
      <c r="AD63" s="1494" t="s">
        <v>232</v>
      </c>
      <c r="AE63" s="1494" t="s">
        <v>233</v>
      </c>
      <c r="AF63" s="1494" t="s">
        <v>234</v>
      </c>
      <c r="AG63" s="1494" t="s">
        <v>235</v>
      </c>
      <c r="AH63" s="1494" t="str">
        <f>IF($E$63=0,"",$E$63)</f>
        <v>Тарифы на услуги по передаче теплоносителя</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86" t="str">
        <f>$I$63&amp;"."&amp;$M$63&amp;"."&amp;$Q$63</f>
        <v>..</v>
      </c>
      <c r="AQ63" s="1486" t="str">
        <f>$I$63&amp;"."&amp;$M$63&amp;"."&amp;$Q$63&amp;"."&amp;$U$63</f>
        <v>...</v>
      </c>
      <c r="AR63" s="1510">
        <v>0</v>
      </c>
    </row>
    <row s="14985" customFormat="1" customHeight="1" ht="17.25">
      <c r="A64" s="548"/>
      <c r="C64" s="547"/>
      <c r="D64" s="2362"/>
      <c r="E64" s="2370"/>
      <c r="F64" s="2373"/>
      <c r="G64" s="2370"/>
      <c r="H64" s="2376"/>
      <c r="I64" s="2378"/>
      <c r="J64" s="2380"/>
      <c r="K64" s="2365"/>
      <c r="L64" s="2365"/>
      <c r="M64" s="2365"/>
      <c r="N64" s="2367"/>
      <c r="O64" s="2365"/>
      <c r="P64" s="2365"/>
      <c r="Q64" s="2365"/>
      <c r="R64" s="2368"/>
      <c r="S64" s="2365"/>
      <c r="T64" s="1524"/>
      <c r="U64" s="1524"/>
      <c r="V64" s="1524"/>
      <c r="W64" s="1525"/>
      <c r="X64" s="1486"/>
      <c r="Y64" s="1486"/>
      <c r="Z64" s="1486"/>
      <c r="AA64" s="1486"/>
      <c r="AB64" s="1486"/>
      <c r="AC64" s="1486"/>
      <c r="AD64" s="1486"/>
      <c r="AE64" s="1486"/>
      <c r="AF64" s="1486"/>
      <c r="AG64" s="1486"/>
      <c r="AH64" s="1486"/>
      <c r="AI64" s="1486"/>
      <c r="AJ64" s="1486"/>
      <c r="AK64" s="1486"/>
      <c r="AL64" s="1486"/>
      <c r="AM64" s="1486"/>
      <c r="AN64" s="1486"/>
      <c r="AO64" s="1486"/>
      <c r="AP64" s="1486"/>
      <c r="AQ64" s="1486"/>
      <c r="AR64" s="1510">
        <v>0</v>
      </c>
    </row>
    <row s="14985" customFormat="1" customHeight="1" ht="17.25">
      <c r="A65" s="548"/>
      <c r="C65" s="547"/>
      <c r="D65" s="2363"/>
      <c r="E65" s="2371"/>
      <c r="F65" s="2373"/>
      <c r="G65" s="2371"/>
      <c r="H65" s="2376"/>
      <c r="I65" s="2378"/>
      <c r="J65" s="2381"/>
      <c r="K65" s="2365"/>
      <c r="L65" s="2365"/>
      <c r="M65" s="2365"/>
      <c r="N65" s="2368"/>
      <c r="O65" s="2365"/>
      <c r="P65" s="1645"/>
      <c r="Q65" s="1524"/>
      <c r="R65" s="1524"/>
      <c r="S65" s="556"/>
      <c r="T65" s="556"/>
      <c r="U65" s="556"/>
      <c r="V65" s="556"/>
      <c r="W65" s="1525"/>
      <c r="X65" s="1486"/>
      <c r="Y65" s="1486"/>
      <c r="Z65" s="1486"/>
      <c r="AA65" s="1486"/>
      <c r="AB65" s="1486"/>
      <c r="AC65" s="1486"/>
      <c r="AD65" s="1486"/>
      <c r="AE65" s="1486"/>
      <c r="AF65" s="1486"/>
      <c r="AG65" s="1486"/>
      <c r="AH65" s="1486"/>
      <c r="AI65" s="1486"/>
      <c r="AJ65" s="1486"/>
      <c r="AK65" s="1486"/>
      <c r="AL65" s="1486"/>
      <c r="AM65" s="1486"/>
      <c r="AN65" s="1486"/>
      <c r="AO65" s="1486"/>
      <c r="AP65" s="1486"/>
      <c r="AQ65" s="1486"/>
      <c r="AR65" s="1510">
        <v>0</v>
      </c>
    </row>
    <row s="14985" customFormat="1" customHeight="1" ht="17.25">
      <c r="A66" s="548"/>
      <c r="C66" s="436"/>
      <c r="D66" s="2363"/>
      <c r="E66" s="2371"/>
      <c r="F66" s="2373"/>
      <c r="G66" s="2371"/>
      <c r="H66" s="2376"/>
      <c r="I66" s="2378"/>
      <c r="J66" s="2381"/>
      <c r="K66" s="2365"/>
      <c r="L66" s="1524"/>
      <c r="M66" s="1524"/>
      <c r="N66" s="1524"/>
      <c r="O66" s="1524"/>
      <c r="P66" s="1524"/>
      <c r="Q66" s="1524"/>
      <c r="R66" s="1524"/>
      <c r="S66" s="556"/>
      <c r="T66" s="556"/>
      <c r="U66" s="556"/>
      <c r="V66" s="556"/>
      <c r="W66" s="1525"/>
      <c r="Y66" s="1494"/>
      <c r="Z66" s="1494"/>
      <c r="AA66" s="1494"/>
      <c r="AB66" s="1494"/>
      <c r="AC66" s="1494"/>
      <c r="AD66" s="1494"/>
      <c r="AE66" s="1494"/>
      <c r="AF66" s="1494"/>
      <c r="AG66" s="1494"/>
      <c r="AH66" s="1494"/>
      <c r="AI66" s="1494"/>
      <c r="AJ66" s="1494"/>
      <c r="AK66" s="1494"/>
      <c r="AL66" s="1494"/>
      <c r="AM66" s="1494"/>
      <c r="AN66" s="1494"/>
      <c r="AO66" s="1494"/>
      <c r="AP66" s="1494"/>
      <c r="AQ66" s="1494"/>
      <c r="AR66" s="1553">
        <v>0</v>
      </c>
    </row>
    <row s="14985" customFormat="1" customHeight="1" ht="17.25">
      <c r="A67" s="548"/>
      <c r="C67" s="547"/>
      <c r="D67" s="2363"/>
      <c r="E67" s="2371"/>
      <c r="F67" s="2374"/>
      <c r="G67" s="2371"/>
      <c r="H67" s="1526"/>
      <c r="I67" s="1527"/>
      <c r="J67" s="1527"/>
      <c r="K67" s="1527"/>
      <c r="L67" s="1527"/>
      <c r="M67" s="1527"/>
      <c r="N67" s="1527"/>
      <c r="O67" s="1527"/>
      <c r="P67" s="1527"/>
      <c r="Q67" s="1527"/>
      <c r="R67" s="1527"/>
      <c r="S67" s="1528"/>
      <c r="T67" s="1528"/>
      <c r="U67" s="1528"/>
      <c r="V67" s="1528"/>
      <c r="W67" s="1529"/>
      <c r="X67" s="1486"/>
      <c r="Y67" s="1486"/>
      <c r="Z67" s="1486"/>
      <c r="AA67" s="1486"/>
      <c r="AB67" s="1486"/>
      <c r="AC67" s="1486"/>
      <c r="AD67" s="1486"/>
      <c r="AE67" s="1486"/>
      <c r="AF67" s="1486"/>
      <c r="AG67" s="1486"/>
      <c r="AH67" s="1486"/>
      <c r="AI67" s="1486"/>
      <c r="AJ67" s="1486"/>
      <c r="AK67" s="1486"/>
      <c r="AL67" s="1486"/>
      <c r="AM67" s="1486"/>
      <c r="AN67" s="1486"/>
      <c r="AO67" s="1486"/>
      <c r="AP67" s="1486"/>
      <c r="AQ67" s="1486"/>
      <c r="AR67" s="1510">
        <v>0</v>
      </c>
    </row>
    <row s="14985" customFormat="1" customHeight="1" ht="17.25">
      <c r="A68" s="548"/>
      <c r="C68" s="436"/>
      <c r="D68" s="2393">
        <v>7</v>
      </c>
      <c r="E68" s="2396" t="s">
        <v>236</v>
      </c>
      <c r="F68" s="2372" t="s">
        <v>19</v>
      </c>
      <c r="G68" s="2396"/>
      <c r="H68" s="2375"/>
      <c r="I68" s="2377"/>
      <c r="J68" s="2379"/>
      <c r="K68" s="2364"/>
      <c r="L68" s="2364"/>
      <c r="M68" s="2364"/>
      <c r="N68" s="2366"/>
      <c r="O68" s="2364"/>
      <c r="P68" s="2364"/>
      <c r="Q68" s="2364"/>
      <c r="R68" s="2369"/>
      <c r="S68" s="2364"/>
      <c r="T68" s="1647"/>
      <c r="U68" s="1647"/>
      <c r="V68" s="1646"/>
      <c r="W68" s="1523"/>
      <c r="X68" s="1494"/>
      <c r="Y68" s="1494"/>
      <c r="Z68" s="1494"/>
      <c r="AA68" s="1494"/>
      <c r="AB68" s="1494"/>
      <c r="AC68" s="1494" t="s">
        <v>237</v>
      </c>
      <c r="AD68" s="1494" t="s">
        <v>238</v>
      </c>
      <c r="AE68" s="1494" t="s">
        <v>239</v>
      </c>
      <c r="AF68" s="1494" t="s">
        <v>240</v>
      </c>
      <c r="AG68" s="1494" t="s">
        <v>241</v>
      </c>
      <c r="AH68" s="1494" t="str">
        <f>IF($E$68=0,"",$E$68)</f>
        <v>Плата за услуги по поддержанию резервной тепловой мощности при отсутствии потребления тепловой энергии</v>
      </c>
      <c r="AI68" s="1494" t="str">
        <f>IF($G$68=0,"",$G$68)</f>
        <v/>
      </c>
      <c r="AJ68" s="1494" t="str">
        <f>IF($J$68=0,"",$J$68)</f>
        <v/>
      </c>
      <c r="AK68" s="1494" t="str">
        <f>IF($K$68="нет","без дифференциации",IF($N$68=0,"",$N$68))</f>
        <v/>
      </c>
      <c r="AL68" s="1494" t="str">
        <f>IF($O$68="нет","без дифференциации",IF($R$68=0,"",$R$68))</f>
        <v/>
      </c>
      <c r="AM68" s="1494" t="str">
        <f>IF($S$68="нет","без дифференциации",IF($V$68=0,"",$V$68))</f>
        <v/>
      </c>
      <c r="AN68" s="1999">
        <f>$I$68</f>
        <v>0</v>
      </c>
      <c r="AO68" s="1494" t="str">
        <f>$I$68&amp;"."&amp;$M$68</f>
        <v>.</v>
      </c>
      <c r="AP68" s="1486" t="str">
        <f>$I$68&amp;"."&amp;$M$68&amp;"."&amp;$Q$68</f>
        <v>..</v>
      </c>
      <c r="AQ68" s="1486" t="str">
        <f>$I$68&amp;"."&amp;$M$68&amp;"."&amp;$Q$68&amp;"."&amp;$U$68</f>
        <v>...</v>
      </c>
      <c r="AR68" s="1535">
        <v>0</v>
      </c>
    </row>
    <row s="14985" customFormat="1" customHeight="1" ht="17.25">
      <c r="A69" s="548"/>
      <c r="C69" s="547"/>
      <c r="D69" s="2394"/>
      <c r="E69" s="2397"/>
      <c r="F69" s="2373"/>
      <c r="G69" s="2397"/>
      <c r="H69" s="2376"/>
      <c r="I69" s="2378"/>
      <c r="J69" s="2380"/>
      <c r="K69" s="2365"/>
      <c r="L69" s="2365"/>
      <c r="M69" s="2365"/>
      <c r="N69" s="2367"/>
      <c r="O69" s="2365"/>
      <c r="P69" s="2365"/>
      <c r="Q69" s="2365"/>
      <c r="R69" s="2368"/>
      <c r="S69" s="2365"/>
      <c r="T69" s="1524"/>
      <c r="U69" s="1524"/>
      <c r="V69" s="1524"/>
      <c r="W69" s="1525"/>
      <c r="X69" s="1486"/>
      <c r="Y69" s="1486"/>
      <c r="Z69" s="1486"/>
      <c r="AA69" s="1486"/>
      <c r="AB69" s="1486"/>
      <c r="AC69" s="1486"/>
      <c r="AD69" s="1486"/>
      <c r="AE69" s="1486"/>
      <c r="AF69" s="1486"/>
      <c r="AG69" s="1486"/>
      <c r="AH69" s="1486"/>
      <c r="AI69" s="1486"/>
      <c r="AJ69" s="1486"/>
      <c r="AK69" s="1486"/>
      <c r="AL69" s="1486"/>
      <c r="AM69" s="1486"/>
      <c r="AN69" s="1486"/>
      <c r="AO69" s="1486"/>
      <c r="AP69" s="1486"/>
      <c r="AQ69" s="1486"/>
      <c r="AR69" s="1535">
        <v>0</v>
      </c>
    </row>
    <row s="14985" customFormat="1" customHeight="1" ht="17.25">
      <c r="A70" s="548"/>
      <c r="C70" s="547"/>
      <c r="D70" s="2394"/>
      <c r="E70" s="2397"/>
      <c r="F70" s="2373"/>
      <c r="G70" s="2397"/>
      <c r="H70" s="2376"/>
      <c r="I70" s="2378"/>
      <c r="J70" s="2381"/>
      <c r="K70" s="2365"/>
      <c r="L70" s="2365"/>
      <c r="M70" s="2365"/>
      <c r="N70" s="2368"/>
      <c r="O70" s="2365"/>
      <c r="P70" s="1645"/>
      <c r="Q70" s="1524"/>
      <c r="R70" s="1524"/>
      <c r="S70" s="556"/>
      <c r="T70" s="556"/>
      <c r="U70" s="556"/>
      <c r="V70" s="556"/>
      <c r="W70" s="1525"/>
      <c r="X70" s="1486"/>
      <c r="Y70" s="1486"/>
      <c r="Z70" s="1486"/>
      <c r="AA70" s="1486"/>
      <c r="AB70" s="1486"/>
      <c r="AC70" s="1486"/>
      <c r="AD70" s="1486"/>
      <c r="AE70" s="1486"/>
      <c r="AF70" s="1486"/>
      <c r="AG70" s="1486"/>
      <c r="AH70" s="1486"/>
      <c r="AI70" s="1486"/>
      <c r="AJ70" s="1486"/>
      <c r="AK70" s="1486"/>
      <c r="AL70" s="1486"/>
      <c r="AM70" s="1486"/>
      <c r="AN70" s="1486"/>
      <c r="AO70" s="1486"/>
      <c r="AP70" s="1486"/>
      <c r="AQ70" s="1486"/>
      <c r="AR70" s="1535">
        <v>0</v>
      </c>
    </row>
    <row s="14985" customFormat="1" customHeight="1" ht="17.25">
      <c r="A71" s="548"/>
      <c r="C71" s="436"/>
      <c r="D71" s="2394"/>
      <c r="E71" s="2397"/>
      <c r="F71" s="2373"/>
      <c r="G71" s="2397"/>
      <c r="H71" s="2376"/>
      <c r="I71" s="2378"/>
      <c r="J71" s="2381"/>
      <c r="K71" s="2365"/>
      <c r="L71" s="1524"/>
      <c r="M71" s="1524"/>
      <c r="N71" s="1524"/>
      <c r="O71" s="1524"/>
      <c r="P71" s="1524"/>
      <c r="Q71" s="1524"/>
      <c r="R71" s="1524"/>
      <c r="S71" s="556"/>
      <c r="T71" s="556"/>
      <c r="U71" s="556"/>
      <c r="V71" s="556"/>
      <c r="W71" s="1525"/>
      <c r="Y71" s="1494"/>
      <c r="Z71" s="1494"/>
      <c r="AA71" s="1494"/>
      <c r="AB71" s="1494"/>
      <c r="AC71" s="1494"/>
      <c r="AD71" s="1494"/>
      <c r="AE71" s="1494"/>
      <c r="AF71" s="1494"/>
      <c r="AG71" s="1494"/>
      <c r="AH71" s="1494"/>
      <c r="AI71" s="1494"/>
      <c r="AJ71" s="1494"/>
      <c r="AK71" s="1494"/>
      <c r="AL71" s="1494"/>
      <c r="AM71" s="1494"/>
      <c r="AN71" s="1494"/>
      <c r="AO71" s="1494"/>
      <c r="AP71" s="1494"/>
      <c r="AQ71" s="1494"/>
      <c r="AR71" s="1553">
        <v>0</v>
      </c>
    </row>
    <row s="14985" customFormat="1" customHeight="1" ht="17.25">
      <c r="A72" s="548"/>
      <c r="C72" s="547"/>
      <c r="D72" s="2395"/>
      <c r="E72" s="2398"/>
      <c r="F72" s="2374"/>
      <c r="G72" s="2398"/>
      <c r="H72" s="1526"/>
      <c r="I72" s="1527"/>
      <c r="J72" s="1527"/>
      <c r="K72" s="1527"/>
      <c r="L72" s="1527"/>
      <c r="M72" s="1527"/>
      <c r="N72" s="1527"/>
      <c r="O72" s="1527"/>
      <c r="P72" s="1527"/>
      <c r="Q72" s="1527"/>
      <c r="R72" s="1527"/>
      <c r="S72" s="1528"/>
      <c r="T72" s="1528"/>
      <c r="U72" s="1528"/>
      <c r="V72" s="1528"/>
      <c r="W72" s="1529"/>
      <c r="X72" s="1486"/>
      <c r="Y72" s="1486"/>
      <c r="Z72" s="1486"/>
      <c r="AA72" s="1486"/>
      <c r="AB72" s="1486"/>
      <c r="AC72" s="1486"/>
      <c r="AD72" s="1486"/>
      <c r="AE72" s="1486"/>
      <c r="AF72" s="1486"/>
      <c r="AG72" s="1486"/>
      <c r="AH72" s="1486"/>
      <c r="AI72" s="1486"/>
      <c r="AJ72" s="1486"/>
      <c r="AK72" s="1486"/>
      <c r="AL72" s="1486"/>
      <c r="AM72" s="1486"/>
      <c r="AN72" s="1486"/>
      <c r="AO72" s="1486"/>
      <c r="AP72" s="1486"/>
      <c r="AQ72" s="1486"/>
      <c r="AR72" s="1535">
        <v>0</v>
      </c>
    </row>
    <row s="14985" customFormat="1" customHeight="1" ht="17.25">
      <c r="A73" s="548"/>
      <c r="C73" s="436"/>
      <c r="D73" s="2362">
        <v>8</v>
      </c>
      <c r="E73" s="2370" t="s">
        <v>242</v>
      </c>
      <c r="F73" s="2372" t="s">
        <v>19</v>
      </c>
      <c r="G73" s="2370"/>
      <c r="H73" s="2375"/>
      <c r="I73" s="2377"/>
      <c r="J73" s="2379"/>
      <c r="K73" s="2364"/>
      <c r="L73" s="2364"/>
      <c r="M73" s="2364"/>
      <c r="N73" s="2366"/>
      <c r="O73" s="2364"/>
      <c r="P73" s="2364"/>
      <c r="Q73" s="2364"/>
      <c r="R73" s="2369"/>
      <c r="S73" s="2364"/>
      <c r="T73" s="1697"/>
      <c r="U73" s="1697"/>
      <c r="V73" s="1699"/>
      <c r="W73" s="1523"/>
      <c r="X73" s="1494"/>
      <c r="Y73" s="1494"/>
      <c r="Z73" s="1494"/>
      <c r="AA73" s="1494"/>
      <c r="AB73" s="1494"/>
      <c r="AC73" s="1494" t="s">
        <v>243</v>
      </c>
      <c r="AD73" s="1494" t="s">
        <v>244</v>
      </c>
      <c r="AE73" s="1494" t="s">
        <v>245</v>
      </c>
      <c r="AF73" s="1494" t="s">
        <v>246</v>
      </c>
      <c r="AG73" s="1494" t="s">
        <v>247</v>
      </c>
      <c r="AH73" s="1494" t="str">
        <f>IF($E$73=0,"",$E$73)</f>
        <v>Плата за подключение (технологическое присоединение) к системе теплоснабжения</v>
      </c>
      <c r="AI73" s="1494" t="str">
        <f>IF($G$73=0,"",$G$73)</f>
        <v/>
      </c>
      <c r="AJ73" s="1494" t="str">
        <f>IF($J$73=0,"",$J$73)</f>
        <v/>
      </c>
      <c r="AK73" s="1494" t="str">
        <f>IF($K$73="нет","без дифференциации",IF($N$73=0,"",$N$73))</f>
        <v/>
      </c>
      <c r="AL73" s="1494" t="str">
        <f>IF($O$73="нет","без дифференциации",IF($R$73=0,"",$R$73))</f>
        <v/>
      </c>
      <c r="AM73" s="1494" t="str">
        <f>IF($S$73="нет","без дифференциации",IF($V$73=0,"",$V$73))</f>
        <v/>
      </c>
      <c r="AN73" s="1999">
        <f>$I$73</f>
        <v>0</v>
      </c>
      <c r="AO73" s="1494" t="str">
        <f>$I$73&amp;"."&amp;$M$73</f>
        <v>.</v>
      </c>
      <c r="AP73" s="1486" t="str">
        <f>$I$73&amp;"."&amp;$M$73&amp;"."&amp;$Q$73</f>
        <v>..</v>
      </c>
      <c r="AQ73" s="1486" t="str">
        <f>$I$73&amp;"."&amp;$M$73&amp;"."&amp;$Q$73&amp;"."&amp;$U$73</f>
        <v>...</v>
      </c>
      <c r="AR73" s="1535">
        <v>0</v>
      </c>
    </row>
    <row s="14985" customFormat="1" customHeight="1" ht="17.25">
      <c r="A74" s="548"/>
      <c r="C74" s="547"/>
      <c r="D74" s="2362"/>
      <c r="E74" s="2370"/>
      <c r="F74" s="2373"/>
      <c r="G74" s="2370"/>
      <c r="H74" s="2376"/>
      <c r="I74" s="2378"/>
      <c r="J74" s="2380"/>
      <c r="K74" s="2365"/>
      <c r="L74" s="2365"/>
      <c r="M74" s="2365"/>
      <c r="N74" s="2367"/>
      <c r="O74" s="2365"/>
      <c r="P74" s="2365"/>
      <c r="Q74" s="2365"/>
      <c r="R74" s="2368"/>
      <c r="S74" s="2365"/>
      <c r="T74" s="1524"/>
      <c r="U74" s="1524"/>
      <c r="V74" s="1524"/>
      <c r="W74" s="1525"/>
      <c r="X74" s="1486"/>
      <c r="Y74" s="1486"/>
      <c r="Z74" s="1486"/>
      <c r="AA74" s="1486"/>
      <c r="AB74" s="1486"/>
      <c r="AC74" s="1486"/>
      <c r="AD74" s="1486"/>
      <c r="AE74" s="1486"/>
      <c r="AF74" s="1486"/>
      <c r="AG74" s="1486"/>
      <c r="AH74" s="1486"/>
      <c r="AI74" s="1486"/>
      <c r="AJ74" s="1486"/>
      <c r="AK74" s="1486"/>
      <c r="AL74" s="1486"/>
      <c r="AM74" s="1486"/>
      <c r="AN74" s="1486"/>
      <c r="AO74" s="1486"/>
      <c r="AP74" s="1486"/>
      <c r="AQ74" s="1486"/>
      <c r="AR74" s="1535">
        <v>0</v>
      </c>
    </row>
    <row s="14985" customFormat="1" customHeight="1" ht="17.25">
      <c r="A75" s="548"/>
      <c r="C75" s="547"/>
      <c r="D75" s="2363"/>
      <c r="E75" s="2371"/>
      <c r="F75" s="2373"/>
      <c r="G75" s="2371"/>
      <c r="H75" s="2376"/>
      <c r="I75" s="2378"/>
      <c r="J75" s="2381"/>
      <c r="K75" s="2365"/>
      <c r="L75" s="2365"/>
      <c r="M75" s="2365"/>
      <c r="N75" s="2368"/>
      <c r="O75" s="2365"/>
      <c r="P75" s="1698"/>
      <c r="Q75" s="1524"/>
      <c r="R75" s="1524"/>
      <c r="S75" s="556"/>
      <c r="T75" s="556"/>
      <c r="U75" s="556"/>
      <c r="V75" s="556"/>
      <c r="W75" s="1525"/>
      <c r="X75" s="1486"/>
      <c r="Y75" s="1486"/>
      <c r="Z75" s="1486"/>
      <c r="AA75" s="1486"/>
      <c r="AB75" s="1486"/>
      <c r="AC75" s="1486"/>
      <c r="AD75" s="1486"/>
      <c r="AE75" s="1486"/>
      <c r="AF75" s="1486"/>
      <c r="AG75" s="1486"/>
      <c r="AH75" s="1486"/>
      <c r="AI75" s="1486"/>
      <c r="AJ75" s="1486"/>
      <c r="AK75" s="1486"/>
      <c r="AL75" s="1486"/>
      <c r="AM75" s="1486"/>
      <c r="AN75" s="1486"/>
      <c r="AO75" s="1486"/>
      <c r="AP75" s="1486"/>
      <c r="AQ75" s="1486"/>
      <c r="AR75" s="1535">
        <v>0</v>
      </c>
    </row>
    <row s="14985" customFormat="1" customHeight="1" ht="17.25">
      <c r="A76" s="548"/>
      <c r="C76" s="436"/>
      <c r="D76" s="2363"/>
      <c r="E76" s="2371"/>
      <c r="F76" s="2373"/>
      <c r="G76" s="2371"/>
      <c r="H76" s="2376"/>
      <c r="I76" s="2378"/>
      <c r="J76" s="2381"/>
      <c r="K76" s="2365"/>
      <c r="L76" s="1524"/>
      <c r="M76" s="1524"/>
      <c r="N76" s="1524"/>
      <c r="O76" s="1524"/>
      <c r="P76" s="1524"/>
      <c r="Q76" s="1524"/>
      <c r="R76" s="1524"/>
      <c r="S76" s="556"/>
      <c r="T76" s="556"/>
      <c r="U76" s="556"/>
      <c r="V76" s="556"/>
      <c r="W76" s="1525"/>
      <c r="Y76" s="1494"/>
      <c r="Z76" s="1494"/>
      <c r="AA76" s="1494"/>
      <c r="AB76" s="1494"/>
      <c r="AC76" s="1494"/>
      <c r="AD76" s="1494"/>
      <c r="AE76" s="1494"/>
      <c r="AF76" s="1494"/>
      <c r="AG76" s="1494"/>
      <c r="AH76" s="1494"/>
      <c r="AI76" s="1494"/>
      <c r="AJ76" s="1494"/>
      <c r="AK76" s="1494"/>
      <c r="AL76" s="1494"/>
      <c r="AM76" s="1494"/>
      <c r="AN76" s="1494"/>
      <c r="AO76" s="1494"/>
      <c r="AP76" s="1494"/>
      <c r="AQ76" s="1494"/>
      <c r="AR76" s="1553">
        <v>0</v>
      </c>
    </row>
    <row s="14985" customFormat="1" customHeight="1" ht="17.25">
      <c r="A77" s="548"/>
      <c r="C77" s="547"/>
      <c r="D77" s="2363"/>
      <c r="E77" s="2371"/>
      <c r="F77" s="2374"/>
      <c r="G77" s="2371"/>
      <c r="H77" s="1526"/>
      <c r="I77" s="1527"/>
      <c r="J77" s="1527"/>
      <c r="K77" s="1527"/>
      <c r="L77" s="1527"/>
      <c r="M77" s="1527"/>
      <c r="N77" s="1527"/>
      <c r="O77" s="1527"/>
      <c r="P77" s="1527"/>
      <c r="Q77" s="1527"/>
      <c r="R77" s="1527"/>
      <c r="S77" s="1528"/>
      <c r="T77" s="1528"/>
      <c r="U77" s="1528"/>
      <c r="V77" s="1528"/>
      <c r="W77" s="1529"/>
      <c r="X77" s="1486"/>
      <c r="Y77" s="1486"/>
      <c r="Z77" s="1486"/>
      <c r="AA77" s="1486"/>
      <c r="AB77" s="1486"/>
      <c r="AC77" s="1486"/>
      <c r="AD77" s="1486"/>
      <c r="AE77" s="1486"/>
      <c r="AF77" s="1486"/>
      <c r="AG77" s="1486"/>
      <c r="AH77" s="1486"/>
      <c r="AI77" s="1486"/>
      <c r="AJ77" s="1486"/>
      <c r="AK77" s="1486"/>
      <c r="AL77" s="1486"/>
      <c r="AM77" s="1486"/>
      <c r="AN77" s="1486"/>
      <c r="AO77" s="1486"/>
      <c r="AP77" s="1486"/>
      <c r="AQ77" s="1486"/>
      <c r="AR77" s="1535">
        <v>0</v>
      </c>
    </row>
    <row s="14985" customFormat="1" customHeight="1" ht="17.25">
      <c r="A78" s="548"/>
      <c r="C78" s="436"/>
      <c r="D78" s="2362">
        <v>9</v>
      </c>
      <c r="E78" s="2370" t="s">
        <v>248</v>
      </c>
      <c r="F78" s="2372" t="s">
        <v>19</v>
      </c>
      <c r="G78" s="2370"/>
      <c r="H78" s="2375"/>
      <c r="I78" s="2377"/>
      <c r="J78" s="2379"/>
      <c r="K78" s="2364"/>
      <c r="L78" s="2364"/>
      <c r="M78" s="2364"/>
      <c r="N78" s="2366"/>
      <c r="O78" s="2364"/>
      <c r="P78" s="2364"/>
      <c r="Q78" s="2364"/>
      <c r="R78" s="2369"/>
      <c r="S78" s="2364"/>
      <c r="T78" s="2158"/>
      <c r="U78" s="2158"/>
      <c r="V78" s="2160"/>
      <c r="W78" s="1523"/>
      <c r="X78" s="1494"/>
      <c r="Y78" s="1494"/>
      <c r="Z78" s="1494"/>
      <c r="AA78" s="1494"/>
      <c r="AB78" s="1494"/>
      <c r="AC78" s="1494" t="s">
        <v>249</v>
      </c>
      <c r="AD78" s="1494" t="s">
        <v>250</v>
      </c>
      <c r="AE78" s="1494" t="s">
        <v>251</v>
      </c>
      <c r="AF78" s="1494" t="s">
        <v>252</v>
      </c>
      <c r="AG78" s="1494" t="s">
        <v>253</v>
      </c>
      <c r="AH78" s="1494" t="str">
        <f>IF($E$78=0,"",$E$78)</f>
        <v>Плата за подключение (технологическое присоединение) к системе теплоснабжения (индивидуальная)</v>
      </c>
      <c r="AI78" s="1494" t="str">
        <f>IF($G$78=0,"",$G$78)</f>
        <v/>
      </c>
      <c r="AJ78" s="1494" t="str">
        <f>IF($J$78=0,"",$J$78)</f>
        <v/>
      </c>
      <c r="AK78" s="1494" t="str">
        <f>IF($K$78="нет","без дифференциации",IF($N$78=0,"",$N$78))</f>
        <v/>
      </c>
      <c r="AL78" s="1494" t="str">
        <f>IF($O$78="нет","без дифференциации",IF($R$78=0,"",$R$78))</f>
        <v/>
      </c>
      <c r="AM78" s="1494" t="str">
        <f>IF($S$78="нет","без дифференциации",IF($V$78=0,"",$V$78))</f>
        <v/>
      </c>
      <c r="AN78" s="1999">
        <f>$I$78</f>
        <v>0</v>
      </c>
      <c r="AO78" s="1494" t="str">
        <f>$I$78&amp;"."&amp;$M$78</f>
        <v>.</v>
      </c>
      <c r="AP78" s="1493" t="str">
        <f>$I$78&amp;"."&amp;$M$78&amp;"."&amp;$Q$78</f>
        <v>..</v>
      </c>
      <c r="AQ78" s="1493" t="str">
        <f>$I$78&amp;"."&amp;$M$78&amp;"."&amp;$Q$78&amp;"."&amp;$U$78</f>
        <v>...</v>
      </c>
      <c r="AR78" s="1694">
        <v>0</v>
      </c>
    </row>
    <row s="14985" customFormat="1" customHeight="1" ht="17.25">
      <c r="A79" s="548"/>
      <c r="C79" s="547"/>
      <c r="D79" s="2362"/>
      <c r="E79" s="2370"/>
      <c r="F79" s="2373"/>
      <c r="G79" s="2370"/>
      <c r="H79" s="2376"/>
      <c r="I79" s="2378"/>
      <c r="J79" s="2380"/>
      <c r="K79" s="2365"/>
      <c r="L79" s="2365"/>
      <c r="M79" s="2365"/>
      <c r="N79" s="2367"/>
      <c r="O79" s="2365"/>
      <c r="P79" s="2365"/>
      <c r="Q79" s="2365"/>
      <c r="R79" s="2368"/>
      <c r="S79" s="2365"/>
      <c r="T79" s="2161"/>
      <c r="U79" s="2161"/>
      <c r="V79" s="2161"/>
      <c r="W79" s="2162"/>
      <c r="X79" s="1493"/>
      <c r="Y79" s="1493"/>
      <c r="Z79" s="1493"/>
      <c r="AA79" s="1493"/>
      <c r="AB79" s="1493"/>
      <c r="AC79" s="1493"/>
      <c r="AD79" s="1493"/>
      <c r="AE79" s="1493"/>
      <c r="AF79" s="1493"/>
      <c r="AG79" s="1493"/>
      <c r="AH79" s="1493"/>
      <c r="AI79" s="1493"/>
      <c r="AJ79" s="1493"/>
      <c r="AK79" s="1493"/>
      <c r="AL79" s="1493"/>
      <c r="AM79" s="1493"/>
      <c r="AN79" s="1493"/>
      <c r="AO79" s="1493"/>
      <c r="AP79" s="1493"/>
      <c r="AQ79" s="1493"/>
      <c r="AR79" s="1694">
        <v>0</v>
      </c>
    </row>
    <row s="14985" customFormat="1" customHeight="1" ht="17.25">
      <c r="A80" s="548"/>
      <c r="C80" s="547"/>
      <c r="D80" s="2363"/>
      <c r="E80" s="2371"/>
      <c r="F80" s="2373"/>
      <c r="G80" s="2371"/>
      <c r="H80" s="2376"/>
      <c r="I80" s="2378"/>
      <c r="J80" s="2381"/>
      <c r="K80" s="2365"/>
      <c r="L80" s="2365"/>
      <c r="M80" s="2365"/>
      <c r="N80" s="2368"/>
      <c r="O80" s="2365"/>
      <c r="P80" s="2159"/>
      <c r="Q80" s="2161"/>
      <c r="R80" s="2161"/>
      <c r="S80" s="556"/>
      <c r="T80" s="556"/>
      <c r="U80" s="556"/>
      <c r="V80" s="556"/>
      <c r="W80" s="2162"/>
      <c r="X80" s="1493"/>
      <c r="Y80" s="1493"/>
      <c r="Z80" s="1493"/>
      <c r="AA80" s="1493"/>
      <c r="AB80" s="1493"/>
      <c r="AC80" s="1493"/>
      <c r="AD80" s="1493"/>
      <c r="AE80" s="1493"/>
      <c r="AF80" s="1493"/>
      <c r="AG80" s="1493"/>
      <c r="AH80" s="1493"/>
      <c r="AI80" s="1493"/>
      <c r="AJ80" s="1493"/>
      <c r="AK80" s="1493"/>
      <c r="AL80" s="1493"/>
      <c r="AM80" s="1493"/>
      <c r="AN80" s="1493"/>
      <c r="AO80" s="1493"/>
      <c r="AP80" s="1493"/>
      <c r="AQ80" s="1493"/>
      <c r="AR80" s="1694">
        <v>0</v>
      </c>
    </row>
    <row s="14985" customFormat="1" customHeight="1" ht="17.25">
      <c r="A81" s="548"/>
      <c r="C81" s="436"/>
      <c r="D81" s="2363"/>
      <c r="E81" s="2371"/>
      <c r="F81" s="2373"/>
      <c r="G81" s="2371"/>
      <c r="H81" s="2376"/>
      <c r="I81" s="2378"/>
      <c r="J81" s="2381"/>
      <c r="K81" s="2365"/>
      <c r="L81" s="2161"/>
      <c r="M81" s="2161"/>
      <c r="N81" s="2161"/>
      <c r="O81" s="2161"/>
      <c r="P81" s="2161"/>
      <c r="Q81" s="2161"/>
      <c r="R81" s="2161"/>
      <c r="S81" s="556"/>
      <c r="T81" s="556"/>
      <c r="U81" s="556"/>
      <c r="V81" s="556"/>
      <c r="W81" s="2162"/>
      <c r="Y81" s="1494"/>
      <c r="Z81" s="1494"/>
      <c r="AA81" s="1494"/>
      <c r="AB81" s="1494"/>
      <c r="AC81" s="1494"/>
      <c r="AD81" s="1494"/>
      <c r="AE81" s="1494"/>
      <c r="AF81" s="1494"/>
      <c r="AG81" s="1494"/>
      <c r="AH81" s="1494"/>
      <c r="AI81" s="1494"/>
      <c r="AJ81" s="1494"/>
      <c r="AK81" s="1494"/>
      <c r="AL81" s="1494"/>
      <c r="AM81" s="1494"/>
      <c r="AN81" s="1494"/>
      <c r="AO81" s="1494"/>
      <c r="AP81" s="1494"/>
      <c r="AQ81" s="1494"/>
      <c r="AR81" s="1694">
        <v>0</v>
      </c>
    </row>
    <row s="14985" customFormat="1" customHeight="1" ht="17.25">
      <c r="A82" s="548"/>
      <c r="C82" s="547"/>
      <c r="D82" s="2363"/>
      <c r="E82" s="2371"/>
      <c r="F82" s="2374"/>
      <c r="G82" s="2371"/>
      <c r="H82" s="1526"/>
      <c r="I82" s="2163"/>
      <c r="J82" s="2163"/>
      <c r="K82" s="2163"/>
      <c r="L82" s="2163"/>
      <c r="M82" s="2163"/>
      <c r="N82" s="2163"/>
      <c r="O82" s="2163"/>
      <c r="P82" s="2163"/>
      <c r="Q82" s="2163"/>
      <c r="R82" s="2163"/>
      <c r="S82" s="1528"/>
      <c r="T82" s="1528"/>
      <c r="U82" s="1528"/>
      <c r="V82" s="1528"/>
      <c r="W82" s="2164"/>
      <c r="X82" s="1493"/>
      <c r="Y82" s="1493"/>
      <c r="Z82" s="1493"/>
      <c r="AA82" s="1493"/>
      <c r="AB82" s="1493"/>
      <c r="AC82" s="1493"/>
      <c r="AD82" s="1493"/>
      <c r="AE82" s="1493"/>
      <c r="AF82" s="1493"/>
      <c r="AG82" s="1493"/>
      <c r="AH82" s="1493"/>
      <c r="AI82" s="1493"/>
      <c r="AJ82" s="1493"/>
      <c r="AK82" s="1493"/>
      <c r="AL82" s="1493"/>
      <c r="AM82" s="1493"/>
      <c r="AN82" s="1493"/>
      <c r="AO82" s="1493"/>
      <c r="AP82" s="1493"/>
      <c r="AQ82" s="1493"/>
      <c r="AR82" s="1694">
        <v>0</v>
      </c>
    </row>
    <row s="14985" customFormat="1" customHeight="1" ht="17.25" hidden="1">
      <c r="A83" s="548"/>
      <c r="C83" s="436"/>
      <c r="D83" s="2362">
        <v>10</v>
      </c>
      <c r="E83" s="2370" t="s">
        <v>254</v>
      </c>
      <c r="F83" s="2372" t="s">
        <v>19</v>
      </c>
      <c r="G83" s="2370"/>
      <c r="H83" s="2375"/>
      <c r="I83" s="2377"/>
      <c r="J83" s="2379"/>
      <c r="K83" s="2364"/>
      <c r="L83" s="2364"/>
      <c r="M83" s="2364"/>
      <c r="N83" s="2366"/>
      <c r="O83" s="2364"/>
      <c r="P83" s="2364"/>
      <c r="Q83" s="2364"/>
      <c r="R83" s="2369"/>
      <c r="S83" s="2364"/>
      <c r="T83" s="2158"/>
      <c r="U83" s="2158"/>
      <c r="V83" s="2160"/>
      <c r="W83" s="1523"/>
      <c r="X83" s="1494"/>
      <c r="Y83" s="1494"/>
      <c r="Z83" s="1494"/>
      <c r="AA83" s="1494"/>
      <c r="AB83" s="1494"/>
      <c r="AC83" s="1494" t="s">
        <v>255</v>
      </c>
      <c r="AD83" s="1494" t="s">
        <v>256</v>
      </c>
      <c r="AE83" s="1494" t="s">
        <v>257</v>
      </c>
      <c r="AF83" s="1494" t="s">
        <v>258</v>
      </c>
      <c r="AG83" s="1494" t="s">
        <v>259</v>
      </c>
      <c r="AH83" s="1494" t="str">
        <f>IF($E$83=0,"",$E$83)</f>
        <v>Предельный уровень цены на тепловую энергию (мощность), поставляемую теплоснабжающими организациями потребителям</v>
      </c>
      <c r="AI83" s="1494" t="str">
        <f>IF($G$83=0,"",$G$83)</f>
        <v/>
      </c>
      <c r="AJ83" s="1494" t="str">
        <f>IF($J$83=0,"",$J$83)</f>
        <v/>
      </c>
      <c r="AK83" s="1494" t="str">
        <f>IF($K$83="нет","без дифференциации",IF($N$83=0,"",$N$83))</f>
        <v/>
      </c>
      <c r="AL83" s="1494" t="str">
        <f>IF($O$83="нет","без дифференциации",IF($R$83=0,"",$R$83))</f>
        <v/>
      </c>
      <c r="AM83" s="1494" t="str">
        <f>IF($S$83="нет","без дифференциации",IF($V$83=0,"",$V$83))</f>
        <v/>
      </c>
      <c r="AN83" s="1999">
        <f>$I$83</f>
        <v>0</v>
      </c>
      <c r="AO83" s="1494" t="str">
        <f>$I$83&amp;"."&amp;$M$83</f>
        <v>.</v>
      </c>
      <c r="AP83" s="1493" t="str">
        <f>$I$83&amp;"."&amp;$M$83&amp;"."&amp;$Q$83</f>
        <v>..</v>
      </c>
      <c r="AQ83" s="1493" t="str">
        <f>$I$83&amp;"."&amp;$M$83&amp;"."&amp;$Q$83&amp;"."&amp;$U$83</f>
        <v>...</v>
      </c>
      <c r="AR83" s="1694">
        <v>0</v>
      </c>
    </row>
    <row s="14985" customFormat="1" customHeight="1" ht="17.25" hidden="1">
      <c r="A84" s="548"/>
      <c r="C84" s="547"/>
      <c r="D84" s="2362"/>
      <c r="E84" s="2370"/>
      <c r="F84" s="2373"/>
      <c r="G84" s="2370"/>
      <c r="H84" s="2376"/>
      <c r="I84" s="2378"/>
      <c r="J84" s="2380"/>
      <c r="K84" s="2365"/>
      <c r="L84" s="2365"/>
      <c r="M84" s="2365"/>
      <c r="N84" s="2367"/>
      <c r="O84" s="2365"/>
      <c r="P84" s="2365"/>
      <c r="Q84" s="2365"/>
      <c r="R84" s="2368"/>
      <c r="S84" s="2365"/>
      <c r="T84" s="2161"/>
      <c r="U84" s="2161"/>
      <c r="V84" s="2161"/>
      <c r="W84" s="2162"/>
      <c r="X84" s="1493"/>
      <c r="Y84" s="1493"/>
      <c r="Z84" s="1493"/>
      <c r="AA84" s="1493"/>
      <c r="AB84" s="1493"/>
      <c r="AC84" s="1493"/>
      <c r="AD84" s="1493"/>
      <c r="AE84" s="1493"/>
      <c r="AF84" s="1493"/>
      <c r="AG84" s="1493"/>
      <c r="AH84" s="1493"/>
      <c r="AI84" s="1493"/>
      <c r="AJ84" s="1493"/>
      <c r="AK84" s="1493"/>
      <c r="AL84" s="1493"/>
      <c r="AM84" s="1493"/>
      <c r="AN84" s="1493"/>
      <c r="AO84" s="1493"/>
      <c r="AP84" s="1493"/>
      <c r="AQ84" s="1493"/>
      <c r="AR84" s="1694">
        <v>0</v>
      </c>
    </row>
    <row s="14985" customFormat="1" customHeight="1" ht="17.25" hidden="1">
      <c r="A85" s="548"/>
      <c r="C85" s="547"/>
      <c r="D85" s="2363"/>
      <c r="E85" s="2371"/>
      <c r="F85" s="2373"/>
      <c r="G85" s="2371"/>
      <c r="H85" s="2376"/>
      <c r="I85" s="2378"/>
      <c r="J85" s="2381"/>
      <c r="K85" s="2365"/>
      <c r="L85" s="2365"/>
      <c r="M85" s="2365"/>
      <c r="N85" s="2368"/>
      <c r="O85" s="2365"/>
      <c r="P85" s="2159"/>
      <c r="Q85" s="2161"/>
      <c r="R85" s="2161"/>
      <c r="S85" s="556"/>
      <c r="T85" s="556"/>
      <c r="U85" s="556"/>
      <c r="V85" s="556"/>
      <c r="W85" s="2162"/>
      <c r="X85" s="1493"/>
      <c r="Y85" s="1493"/>
      <c r="Z85" s="1493"/>
      <c r="AA85" s="1493"/>
      <c r="AB85" s="1493"/>
      <c r="AC85" s="1493"/>
      <c r="AD85" s="1493"/>
      <c r="AE85" s="1493"/>
      <c r="AF85" s="1493"/>
      <c r="AG85" s="1493"/>
      <c r="AH85" s="1493"/>
      <c r="AI85" s="1493"/>
      <c r="AJ85" s="1493"/>
      <c r="AK85" s="1493"/>
      <c r="AL85" s="1493"/>
      <c r="AM85" s="1493"/>
      <c r="AN85" s="1493"/>
      <c r="AO85" s="1493"/>
      <c r="AP85" s="1493"/>
      <c r="AQ85" s="1493"/>
      <c r="AR85" s="1694">
        <v>0</v>
      </c>
    </row>
    <row s="14985" customFormat="1" customHeight="1" ht="17.25" hidden="1">
      <c r="A86" s="548"/>
      <c r="C86" s="436"/>
      <c r="D86" s="2363"/>
      <c r="E86" s="2371"/>
      <c r="F86" s="2373"/>
      <c r="G86" s="2371"/>
      <c r="H86" s="2376"/>
      <c r="I86" s="2378"/>
      <c r="J86" s="2381"/>
      <c r="K86" s="2365"/>
      <c r="L86" s="2161"/>
      <c r="M86" s="2161"/>
      <c r="N86" s="2161"/>
      <c r="O86" s="2161"/>
      <c r="P86" s="2161"/>
      <c r="Q86" s="2161"/>
      <c r="R86" s="2161"/>
      <c r="S86" s="556"/>
      <c r="T86" s="556"/>
      <c r="U86" s="556"/>
      <c r="V86" s="556"/>
      <c r="W86" s="2162"/>
      <c r="Y86" s="1494"/>
      <c r="Z86" s="1494"/>
      <c r="AA86" s="1494"/>
      <c r="AB86" s="1494"/>
      <c r="AC86" s="1494"/>
      <c r="AD86" s="1494"/>
      <c r="AE86" s="1494"/>
      <c r="AF86" s="1494"/>
      <c r="AG86" s="1494"/>
      <c r="AH86" s="1494"/>
      <c r="AI86" s="1494"/>
      <c r="AJ86" s="1494"/>
      <c r="AK86" s="1494"/>
      <c r="AL86" s="1494"/>
      <c r="AM86" s="1494"/>
      <c r="AN86" s="1494"/>
      <c r="AO86" s="1494"/>
      <c r="AP86" s="1494"/>
      <c r="AQ86" s="1494"/>
      <c r="AR86" s="1694">
        <v>0</v>
      </c>
    </row>
    <row s="14985" customFormat="1" customHeight="1" ht="17.25" hidden="1">
      <c r="A87" s="548"/>
      <c r="C87" s="547"/>
      <c r="D87" s="2363"/>
      <c r="E87" s="2371"/>
      <c r="F87" s="2374"/>
      <c r="G87" s="2371"/>
      <c r="H87" s="1526"/>
      <c r="I87" s="2163"/>
      <c r="J87" s="2163"/>
      <c r="K87" s="2163"/>
      <c r="L87" s="2163"/>
      <c r="M87" s="2163"/>
      <c r="N87" s="2163"/>
      <c r="O87" s="2163"/>
      <c r="P87" s="2163"/>
      <c r="Q87" s="2163"/>
      <c r="R87" s="2163"/>
      <c r="S87" s="1528"/>
      <c r="T87" s="1528"/>
      <c r="U87" s="1528"/>
      <c r="V87" s="1528"/>
      <c r="W87" s="2164"/>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694">
        <v>0</v>
      </c>
    </row>
    <row customHeight="1" ht="11.25">
      <c r="AR88" s="331">
        <v>0</v>
      </c>
    </row>
    <row customHeight="1" ht="11.25">
      <c r="E89" s="2401" t="s">
        <v>260</v>
      </c>
      <c r="F89" s="2401"/>
      <c r="G89" s="2401"/>
      <c r="H89" s="2401"/>
      <c r="I89" s="2401"/>
      <c r="J89" s="2401"/>
      <c r="K89" s="2401"/>
      <c r="L89" s="2401"/>
      <c r="M89" s="2401"/>
      <c r="N89" s="2401"/>
      <c r="O89" s="2401"/>
      <c r="P89" s="2401"/>
      <c r="Q89" s="2401"/>
      <c r="R89" s="2401"/>
      <c r="S89" s="2401"/>
      <c r="T89" s="2401"/>
      <c r="U89" s="2401"/>
      <c r="V89" s="2401"/>
      <c r="W89" s="2401"/>
      <c r="AR89" s="331">
        <v>0</v>
      </c>
    </row>
    <row customHeight="1" ht="36.75">
      <c r="E90" s="2399" t="s">
        <v>261</v>
      </c>
      <c r="F90" s="2399"/>
      <c r="G90" s="2400"/>
      <c r="H90" s="2400"/>
      <c r="I90" s="2400"/>
      <c r="J90" s="2400"/>
      <c r="K90" s="2400"/>
      <c r="L90" s="2400"/>
      <c r="M90" s="2400"/>
      <c r="N90" s="2400"/>
      <c r="O90" s="2400"/>
      <c r="P90" s="2400"/>
      <c r="Q90" s="2400"/>
      <c r="R90" s="2400"/>
      <c r="S90" s="2400"/>
      <c r="T90" s="2400"/>
      <c r="U90" s="2400"/>
      <c r="V90" s="2400"/>
      <c r="W90" s="2400"/>
      <c r="AR90" s="331">
        <v>0</v>
      </c>
    </row>
    <row customHeight="1" ht="28.5">
      <c r="E91" s="2399" t="s">
        <v>262</v>
      </c>
      <c r="F91" s="2399"/>
      <c r="G91" s="2400"/>
      <c r="H91" s="2400"/>
      <c r="I91" s="2400"/>
      <c r="J91" s="2400"/>
      <c r="K91" s="2400"/>
      <c r="L91" s="2400"/>
      <c r="M91" s="2400"/>
      <c r="N91" s="2400"/>
      <c r="O91" s="2400"/>
      <c r="P91" s="2400"/>
      <c r="Q91" s="2400"/>
      <c r="R91" s="2400"/>
      <c r="S91" s="2400"/>
      <c r="T91" s="2400"/>
      <c r="U91" s="2400"/>
      <c r="V91" s="2400"/>
      <c r="W91" s="2400"/>
      <c r="AR91" s="331">
        <v>0</v>
      </c>
    </row>
    <row customHeight="1" ht="27">
      <c r="E92" s="2399" t="s">
        <v>263</v>
      </c>
      <c r="F92" s="2399"/>
      <c r="G92" s="2400"/>
      <c r="H92" s="2400"/>
      <c r="I92" s="2400"/>
      <c r="J92" s="2400"/>
      <c r="K92" s="2400"/>
      <c r="L92" s="2400"/>
      <c r="M92" s="2400"/>
      <c r="N92" s="2400"/>
      <c r="O92" s="2400"/>
      <c r="P92" s="2400"/>
      <c r="Q92" s="2400"/>
      <c r="R92" s="2400"/>
      <c r="S92" s="2400"/>
      <c r="T92" s="2400"/>
      <c r="U92" s="2400"/>
      <c r="V92" s="2400"/>
      <c r="W92" s="2400"/>
      <c r="AR92" s="331">
        <v>0</v>
      </c>
    </row>
    <row customHeight="1" ht="17.25">
      <c r="E93" s="2399" t="s">
        <v>264</v>
      </c>
      <c r="F93" s="2399"/>
      <c r="G93" s="2400"/>
      <c r="H93" s="2400"/>
      <c r="I93" s="2400"/>
      <c r="J93" s="2400"/>
      <c r="K93" s="2400"/>
      <c r="L93" s="2400"/>
      <c r="M93" s="2400"/>
      <c r="N93" s="2400"/>
      <c r="O93" s="2400"/>
      <c r="P93" s="2400"/>
      <c r="Q93" s="2400"/>
      <c r="R93" s="2400"/>
      <c r="S93" s="2400"/>
      <c r="T93" s="2400"/>
      <c r="U93" s="2400"/>
      <c r="V93" s="2400"/>
      <c r="W93" s="2400"/>
      <c r="AR93" s="331">
        <v>0</v>
      </c>
    </row>
    <row customHeight="1" ht="15">
      <c r="E94" s="567"/>
      <c r="F94" s="1512"/>
      <c r="G94" s="384"/>
      <c r="H94" s="384"/>
      <c r="I94" s="384"/>
      <c r="J94" s="384"/>
      <c r="K94" s="384"/>
      <c r="L94" s="384"/>
      <c r="M94" s="384"/>
      <c r="N94" s="384"/>
      <c r="O94" s="384"/>
      <c r="P94" s="384"/>
      <c r="Q94" s="384"/>
      <c r="R94" s="384"/>
      <c r="S94" s="384"/>
      <c r="T94" s="384"/>
      <c r="U94" s="384"/>
      <c r="V94" s="384"/>
      <c r="W94" s="384"/>
      <c r="AR94" s="331">
        <v>0</v>
      </c>
    </row>
    <row customHeight="1" ht="15">
      <c r="E95" s="2401" t="s">
        <v>265</v>
      </c>
      <c r="F95" s="2401"/>
      <c r="G95" s="2401"/>
      <c r="H95" s="2401"/>
      <c r="I95" s="2401"/>
      <c r="J95" s="2401"/>
      <c r="K95" s="2401"/>
      <c r="L95" s="2401"/>
      <c r="M95" s="2401"/>
      <c r="N95" s="2401"/>
      <c r="O95" s="2401"/>
      <c r="P95" s="2401"/>
      <c r="Q95" s="2401"/>
      <c r="R95" s="2401"/>
      <c r="S95" s="2401"/>
      <c r="T95" s="2401"/>
      <c r="U95" s="2401"/>
      <c r="V95" s="2401"/>
      <c r="W95" s="2401"/>
      <c r="AR95" s="331">
        <v>0</v>
      </c>
    </row>
    <row customHeight="1" ht="17.25">
      <c r="E96" s="2399" t="s">
        <v>266</v>
      </c>
      <c r="F96" s="2399"/>
      <c r="G96" s="2400"/>
      <c r="H96" s="2400"/>
      <c r="I96" s="2400"/>
      <c r="J96" s="2400"/>
      <c r="K96" s="2400"/>
      <c r="L96" s="2400"/>
      <c r="M96" s="2400"/>
      <c r="N96" s="2400"/>
      <c r="O96" s="2400"/>
      <c r="P96" s="2400"/>
      <c r="Q96" s="2400"/>
      <c r="R96" s="2400"/>
      <c r="S96" s="2400"/>
      <c r="T96" s="2400"/>
      <c r="U96" s="2400"/>
      <c r="V96" s="2400"/>
      <c r="W96" s="2400"/>
      <c r="AR96" s="331">
        <v>0</v>
      </c>
    </row>
    <row customHeight="1" ht="17.25">
      <c r="E97" s="2399" t="s">
        <v>267</v>
      </c>
      <c r="F97" s="2399"/>
      <c r="G97" s="2400"/>
      <c r="H97" s="2400"/>
      <c r="I97" s="2400"/>
      <c r="J97" s="2400"/>
      <c r="K97" s="2400"/>
      <c r="L97" s="2400"/>
      <c r="M97" s="2400"/>
      <c r="N97" s="2400"/>
      <c r="O97" s="2400"/>
      <c r="P97" s="2400"/>
      <c r="Q97" s="2400"/>
      <c r="R97" s="2400"/>
      <c r="S97" s="2400"/>
      <c r="T97" s="2400"/>
      <c r="U97" s="2400"/>
      <c r="V97" s="2400"/>
      <c r="W97" s="2400"/>
      <c r="AR97" s="331">
        <v>0</v>
      </c>
    </row>
    <row s="14985" customFormat="1" customHeight="1" ht="11.25" hidden="1">
      <c r="A98" s="504"/>
      <c r="B98" s="504"/>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4985" customFormat="1" customHeight="1" ht="17.25" hidden="1">
      <c r="A99" s="548"/>
      <c r="C99" s="436"/>
      <c r="D99" s="2362">
        <v>1</v>
      </c>
      <c r="E99" s="2370" t="s">
        <v>268</v>
      </c>
      <c r="F99" s="2372" t="s">
        <v>19</v>
      </c>
      <c r="G99" s="2370"/>
      <c r="H99" s="2375"/>
      <c r="I99" s="2377"/>
      <c r="J99" s="2379"/>
      <c r="K99" s="2364"/>
      <c r="L99" s="2364"/>
      <c r="M99" s="2364"/>
      <c r="N99" s="2366"/>
      <c r="O99" s="2364"/>
      <c r="P99" s="2364"/>
      <c r="Q99" s="2364"/>
      <c r="R99" s="2369"/>
      <c r="S99" s="2364"/>
      <c r="T99" s="1697"/>
      <c r="U99" s="1697"/>
      <c r="V99" s="1699"/>
      <c r="W99" s="1523"/>
      <c r="Y99" s="1494"/>
      <c r="Z99" s="1494"/>
      <c r="AA99" s="1494"/>
      <c r="AB99" s="1494"/>
      <c r="AC99" s="1494" t="s">
        <v>269</v>
      </c>
      <c r="AD99" s="1494" t="s">
        <v>270</v>
      </c>
      <c r="AE99" s="1494" t="s">
        <v>271</v>
      </c>
      <c r="AF99" s="1494" t="s">
        <v>272</v>
      </c>
      <c r="AG99" s="1494"/>
      <c r="AH99" s="1494" t="str">
        <f>IF($E$99=0,"",$E$99)</f>
        <v>Тариф на питьевую воду (питьевое водоснабжение)</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494">
        <f>$I$99</f>
        <v>0</v>
      </c>
      <c r="AO99" s="1494" t="str">
        <f>$I$99&amp;"."&amp;$M$99</f>
        <v>.</v>
      </c>
      <c r="AP99" s="1494" t="str">
        <f>$I$99&amp;"."&amp;$M$99&amp;"."&amp;$Q$99</f>
        <v>..</v>
      </c>
      <c r="AQ99" s="1494" t="str">
        <f>$I$99&amp;"."&amp;$M$99&amp;"."&amp;$Q$99&amp;"."&amp;$U$99</f>
        <v>...</v>
      </c>
      <c r="AR99" s="1577">
        <v>0</v>
      </c>
    </row>
    <row s="14985"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1524"/>
      <c r="U100" s="1524"/>
      <c r="V100" s="1524"/>
      <c r="W100" s="1525"/>
      <c r="Y100" s="1486"/>
      <c r="Z100" s="1486"/>
      <c r="AA100" s="1486"/>
      <c r="AB100" s="1486"/>
      <c r="AC100" s="1486"/>
      <c r="AD100" s="1486"/>
      <c r="AE100" s="1486"/>
      <c r="AF100" s="1486"/>
      <c r="AG100" s="1486"/>
      <c r="AH100" s="1486"/>
      <c r="AI100" s="1486"/>
      <c r="AJ100" s="1486"/>
      <c r="AK100" s="1486"/>
      <c r="AL100" s="1486"/>
      <c r="AM100" s="1486"/>
      <c r="AN100" s="1486"/>
      <c r="AO100" s="1486"/>
      <c r="AP100" s="1486"/>
      <c r="AQ100" s="1486"/>
      <c r="AR100" s="1577">
        <v>0</v>
      </c>
    </row>
    <row s="14985" customFormat="1" customHeight="1" ht="17.25" hidden="1">
      <c r="A101" s="548"/>
      <c r="C101" s="436"/>
      <c r="D101" s="2362"/>
      <c r="E101" s="2370"/>
      <c r="F101" s="2373"/>
      <c r="G101" s="2370"/>
      <c r="H101" s="2376"/>
      <c r="I101" s="2378"/>
      <c r="J101" s="2381"/>
      <c r="K101" s="2365"/>
      <c r="L101" s="2365"/>
      <c r="M101" s="2365"/>
      <c r="N101" s="2368"/>
      <c r="O101" s="2365"/>
      <c r="P101" s="1698"/>
      <c r="Q101" s="1524"/>
      <c r="R101" s="1524"/>
      <c r="S101" s="556"/>
      <c r="T101" s="556"/>
      <c r="U101" s="556"/>
      <c r="V101" s="556"/>
      <c r="W101" s="1525"/>
      <c r="Y101" s="1494"/>
      <c r="Z101" s="1494"/>
      <c r="AA101" s="1494"/>
      <c r="AB101" s="1494"/>
      <c r="AC101" s="1494"/>
      <c r="AD101" s="1494"/>
      <c r="AE101" s="1494"/>
      <c r="AF101" s="1494"/>
      <c r="AG101" s="1494"/>
      <c r="AH101" s="1494"/>
      <c r="AI101" s="1494"/>
      <c r="AJ101" s="1494"/>
      <c r="AK101" s="1494"/>
      <c r="AL101" s="1494"/>
      <c r="AM101" s="1494"/>
      <c r="AN101" s="1494"/>
      <c r="AO101" s="1494"/>
      <c r="AP101" s="1494"/>
      <c r="AQ101" s="1494"/>
      <c r="AR101" s="1668">
        <v>0</v>
      </c>
    </row>
    <row s="14985" customFormat="1" customHeight="1" ht="17.25" hidden="1">
      <c r="A102" s="548"/>
      <c r="C102" s="547"/>
      <c r="D102" s="2362"/>
      <c r="E102" s="2370"/>
      <c r="F102" s="2373"/>
      <c r="G102" s="2370"/>
      <c r="H102" s="2376"/>
      <c r="I102" s="2378"/>
      <c r="J102" s="2381"/>
      <c r="K102" s="2365"/>
      <c r="L102" s="1524"/>
      <c r="M102" s="1524"/>
      <c r="N102" s="1524"/>
      <c r="O102" s="1524"/>
      <c r="P102" s="1524"/>
      <c r="Q102" s="1524"/>
      <c r="R102" s="1524"/>
      <c r="S102" s="556"/>
      <c r="T102" s="556"/>
      <c r="U102" s="556"/>
      <c r="V102" s="556"/>
      <c r="W102" s="1525"/>
      <c r="Y102" s="1486"/>
      <c r="Z102" s="1486"/>
      <c r="AA102" s="1486"/>
      <c r="AB102" s="1486"/>
      <c r="AC102" s="1486"/>
      <c r="AD102" s="1486"/>
      <c r="AE102" s="1486"/>
      <c r="AF102" s="1486"/>
      <c r="AG102" s="1486"/>
      <c r="AH102" s="1486"/>
      <c r="AI102" s="1486"/>
      <c r="AJ102" s="1486"/>
      <c r="AK102" s="1486"/>
      <c r="AL102" s="1486"/>
      <c r="AM102" s="1486"/>
      <c r="AN102" s="1486"/>
      <c r="AO102" s="1486"/>
      <c r="AP102" s="1486"/>
      <c r="AQ102" s="1486"/>
      <c r="AR102" s="1668">
        <v>0</v>
      </c>
    </row>
    <row s="14985" customFormat="1" customHeight="1" ht="17.25" hidden="1">
      <c r="A103" s="548"/>
      <c r="C103" s="547"/>
      <c r="D103" s="2363"/>
      <c r="E103" s="2371"/>
      <c r="F103" s="2374"/>
      <c r="G103" s="2371"/>
      <c r="H103" s="1526"/>
      <c r="I103" s="1527"/>
      <c r="J103" s="1527"/>
      <c r="K103" s="1527"/>
      <c r="L103" s="1527"/>
      <c r="M103" s="1527"/>
      <c r="N103" s="1527"/>
      <c r="O103" s="1527"/>
      <c r="P103" s="1527"/>
      <c r="Q103" s="1527"/>
      <c r="R103" s="1527"/>
      <c r="S103" s="1528"/>
      <c r="T103" s="1528"/>
      <c r="U103" s="1528"/>
      <c r="V103" s="1528"/>
      <c r="W103" s="1529"/>
      <c r="Y103" s="1486"/>
      <c r="Z103" s="1486"/>
      <c r="AA103" s="1486"/>
      <c r="AB103" s="1486"/>
      <c r="AC103" s="1486"/>
      <c r="AD103" s="1486"/>
      <c r="AE103" s="1486"/>
      <c r="AF103" s="1486"/>
      <c r="AG103" s="1486"/>
      <c r="AH103" s="1486"/>
      <c r="AI103" s="1486"/>
      <c r="AJ103" s="1486"/>
      <c r="AK103" s="1486"/>
      <c r="AL103" s="1486"/>
      <c r="AM103" s="1486"/>
      <c r="AN103" s="1486"/>
      <c r="AO103" s="1486"/>
      <c r="AP103" s="1486"/>
      <c r="AQ103" s="1486"/>
      <c r="AR103" s="1577">
        <v>0</v>
      </c>
    </row>
    <row s="14985" customFormat="1" customHeight="1" ht="17.25" hidden="1">
      <c r="A104" s="548"/>
      <c r="C104" s="436"/>
      <c r="D104" s="2362">
        <v>2</v>
      </c>
      <c r="E104" s="2370" t="s">
        <v>273</v>
      </c>
      <c r="F104" s="2372" t="s">
        <v>19</v>
      </c>
      <c r="G104" s="2370"/>
      <c r="H104" s="2375"/>
      <c r="I104" s="2377"/>
      <c r="J104" s="2379"/>
      <c r="K104" s="2364"/>
      <c r="L104" s="2364"/>
      <c r="M104" s="2364"/>
      <c r="N104" s="2366"/>
      <c r="O104" s="2364"/>
      <c r="P104" s="2364"/>
      <c r="Q104" s="2364"/>
      <c r="R104" s="2369"/>
      <c r="S104" s="2364"/>
      <c r="T104" s="1670"/>
      <c r="U104" s="1670"/>
      <c r="V104" s="1672"/>
      <c r="W104" s="1523"/>
      <c r="X104" s="1494"/>
      <c r="Y104" s="1494"/>
      <c r="Z104" s="1494"/>
      <c r="AA104" s="1494"/>
      <c r="AB104" s="1494"/>
      <c r="AC104" s="1494" t="s">
        <v>274</v>
      </c>
      <c r="AD104" s="1494" t="s">
        <v>275</v>
      </c>
      <c r="AE104" s="1494" t="s">
        <v>276</v>
      </c>
      <c r="AF104" s="1494" t="s">
        <v>277</v>
      </c>
      <c r="AG104" s="1494"/>
      <c r="AH104" s="1494" t="str">
        <f>IF($E$104=0,"",$E$104)</f>
        <v>Тариф на техническую воду</v>
      </c>
      <c r="AI104" s="1494" t="str">
        <f>IF($G$104=0,"",$G$104)</f>
        <v/>
      </c>
      <c r="AJ104" s="1494" t="str">
        <f>IF($J$104=0,"",$J$104)</f>
        <v/>
      </c>
      <c r="AK104" s="1494" t="str">
        <f>IF($K$104="нет","без дифференциации",IF($N$104=0,"",$N$104))</f>
        <v/>
      </c>
      <c r="AL104" s="1494" t="str">
        <f>IF($O$104="нет","без дифференциации",IF($R$104=0,"",$R$104))</f>
        <v/>
      </c>
      <c r="AM104" s="1494" t="str">
        <f>IF($S$104="нет","без дифференциации",IF($V$104=0,"",$V$104))</f>
        <v/>
      </c>
      <c r="AN104" s="1999">
        <f>$I$104</f>
        <v>0</v>
      </c>
      <c r="AO104" s="1494" t="str">
        <f>$I$104&amp;"."&amp;$M$104</f>
        <v>.</v>
      </c>
      <c r="AP104" s="1486" t="str">
        <f>$I$104&amp;"."&amp;$M$104&amp;"."&amp;$Q$104</f>
        <v>..</v>
      </c>
      <c r="AQ104" s="1486" t="str">
        <f>$I$104&amp;"."&amp;$M$104&amp;"."&amp;$Q$104&amp;"."&amp;$U$104</f>
        <v>...</v>
      </c>
      <c r="AR104" s="1577">
        <v>0</v>
      </c>
    </row>
    <row s="14985" customFormat="1" customHeight="1" ht="17.25" hidden="1">
      <c r="A105" s="548"/>
      <c r="C105" s="547"/>
      <c r="D105" s="2362"/>
      <c r="E105" s="2370"/>
      <c r="F105" s="2373"/>
      <c r="G105" s="2370"/>
      <c r="H105" s="2376"/>
      <c r="I105" s="2378"/>
      <c r="J105" s="2380"/>
      <c r="K105" s="2365"/>
      <c r="L105" s="2365"/>
      <c r="M105" s="2365"/>
      <c r="N105" s="2367"/>
      <c r="O105" s="2365"/>
      <c r="P105" s="2365"/>
      <c r="Q105" s="2365"/>
      <c r="R105" s="2368"/>
      <c r="S105" s="2365"/>
      <c r="T105" s="1524"/>
      <c r="U105" s="1524"/>
      <c r="V105" s="1524"/>
      <c r="W105" s="1525"/>
      <c r="X105" s="1486"/>
      <c r="Y105" s="1486"/>
      <c r="Z105" s="1486"/>
      <c r="AA105" s="1486"/>
      <c r="AB105" s="1486"/>
      <c r="AC105" s="1486"/>
      <c r="AD105" s="1486"/>
      <c r="AE105" s="1486"/>
      <c r="AF105" s="1486"/>
      <c r="AG105" s="1486"/>
      <c r="AH105" s="1486"/>
      <c r="AI105" s="1486"/>
      <c r="AJ105" s="1486"/>
      <c r="AK105" s="1486"/>
      <c r="AL105" s="1486"/>
      <c r="AM105" s="1486"/>
      <c r="AN105" s="1486"/>
      <c r="AO105" s="1486"/>
      <c r="AP105" s="1486"/>
      <c r="AQ105" s="1486"/>
      <c r="AR105" s="1577">
        <v>0</v>
      </c>
    </row>
    <row s="14985" customFormat="1" customHeight="1" ht="17.25" hidden="1">
      <c r="A106" s="548"/>
      <c r="C106" s="547"/>
      <c r="D106" s="2363"/>
      <c r="E106" s="2371"/>
      <c r="F106" s="2373"/>
      <c r="G106" s="2371"/>
      <c r="H106" s="2376"/>
      <c r="I106" s="2378"/>
      <c r="J106" s="2381"/>
      <c r="K106" s="2365"/>
      <c r="L106" s="2365"/>
      <c r="M106" s="2365"/>
      <c r="N106" s="2368"/>
      <c r="O106" s="2365"/>
      <c r="P106" s="1671"/>
      <c r="Q106" s="1524"/>
      <c r="R106" s="1524"/>
      <c r="S106" s="556"/>
      <c r="T106" s="556"/>
      <c r="U106" s="556"/>
      <c r="V106" s="556"/>
      <c r="W106" s="1525"/>
      <c r="X106" s="1486"/>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577">
        <v>0</v>
      </c>
    </row>
    <row s="14985" customFormat="1" customHeight="1" ht="17.25" hidden="1">
      <c r="A107" s="548"/>
      <c r="C107" s="547"/>
      <c r="D107" s="2363"/>
      <c r="E107" s="2371"/>
      <c r="F107" s="2373"/>
      <c r="G107" s="2371"/>
      <c r="H107" s="2376"/>
      <c r="I107" s="2378"/>
      <c r="J107" s="2381"/>
      <c r="K107" s="2365"/>
      <c r="L107" s="1524"/>
      <c r="M107" s="1524"/>
      <c r="N107" s="1524"/>
      <c r="O107" s="1524"/>
      <c r="P107" s="1524"/>
      <c r="Q107" s="1524"/>
      <c r="R107" s="1524"/>
      <c r="S107" s="556"/>
      <c r="T107" s="556"/>
      <c r="U107" s="556"/>
      <c r="V107" s="556"/>
      <c r="W107" s="1525"/>
      <c r="X107" s="1486"/>
      <c r="Y107" s="1486"/>
      <c r="Z107" s="1486"/>
      <c r="AA107" s="1486"/>
      <c r="AB107" s="1486"/>
      <c r="AC107" s="1486"/>
      <c r="AD107" s="1486"/>
      <c r="AE107" s="1486"/>
      <c r="AF107" s="1486"/>
      <c r="AG107" s="1486"/>
      <c r="AH107" s="1486"/>
      <c r="AI107" s="1486"/>
      <c r="AJ107" s="1486"/>
      <c r="AK107" s="1486"/>
      <c r="AL107" s="1486"/>
      <c r="AM107" s="1486"/>
      <c r="AN107" s="1486"/>
      <c r="AO107" s="1486"/>
      <c r="AP107" s="1486"/>
      <c r="AQ107" s="1486"/>
      <c r="AR107" s="1577">
        <v>0</v>
      </c>
    </row>
    <row s="14985" customFormat="1" customHeight="1" ht="17.25" hidden="1">
      <c r="A108" s="548"/>
      <c r="C108" s="547"/>
      <c r="D108" s="2363"/>
      <c r="E108" s="2371"/>
      <c r="F108" s="2374"/>
      <c r="G108" s="2371"/>
      <c r="H108" s="1526"/>
      <c r="I108" s="1527"/>
      <c r="J108" s="1527"/>
      <c r="K108" s="1527"/>
      <c r="L108" s="1527"/>
      <c r="M108" s="1527"/>
      <c r="N108" s="1527"/>
      <c r="O108" s="1527"/>
      <c r="P108" s="1527"/>
      <c r="Q108" s="1527"/>
      <c r="R108" s="1527"/>
      <c r="S108" s="1528"/>
      <c r="T108" s="1528"/>
      <c r="U108" s="1528"/>
      <c r="V108" s="1528"/>
      <c r="W108" s="1529"/>
      <c r="X108" s="1486"/>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577">
        <v>0</v>
      </c>
    </row>
    <row s="14985" customFormat="1" customHeight="1" ht="17.25" hidden="1">
      <c r="A109" s="548"/>
      <c r="C109" s="436"/>
      <c r="D109" s="2362">
        <v>3</v>
      </c>
      <c r="E109" s="2370" t="s">
        <v>278</v>
      </c>
      <c r="F109" s="2372" t="s">
        <v>19</v>
      </c>
      <c r="G109" s="2370"/>
      <c r="H109" s="2375"/>
      <c r="I109" s="2377"/>
      <c r="J109" s="2379"/>
      <c r="K109" s="2364"/>
      <c r="L109" s="2364"/>
      <c r="M109" s="2364"/>
      <c r="N109" s="2366"/>
      <c r="O109" s="2364"/>
      <c r="P109" s="2364"/>
      <c r="Q109" s="2364"/>
      <c r="R109" s="2369"/>
      <c r="S109" s="2364"/>
      <c r="T109" s="1670"/>
      <c r="U109" s="1670"/>
      <c r="V109" s="1672"/>
      <c r="W109" s="1523"/>
      <c r="X109" s="1494"/>
      <c r="Y109" s="1494"/>
      <c r="Z109" s="1494"/>
      <c r="AA109" s="1494"/>
      <c r="AB109" s="1494"/>
      <c r="AC109" s="1494" t="s">
        <v>279</v>
      </c>
      <c r="AD109" s="1494" t="s">
        <v>280</v>
      </c>
      <c r="AE109" s="1494" t="s">
        <v>281</v>
      </c>
      <c r="AF109" s="1494" t="s">
        <v>282</v>
      </c>
      <c r="AG109" s="1494"/>
      <c r="AH109" s="1494" t="str">
        <f>IF($E$109=0,"",$E$109)</f>
        <v>Тариф на транспортировку воды</v>
      </c>
      <c r="AI109" s="1494" t="str">
        <f>IF($G$109=0,"",$G$109)</f>
        <v/>
      </c>
      <c r="AJ109" s="1494" t="str">
        <f>IF($J$109=0,"",$J$109)</f>
        <v/>
      </c>
      <c r="AK109" s="1494" t="str">
        <f>IF($K$109="нет","без дифференциации",IF($N$109=0,"",$N$109))</f>
        <v/>
      </c>
      <c r="AL109" s="1494" t="str">
        <f>IF($O$109="нет","без дифференциации",IF($R$109=0,"",$R$109))</f>
        <v/>
      </c>
      <c r="AM109" s="1494" t="str">
        <f>IF($S$109="нет","без дифференциации",IF($V$109=0,"",$V$109))</f>
        <v/>
      </c>
      <c r="AN109" s="1999">
        <f>$I$109</f>
        <v>0</v>
      </c>
      <c r="AO109" s="1494" t="str">
        <f>$I$109&amp;"."&amp;$M$109</f>
        <v>.</v>
      </c>
      <c r="AP109" s="1486" t="str">
        <f>$I$109&amp;"."&amp;$M$109&amp;"."&amp;$Q$109</f>
        <v>..</v>
      </c>
      <c r="AQ109" s="1486" t="str">
        <f>$I$109&amp;"."&amp;$M$109&amp;"."&amp;$Q$109&amp;"."&amp;$U$109</f>
        <v>...</v>
      </c>
      <c r="AR109" s="1577">
        <v>0</v>
      </c>
    </row>
    <row s="14985" customFormat="1" customHeight="1" ht="17.25" hidden="1">
      <c r="A110" s="548"/>
      <c r="C110" s="547"/>
      <c r="D110" s="2362"/>
      <c r="E110" s="2370"/>
      <c r="F110" s="2373"/>
      <c r="G110" s="2370"/>
      <c r="H110" s="2376"/>
      <c r="I110" s="2378"/>
      <c r="J110" s="2380"/>
      <c r="K110" s="2365"/>
      <c r="L110" s="2365"/>
      <c r="M110" s="2365"/>
      <c r="N110" s="2367"/>
      <c r="O110" s="2365"/>
      <c r="P110" s="2365"/>
      <c r="Q110" s="2365"/>
      <c r="R110" s="2368"/>
      <c r="S110" s="2365"/>
      <c r="T110" s="1524"/>
      <c r="U110" s="1524"/>
      <c r="V110" s="1524"/>
      <c r="W110" s="1525"/>
      <c r="X110" s="1486"/>
      <c r="Y110" s="1486"/>
      <c r="Z110" s="1486"/>
      <c r="AA110" s="1486"/>
      <c r="AB110" s="1486"/>
      <c r="AC110" s="1486"/>
      <c r="AD110" s="1486"/>
      <c r="AE110" s="1486"/>
      <c r="AF110" s="1486"/>
      <c r="AG110" s="1486"/>
      <c r="AH110" s="1486"/>
      <c r="AI110" s="1486"/>
      <c r="AJ110" s="1486"/>
      <c r="AK110" s="1486"/>
      <c r="AL110" s="1486"/>
      <c r="AM110" s="1486"/>
      <c r="AN110" s="1486"/>
      <c r="AO110" s="1486"/>
      <c r="AP110" s="1486"/>
      <c r="AQ110" s="1486"/>
      <c r="AR110" s="1577">
        <v>0</v>
      </c>
    </row>
    <row s="14985" customFormat="1" customHeight="1" ht="17.25" hidden="1">
      <c r="A111" s="548"/>
      <c r="C111" s="547"/>
      <c r="D111" s="2363"/>
      <c r="E111" s="2371"/>
      <c r="F111" s="2373"/>
      <c r="G111" s="2371"/>
      <c r="H111" s="2376"/>
      <c r="I111" s="2378"/>
      <c r="J111" s="2381"/>
      <c r="K111" s="2365"/>
      <c r="L111" s="2365"/>
      <c r="M111" s="2365"/>
      <c r="N111" s="2368"/>
      <c r="O111" s="2365"/>
      <c r="P111" s="1671"/>
      <c r="Q111" s="1524"/>
      <c r="R111" s="1524"/>
      <c r="S111" s="556"/>
      <c r="T111" s="556"/>
      <c r="U111" s="556"/>
      <c r="V111" s="556"/>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577">
        <v>0</v>
      </c>
    </row>
    <row s="14985" customFormat="1" customHeight="1" ht="17.25" hidden="1">
      <c r="A112" s="548"/>
      <c r="C112" s="547"/>
      <c r="D112" s="2363"/>
      <c r="E112" s="2371"/>
      <c r="F112" s="2373"/>
      <c r="G112" s="2371"/>
      <c r="H112" s="2376"/>
      <c r="I112" s="2378"/>
      <c r="J112" s="2381"/>
      <c r="K112" s="2365"/>
      <c r="L112" s="1524"/>
      <c r="M112" s="1524"/>
      <c r="N112" s="1524"/>
      <c r="O112" s="1524"/>
      <c r="P112" s="1524"/>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577">
        <v>0</v>
      </c>
    </row>
    <row s="14985" customFormat="1" customHeight="1" ht="17.25" hidden="1">
      <c r="A113" s="548"/>
      <c r="C113" s="547"/>
      <c r="D113" s="2363"/>
      <c r="E113" s="2371"/>
      <c r="F113" s="2374"/>
      <c r="G113" s="2371"/>
      <c r="H113" s="1526"/>
      <c r="I113" s="1527"/>
      <c r="J113" s="1527"/>
      <c r="K113" s="1527"/>
      <c r="L113" s="1527"/>
      <c r="M113" s="1527"/>
      <c r="N113" s="1527"/>
      <c r="O113" s="1527"/>
      <c r="P113" s="1527"/>
      <c r="Q113" s="1527"/>
      <c r="R113" s="1527"/>
      <c r="S113" s="1528"/>
      <c r="T113" s="1528"/>
      <c r="U113" s="1528"/>
      <c r="V113" s="1528"/>
      <c r="W113" s="1529"/>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577">
        <v>0</v>
      </c>
    </row>
    <row s="14985" customFormat="1" customHeight="1" ht="17.25" hidden="1">
      <c r="A114" s="548"/>
      <c r="C114" s="436"/>
      <c r="D114" s="2362">
        <v>4</v>
      </c>
      <c r="E114" s="2370" t="s">
        <v>283</v>
      </c>
      <c r="F114" s="2372" t="s">
        <v>19</v>
      </c>
      <c r="G114" s="2370"/>
      <c r="H114" s="2375"/>
      <c r="I114" s="2377"/>
      <c r="J114" s="2379"/>
      <c r="K114" s="2364"/>
      <c r="L114" s="2364"/>
      <c r="M114" s="2364"/>
      <c r="N114" s="2366"/>
      <c r="O114" s="2364"/>
      <c r="P114" s="2364"/>
      <c r="Q114" s="2364"/>
      <c r="R114" s="2369"/>
      <c r="S114" s="2364"/>
      <c r="T114" s="1670"/>
      <c r="U114" s="1670"/>
      <c r="V114" s="1672"/>
      <c r="W114" s="1523"/>
      <c r="X114" s="1494"/>
      <c r="Y114" s="1494"/>
      <c r="Z114" s="1494"/>
      <c r="AA114" s="1494"/>
      <c r="AB114" s="1494"/>
      <c r="AC114" s="1494" t="s">
        <v>284</v>
      </c>
      <c r="AD114" s="1494" t="s">
        <v>285</v>
      </c>
      <c r="AE114" s="1494" t="s">
        <v>286</v>
      </c>
      <c r="AF114" s="1494" t="s">
        <v>287</v>
      </c>
      <c r="AG114" s="1494"/>
      <c r="AH114" s="1494" t="str">
        <f>IF($E$114=0,"",$E$114)</f>
        <v>Тариф на подвоз воды</v>
      </c>
      <c r="AI114" s="1494" t="str">
        <f>IF($G$114=0,"",$G$114)</f>
        <v/>
      </c>
      <c r="AJ114" s="1494" t="str">
        <f>IF($J$114=0,"",$J$114)</f>
        <v/>
      </c>
      <c r="AK114" s="1494" t="str">
        <f>IF($K$114="нет","без дифференциации",IF($N$114=0,"",$N$114))</f>
        <v/>
      </c>
      <c r="AL114" s="1494" t="str">
        <f>IF($O$114="нет","без дифференциации",IF($R$114=0,"",$R$114))</f>
        <v/>
      </c>
      <c r="AM114" s="1494" t="str">
        <f>IF($S$114="нет","без дифференциации",IF($V$114=0,"",$V$114))</f>
        <v/>
      </c>
      <c r="AN114" s="1999">
        <f>$I$114</f>
        <v>0</v>
      </c>
      <c r="AO114" s="1494" t="str">
        <f>$I$114&amp;"."&amp;$M$114</f>
        <v>.</v>
      </c>
      <c r="AP114" s="1486" t="str">
        <f>$I$114&amp;"."&amp;$M$114&amp;"."&amp;$Q$114</f>
        <v>..</v>
      </c>
      <c r="AQ114" s="1486" t="str">
        <f>$I$114&amp;"."&amp;$M$114&amp;"."&amp;$Q$114&amp;"."&amp;$U$114</f>
        <v>...</v>
      </c>
      <c r="AR114" s="1577">
        <v>0</v>
      </c>
    </row>
    <row s="14985" customFormat="1" customHeight="1" ht="17.25" hidden="1">
      <c r="A115" s="548"/>
      <c r="C115" s="547"/>
      <c r="D115" s="2362"/>
      <c r="E115" s="2370"/>
      <c r="F115" s="2373"/>
      <c r="G115" s="2370"/>
      <c r="H115" s="2376"/>
      <c r="I115" s="2378"/>
      <c r="J115" s="2380"/>
      <c r="K115" s="2365"/>
      <c r="L115" s="2365"/>
      <c r="M115" s="2365"/>
      <c r="N115" s="2367"/>
      <c r="O115" s="2365"/>
      <c r="P115" s="2365"/>
      <c r="Q115" s="2365"/>
      <c r="R115" s="2368"/>
      <c r="S115" s="2365"/>
      <c r="T115" s="1524"/>
      <c r="U115" s="1524"/>
      <c r="V115" s="1524"/>
      <c r="W115" s="1525"/>
      <c r="X115" s="1486"/>
      <c r="Y115" s="1486"/>
      <c r="Z115" s="1486"/>
      <c r="AA115" s="1486"/>
      <c r="AB115" s="1486"/>
      <c r="AC115" s="1486"/>
      <c r="AD115" s="1486"/>
      <c r="AE115" s="1486"/>
      <c r="AF115" s="1486"/>
      <c r="AG115" s="1486"/>
      <c r="AH115" s="1486"/>
      <c r="AI115" s="1486"/>
      <c r="AJ115" s="1486"/>
      <c r="AK115" s="1486"/>
      <c r="AL115" s="1486"/>
      <c r="AM115" s="1486"/>
      <c r="AN115" s="1486"/>
      <c r="AO115" s="1486"/>
      <c r="AP115" s="1486"/>
      <c r="AQ115" s="1486"/>
      <c r="AR115" s="1577">
        <v>0</v>
      </c>
    </row>
    <row s="14985" customFormat="1" customHeight="1" ht="17.25" hidden="1">
      <c r="A116" s="548"/>
      <c r="C116" s="547"/>
      <c r="D116" s="2363"/>
      <c r="E116" s="2371"/>
      <c r="F116" s="2373"/>
      <c r="G116" s="2371"/>
      <c r="H116" s="2376"/>
      <c r="I116" s="2378"/>
      <c r="J116" s="2381"/>
      <c r="K116" s="2365"/>
      <c r="L116" s="2365"/>
      <c r="M116" s="2365"/>
      <c r="N116" s="2368"/>
      <c r="O116" s="2365"/>
      <c r="P116" s="1671"/>
      <c r="Q116" s="1524"/>
      <c r="R116" s="1524"/>
      <c r="S116" s="556"/>
      <c r="T116" s="556"/>
      <c r="U116" s="556"/>
      <c r="V116" s="556"/>
      <c r="W116" s="1525"/>
      <c r="X116" s="1486"/>
      <c r="Y116" s="1486"/>
      <c r="Z116" s="1486"/>
      <c r="AA116" s="1486"/>
      <c r="AB116" s="1486"/>
      <c r="AC116" s="1486"/>
      <c r="AD116" s="1486"/>
      <c r="AE116" s="1486"/>
      <c r="AF116" s="1486"/>
      <c r="AG116" s="1486"/>
      <c r="AH116" s="1486"/>
      <c r="AI116" s="1486"/>
      <c r="AJ116" s="1486"/>
      <c r="AK116" s="1486"/>
      <c r="AL116" s="1486"/>
      <c r="AM116" s="1486"/>
      <c r="AN116" s="1486"/>
      <c r="AO116" s="1486"/>
      <c r="AP116" s="1486"/>
      <c r="AQ116" s="1486"/>
      <c r="AR116" s="1577">
        <v>0</v>
      </c>
    </row>
    <row s="14985" customFormat="1" customHeight="1" ht="17.25" hidden="1">
      <c r="A117" s="548"/>
      <c r="C117" s="547"/>
      <c r="D117" s="2363"/>
      <c r="E117" s="2371"/>
      <c r="F117" s="2373"/>
      <c r="G117" s="2371"/>
      <c r="H117" s="2376"/>
      <c r="I117" s="2378"/>
      <c r="J117" s="2381"/>
      <c r="K117" s="2365"/>
      <c r="L117" s="1524"/>
      <c r="M117" s="1524"/>
      <c r="N117" s="1524"/>
      <c r="O117" s="1524"/>
      <c r="P117" s="1524"/>
      <c r="Q117" s="1524"/>
      <c r="R117" s="1524"/>
      <c r="S117" s="556"/>
      <c r="T117" s="556"/>
      <c r="U117" s="556"/>
      <c r="V117" s="556"/>
      <c r="W117" s="1525"/>
      <c r="X117" s="1486"/>
      <c r="Y117" s="1486"/>
      <c r="Z117" s="1486"/>
      <c r="AA117" s="1486"/>
      <c r="AB117" s="1486"/>
      <c r="AC117" s="1486"/>
      <c r="AD117" s="1486"/>
      <c r="AE117" s="1486"/>
      <c r="AF117" s="1486"/>
      <c r="AG117" s="1486"/>
      <c r="AH117" s="1486"/>
      <c r="AI117" s="1486"/>
      <c r="AJ117" s="1486"/>
      <c r="AK117" s="1486"/>
      <c r="AL117" s="1486"/>
      <c r="AM117" s="1486"/>
      <c r="AN117" s="1486"/>
      <c r="AO117" s="1486"/>
      <c r="AP117" s="1486"/>
      <c r="AQ117" s="1486"/>
      <c r="AR117" s="1577">
        <v>0</v>
      </c>
    </row>
    <row s="14985" customFormat="1" customHeight="1" ht="17.25" hidden="1">
      <c r="A118" s="548"/>
      <c r="C118" s="547"/>
      <c r="D118" s="2363"/>
      <c r="E118" s="2371"/>
      <c r="F118" s="2374"/>
      <c r="G118" s="2371"/>
      <c r="H118" s="1526"/>
      <c r="I118" s="1527"/>
      <c r="J118" s="1527"/>
      <c r="K118" s="1527"/>
      <c r="L118" s="1527"/>
      <c r="M118" s="1527"/>
      <c r="N118" s="1527"/>
      <c r="O118" s="1527"/>
      <c r="P118" s="1527"/>
      <c r="Q118" s="1527"/>
      <c r="R118" s="1527"/>
      <c r="S118" s="1528"/>
      <c r="T118" s="1528"/>
      <c r="U118" s="1528"/>
      <c r="V118" s="1528"/>
      <c r="W118" s="1529"/>
      <c r="X118" s="1486"/>
      <c r="Y118" s="1486"/>
      <c r="Z118" s="1486"/>
      <c r="AA118" s="1486"/>
      <c r="AB118" s="1486"/>
      <c r="AC118" s="1486"/>
      <c r="AD118" s="1486"/>
      <c r="AE118" s="1486"/>
      <c r="AF118" s="1486"/>
      <c r="AG118" s="1486"/>
      <c r="AH118" s="1486"/>
      <c r="AI118" s="1486"/>
      <c r="AJ118" s="1486"/>
      <c r="AK118" s="1486"/>
      <c r="AL118" s="1486"/>
      <c r="AM118" s="1486"/>
      <c r="AN118" s="1486"/>
      <c r="AO118" s="1486"/>
      <c r="AP118" s="1486"/>
      <c r="AQ118" s="1486"/>
      <c r="AR118" s="1577">
        <v>0</v>
      </c>
    </row>
    <row s="14985" customFormat="1" customHeight="1" ht="17.25" hidden="1">
      <c r="A119" s="548"/>
      <c r="C119" s="436"/>
      <c r="D119" s="2362">
        <v>5</v>
      </c>
      <c r="E119" s="2370" t="s">
        <v>288</v>
      </c>
      <c r="F119" s="2372" t="s">
        <v>19</v>
      </c>
      <c r="G119" s="2370"/>
      <c r="H119" s="2375"/>
      <c r="I119" s="2377"/>
      <c r="J119" s="2379"/>
      <c r="K119" s="2364"/>
      <c r="L119" s="2364"/>
      <c r="M119" s="2364"/>
      <c r="N119" s="2366"/>
      <c r="O119" s="2364"/>
      <c r="P119" s="2364"/>
      <c r="Q119" s="2364"/>
      <c r="R119" s="2369"/>
      <c r="S119" s="2364"/>
      <c r="T119" s="2170"/>
      <c r="U119" s="2170"/>
      <c r="V119" s="2172"/>
      <c r="W119" s="1523"/>
      <c r="X119" s="1494"/>
      <c r="Y119" s="1494"/>
      <c r="Z119" s="1494"/>
      <c r="AA119" s="1494"/>
      <c r="AB119" s="1494"/>
      <c r="AC119" s="1494" t="s">
        <v>289</v>
      </c>
      <c r="AD119" s="1494" t="s">
        <v>290</v>
      </c>
      <c r="AE119" s="1494" t="s">
        <v>291</v>
      </c>
      <c r="AF119" s="1494" t="s">
        <v>292</v>
      </c>
      <c r="AG119" s="1494"/>
      <c r="AH119" s="1494" t="str">
        <f>IF($E$119=0,"",$E$119)</f>
        <v>Тариф на подключение (технологическое присоединение) к централизованной системе холодного водоснабжения</v>
      </c>
      <c r="AI119" s="1494" t="str">
        <f>IF($G$119=0,"",$G$119)</f>
        <v/>
      </c>
      <c r="AJ119" s="1494" t="str">
        <f>IF($J$119=0,"",$J$119)</f>
        <v/>
      </c>
      <c r="AK119" s="1494" t="str">
        <f>IF($K$119="нет","без дифференциации",IF($N$119=0,"",$N$119))</f>
        <v/>
      </c>
      <c r="AL119" s="1494" t="str">
        <f>IF($O$119="нет","без дифференциации",IF($R$119=0,"",$R$119))</f>
        <v/>
      </c>
      <c r="AM119" s="1494" t="str">
        <f>IF($S$119="нет","без дифференциации",IF($V$119=0,"",$V$119))</f>
        <v/>
      </c>
      <c r="AN119" s="1999">
        <f>$I$119</f>
        <v>0</v>
      </c>
      <c r="AO119" s="1494" t="str">
        <f>$I$119&amp;"."&amp;$M$119</f>
        <v>.</v>
      </c>
      <c r="AP119" s="1493" t="str">
        <f>$I$119&amp;"."&amp;$M$119&amp;"."&amp;$Q$119</f>
        <v>..</v>
      </c>
      <c r="AQ119" s="1493" t="str">
        <f>$I$119&amp;"."&amp;$M$119&amp;"."&amp;$Q$119&amp;"."&amp;$U$119</f>
        <v>...</v>
      </c>
      <c r="AR119" s="1694">
        <v>0</v>
      </c>
    </row>
    <row s="14985" customFormat="1" customHeight="1" ht="17.25" hidden="1">
      <c r="A120" s="548"/>
      <c r="C120" s="547"/>
      <c r="D120" s="2362"/>
      <c r="E120" s="2370"/>
      <c r="F120" s="2373"/>
      <c r="G120" s="2370"/>
      <c r="H120" s="2376"/>
      <c r="I120" s="2378"/>
      <c r="J120" s="2380"/>
      <c r="K120" s="2365"/>
      <c r="L120" s="2365"/>
      <c r="M120" s="2365"/>
      <c r="N120" s="2367"/>
      <c r="O120" s="2365"/>
      <c r="P120" s="2365"/>
      <c r="Q120" s="2365"/>
      <c r="R120" s="2368"/>
      <c r="S120" s="2365"/>
      <c r="T120" s="2175"/>
      <c r="U120" s="2175"/>
      <c r="V120" s="2175"/>
      <c r="W120" s="2176"/>
      <c r="X120" s="1493"/>
      <c r="Y120" s="1493"/>
      <c r="Z120" s="1493"/>
      <c r="AA120" s="1493"/>
      <c r="AB120" s="1493"/>
      <c r="AC120" s="1493"/>
      <c r="AD120" s="1493"/>
      <c r="AE120" s="1493"/>
      <c r="AF120" s="1493"/>
      <c r="AG120" s="1493"/>
      <c r="AH120" s="1493"/>
      <c r="AI120" s="1493"/>
      <c r="AJ120" s="1493"/>
      <c r="AK120" s="1493"/>
      <c r="AL120" s="1493"/>
      <c r="AM120" s="1493"/>
      <c r="AN120" s="1493"/>
      <c r="AO120" s="1493"/>
      <c r="AP120" s="1493"/>
      <c r="AQ120" s="1493"/>
      <c r="AR120" s="1694">
        <v>0</v>
      </c>
    </row>
    <row s="14985" customFormat="1" customHeight="1" ht="17.25" hidden="1">
      <c r="A121" s="548"/>
      <c r="C121" s="547"/>
      <c r="D121" s="2363"/>
      <c r="E121" s="2371"/>
      <c r="F121" s="2373"/>
      <c r="G121" s="2371"/>
      <c r="H121" s="2376"/>
      <c r="I121" s="2378"/>
      <c r="J121" s="2381"/>
      <c r="K121" s="2365"/>
      <c r="L121" s="2365"/>
      <c r="M121" s="2365"/>
      <c r="N121" s="2368"/>
      <c r="O121" s="2365"/>
      <c r="P121" s="2171"/>
      <c r="Q121" s="2175"/>
      <c r="R121" s="2175"/>
      <c r="S121" s="556"/>
      <c r="T121" s="556"/>
      <c r="U121" s="556"/>
      <c r="V121" s="556"/>
      <c r="W121" s="2176"/>
      <c r="X121" s="1493"/>
      <c r="Y121" s="1493"/>
      <c r="Z121" s="1493"/>
      <c r="AA121" s="1493"/>
      <c r="AB121" s="1493"/>
      <c r="AC121" s="1493"/>
      <c r="AD121" s="1493"/>
      <c r="AE121" s="1493"/>
      <c r="AF121" s="1493"/>
      <c r="AG121" s="1493"/>
      <c r="AH121" s="1493"/>
      <c r="AI121" s="1493"/>
      <c r="AJ121" s="1493"/>
      <c r="AK121" s="1493"/>
      <c r="AL121" s="1493"/>
      <c r="AM121" s="1493"/>
      <c r="AN121" s="1493"/>
      <c r="AO121" s="1493"/>
      <c r="AP121" s="1493"/>
      <c r="AQ121" s="1493"/>
      <c r="AR121" s="1694">
        <v>0</v>
      </c>
    </row>
    <row s="14985" customFormat="1" customHeight="1" ht="17.25" hidden="1">
      <c r="A122" s="548"/>
      <c r="C122" s="547"/>
      <c r="D122" s="2363"/>
      <c r="E122" s="2371"/>
      <c r="F122" s="2373"/>
      <c r="G122" s="2371"/>
      <c r="H122" s="2376"/>
      <c r="I122" s="2378"/>
      <c r="J122" s="2381"/>
      <c r="K122" s="2365"/>
      <c r="L122" s="2175"/>
      <c r="M122" s="2175"/>
      <c r="N122" s="2175"/>
      <c r="O122" s="2175"/>
      <c r="P122" s="2175"/>
      <c r="Q122" s="2175"/>
      <c r="R122" s="2175"/>
      <c r="S122" s="556"/>
      <c r="T122" s="556"/>
      <c r="U122" s="556"/>
      <c r="V122" s="556"/>
      <c r="W122" s="2176"/>
      <c r="X122" s="1493"/>
      <c r="Y122" s="1493"/>
      <c r="Z122" s="1493"/>
      <c r="AA122" s="1493"/>
      <c r="AB122" s="1493"/>
      <c r="AC122" s="1493"/>
      <c r="AD122" s="1493"/>
      <c r="AE122" s="1493"/>
      <c r="AF122" s="1493"/>
      <c r="AG122" s="1493"/>
      <c r="AH122" s="1493"/>
      <c r="AI122" s="1493"/>
      <c r="AJ122" s="1493"/>
      <c r="AK122" s="1493"/>
      <c r="AL122" s="1493"/>
      <c r="AM122" s="1493"/>
      <c r="AN122" s="1493"/>
      <c r="AO122" s="1493"/>
      <c r="AP122" s="1493"/>
      <c r="AQ122" s="1493"/>
      <c r="AR122" s="1694">
        <v>0</v>
      </c>
    </row>
    <row s="14985" customFormat="1" customHeight="1" ht="17.25" hidden="1">
      <c r="A123" s="548"/>
      <c r="C123" s="547"/>
      <c r="D123" s="2363"/>
      <c r="E123" s="2371"/>
      <c r="F123" s="2374"/>
      <c r="G123" s="2371"/>
      <c r="H123" s="1526"/>
      <c r="I123" s="2173"/>
      <c r="J123" s="2173"/>
      <c r="K123" s="2173"/>
      <c r="L123" s="2173"/>
      <c r="M123" s="2173"/>
      <c r="N123" s="2173"/>
      <c r="O123" s="2173"/>
      <c r="P123" s="2173"/>
      <c r="Q123" s="2173"/>
      <c r="R123" s="2173"/>
      <c r="S123" s="1528"/>
      <c r="T123" s="1528"/>
      <c r="U123" s="1528"/>
      <c r="V123" s="1528"/>
      <c r="W123" s="2174"/>
      <c r="X123" s="1493"/>
      <c r="Y123" s="1493"/>
      <c r="Z123" s="1493"/>
      <c r="AA123" s="1493"/>
      <c r="AB123" s="1493"/>
      <c r="AC123" s="1493"/>
      <c r="AD123" s="1493"/>
      <c r="AE123" s="1493"/>
      <c r="AF123" s="1493"/>
      <c r="AG123" s="1493"/>
      <c r="AH123" s="1493"/>
      <c r="AI123" s="1493"/>
      <c r="AJ123" s="1493"/>
      <c r="AK123" s="1493"/>
      <c r="AL123" s="1493"/>
      <c r="AM123" s="1493"/>
      <c r="AN123" s="1493"/>
      <c r="AO123" s="1493"/>
      <c r="AP123" s="1493"/>
      <c r="AQ123" s="1493"/>
      <c r="AR123" s="1694">
        <v>0</v>
      </c>
    </row>
    <row s="14985" customFormat="1" customHeight="1" ht="11.25" hidden="1">
      <c r="A124" s="504"/>
      <c r="B124" s="504"/>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4985" customFormat="1" customHeight="1" ht="17.25" hidden="1">
      <c r="A125" s="548"/>
      <c r="C125" s="436"/>
      <c r="D125" s="2362">
        <v>1</v>
      </c>
      <c r="E125" s="2370" t="s">
        <v>293</v>
      </c>
      <c r="F125" s="2372" t="s">
        <v>19</v>
      </c>
      <c r="G125" s="2370"/>
      <c r="H125" s="2375"/>
      <c r="I125" s="2377"/>
      <c r="J125" s="2379"/>
      <c r="K125" s="2364"/>
      <c r="L125" s="2364"/>
      <c r="M125" s="2364"/>
      <c r="N125" s="2366"/>
      <c r="O125" s="2364"/>
      <c r="P125" s="2364"/>
      <c r="Q125" s="2364"/>
      <c r="R125" s="2369"/>
      <c r="S125" s="2364"/>
      <c r="T125" s="1697"/>
      <c r="U125" s="1697"/>
      <c r="V125" s="1699"/>
      <c r="W125" s="1523"/>
      <c r="Y125" s="1494"/>
      <c r="Z125" s="1494"/>
      <c r="AA125" s="1494"/>
      <c r="AB125" s="1494"/>
      <c r="AC125" s="1494" t="s">
        <v>294</v>
      </c>
      <c r="AD125" s="1494" t="s">
        <v>295</v>
      </c>
      <c r="AE125" s="1494" t="s">
        <v>296</v>
      </c>
      <c r="AF125" s="1494" t="s">
        <v>297</v>
      </c>
      <c r="AG125" s="1494"/>
      <c r="AH125" s="1494" t="str">
        <f>IF($E$125=0,"",$E$125)</f>
        <v>Тариф на горячую воду (горячее водоснабжение)</v>
      </c>
      <c r="AI125" s="1494" t="str">
        <f>IF($G$125=0,"",$G$125)</f>
        <v/>
      </c>
      <c r="AJ125" s="1494" t="str">
        <f>IF($J$125=0,"",$J$125)</f>
        <v/>
      </c>
      <c r="AK125" s="1494" t="str">
        <f>IF($K$125="нет","без дифференциации",IF($N$125=0,"",$N$125))</f>
        <v/>
      </c>
      <c r="AL125" s="1494" t="str">
        <f>IF($O$125="нет","без дифференциации",IF($R$125=0,"",$R$125))</f>
        <v/>
      </c>
      <c r="AM125" s="1494" t="str">
        <f>IF($S$125="нет","без дифференциации",IF($V$125=0,"",$V$125))</f>
        <v/>
      </c>
      <c r="AN125" s="1494">
        <f>$I$125</f>
        <v>0</v>
      </c>
      <c r="AO125" s="1494" t="str">
        <f>$I$125&amp;"."&amp;$M$125</f>
        <v>.</v>
      </c>
      <c r="AP125" s="1494" t="str">
        <f>$I$125&amp;"."&amp;$M$125&amp;"."&amp;$Q$125</f>
        <v>..</v>
      </c>
      <c r="AQ125" s="1494" t="str">
        <f>$I$125&amp;"."&amp;$M$125&amp;"."&amp;$Q$125&amp;"."&amp;$U$125</f>
        <v>...</v>
      </c>
      <c r="AR125" s="1694">
        <v>0</v>
      </c>
    </row>
    <row s="14985" customFormat="1" customHeight="1" ht="17.25" hidden="1">
      <c r="A126" s="548"/>
      <c r="C126" s="547"/>
      <c r="D126" s="2362"/>
      <c r="E126" s="2370"/>
      <c r="F126" s="2373"/>
      <c r="G126" s="2370"/>
      <c r="H126" s="2376"/>
      <c r="I126" s="2378"/>
      <c r="J126" s="2380"/>
      <c r="K126" s="2365"/>
      <c r="L126" s="2365"/>
      <c r="M126" s="2365"/>
      <c r="N126" s="2367"/>
      <c r="O126" s="2365"/>
      <c r="P126" s="2365"/>
      <c r="Q126" s="2365"/>
      <c r="R126" s="2368"/>
      <c r="S126" s="2365"/>
      <c r="T126" s="1524"/>
      <c r="U126" s="1524"/>
      <c r="V126" s="1524"/>
      <c r="W126" s="1525"/>
      <c r="Y126" s="1486"/>
      <c r="Z126" s="1486"/>
      <c r="AA126" s="1486"/>
      <c r="AB126" s="1486"/>
      <c r="AC126" s="1486"/>
      <c r="AD126" s="1486"/>
      <c r="AE126" s="1486"/>
      <c r="AF126" s="1486"/>
      <c r="AG126" s="1486"/>
      <c r="AH126" s="1486"/>
      <c r="AI126" s="1486"/>
      <c r="AJ126" s="1486"/>
      <c r="AK126" s="1486"/>
      <c r="AL126" s="1486"/>
      <c r="AM126" s="1486"/>
      <c r="AN126" s="1486"/>
      <c r="AO126" s="1486"/>
      <c r="AP126" s="1486"/>
      <c r="AQ126" s="1486"/>
      <c r="AR126" s="1694">
        <v>0</v>
      </c>
    </row>
    <row s="14985" customFormat="1" customHeight="1" ht="17.25" hidden="1">
      <c r="A127" s="548"/>
      <c r="C127" s="436"/>
      <c r="D127" s="2362"/>
      <c r="E127" s="2370"/>
      <c r="F127" s="2373"/>
      <c r="G127" s="2370"/>
      <c r="H127" s="2376"/>
      <c r="I127" s="2378"/>
      <c r="J127" s="2381"/>
      <c r="K127" s="2365"/>
      <c r="L127" s="2365"/>
      <c r="M127" s="2365"/>
      <c r="N127" s="2368"/>
      <c r="O127" s="2365"/>
      <c r="P127" s="1698"/>
      <c r="Q127" s="1524"/>
      <c r="R127" s="1524"/>
      <c r="S127" s="556"/>
      <c r="T127" s="556"/>
      <c r="U127" s="556"/>
      <c r="V127" s="556"/>
      <c r="W127" s="1525"/>
      <c r="Y127" s="1494"/>
      <c r="Z127" s="1494"/>
      <c r="AA127" s="1494"/>
      <c r="AB127" s="1494"/>
      <c r="AC127" s="1494"/>
      <c r="AD127" s="1494"/>
      <c r="AE127" s="1494"/>
      <c r="AF127" s="1494"/>
      <c r="AG127" s="1494"/>
      <c r="AH127" s="1494"/>
      <c r="AI127" s="1494"/>
      <c r="AJ127" s="1494"/>
      <c r="AK127" s="1494"/>
      <c r="AL127" s="1494"/>
      <c r="AM127" s="1494"/>
      <c r="AN127" s="1494"/>
      <c r="AO127" s="1494"/>
      <c r="AP127" s="1494"/>
      <c r="AQ127" s="1494"/>
      <c r="AR127" s="1694">
        <v>0</v>
      </c>
    </row>
    <row s="14985" customFormat="1" customHeight="1" ht="17.25" hidden="1">
      <c r="A128" s="548"/>
      <c r="C128" s="547"/>
      <c r="D128" s="2362"/>
      <c r="E128" s="2370"/>
      <c r="F128" s="2373"/>
      <c r="G128" s="2370"/>
      <c r="H128" s="2376"/>
      <c r="I128" s="2378"/>
      <c r="J128" s="2381"/>
      <c r="K128" s="2365"/>
      <c r="L128" s="1524"/>
      <c r="M128" s="1524"/>
      <c r="N128" s="1524"/>
      <c r="O128" s="1524"/>
      <c r="P128" s="1524"/>
      <c r="Q128" s="1524"/>
      <c r="R128" s="1524"/>
      <c r="S128" s="556"/>
      <c r="T128" s="556"/>
      <c r="U128" s="556"/>
      <c r="V128" s="556"/>
      <c r="W128" s="1525"/>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4985" customFormat="1" customHeight="1" ht="17.25" hidden="1">
      <c r="A129" s="548"/>
      <c r="C129" s="547"/>
      <c r="D129" s="2363"/>
      <c r="E129" s="2371"/>
      <c r="F129" s="2374"/>
      <c r="G129" s="2371"/>
      <c r="H129" s="1526"/>
      <c r="I129" s="1527"/>
      <c r="J129" s="1527"/>
      <c r="K129" s="1527"/>
      <c r="L129" s="1527"/>
      <c r="M129" s="1527"/>
      <c r="N129" s="1527"/>
      <c r="O129" s="1527"/>
      <c r="P129" s="1527"/>
      <c r="Q129" s="1527"/>
      <c r="R129" s="1527"/>
      <c r="S129" s="1528"/>
      <c r="T129" s="1528"/>
      <c r="U129" s="1528"/>
      <c r="V129" s="1528"/>
      <c r="W129" s="1529"/>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4985" customFormat="1" customHeight="1" ht="17.25" hidden="1">
      <c r="A130" s="548"/>
      <c r="C130" s="436"/>
      <c r="D130" s="2362">
        <v>2</v>
      </c>
      <c r="E130" s="2370" t="s">
        <v>298</v>
      </c>
      <c r="F130" s="2372" t="s">
        <v>19</v>
      </c>
      <c r="G130" s="2370"/>
      <c r="H130" s="2375"/>
      <c r="I130" s="2377"/>
      <c r="J130" s="2379"/>
      <c r="K130" s="2364"/>
      <c r="L130" s="2364"/>
      <c r="M130" s="2364"/>
      <c r="N130" s="2366"/>
      <c r="O130" s="2364"/>
      <c r="P130" s="2364"/>
      <c r="Q130" s="2364"/>
      <c r="R130" s="2369"/>
      <c r="S130" s="2364"/>
      <c r="T130" s="1697"/>
      <c r="U130" s="1697"/>
      <c r="V130" s="1699"/>
      <c r="W130" s="1523"/>
      <c r="X130" s="1494"/>
      <c r="Y130" s="1494"/>
      <c r="Z130" s="1494"/>
      <c r="AA130" s="1494"/>
      <c r="AB130" s="1494"/>
      <c r="AC130" s="1494" t="s">
        <v>299</v>
      </c>
      <c r="AD130" s="1494" t="s">
        <v>300</v>
      </c>
      <c r="AE130" s="1494" t="s">
        <v>301</v>
      </c>
      <c r="AF130" s="1494" t="s">
        <v>302</v>
      </c>
      <c r="AG130" s="1494"/>
      <c r="AH130" s="1494" t="str">
        <f>IF($E$130=0,"",$E$130)</f>
        <v>Тариф на транспортировку горячей воды</v>
      </c>
      <c r="AI130" s="1494" t="str">
        <f>IF($G$130=0,"",$G$130)</f>
        <v/>
      </c>
      <c r="AJ130" s="1494" t="str">
        <f>IF($J$130=0,"",$J$130)</f>
        <v/>
      </c>
      <c r="AK130" s="1494" t="str">
        <f>IF($K$130="нет","без дифференциации",IF($N$130=0,"",$N$130))</f>
        <v/>
      </c>
      <c r="AL130" s="1494" t="str">
        <f>IF($O$130="нет","без дифференциации",IF($R$130=0,"",$R$130))</f>
        <v/>
      </c>
      <c r="AM130" s="1494" t="str">
        <f>IF($S$130="нет","без дифференциации",IF($V$130=0,"",$V$130))</f>
        <v/>
      </c>
      <c r="AN130" s="1999">
        <f>$I$130</f>
        <v>0</v>
      </c>
      <c r="AO130" s="1494" t="str">
        <f>$I$130&amp;"."&amp;$M$130</f>
        <v>.</v>
      </c>
      <c r="AP130" s="1486" t="str">
        <f>$I$130&amp;"."&amp;$M$130&amp;"."&amp;$Q$130</f>
        <v>..</v>
      </c>
      <c r="AQ130" s="1486" t="str">
        <f>$I$130&amp;"."&amp;$M$130&amp;"."&amp;$Q$130&amp;"."&amp;$U$130</f>
        <v>...</v>
      </c>
      <c r="AR130" s="1694">
        <v>0</v>
      </c>
    </row>
    <row s="14985" customFormat="1" customHeight="1" ht="17.25" hidden="1">
      <c r="A131" s="548"/>
      <c r="C131" s="547"/>
      <c r="D131" s="2362"/>
      <c r="E131" s="2370"/>
      <c r="F131" s="2373"/>
      <c r="G131" s="2370"/>
      <c r="H131" s="2376"/>
      <c r="I131" s="2378"/>
      <c r="J131" s="2380"/>
      <c r="K131" s="2365"/>
      <c r="L131" s="2365"/>
      <c r="M131" s="2365"/>
      <c r="N131" s="2367"/>
      <c r="O131" s="2365"/>
      <c r="P131" s="2365"/>
      <c r="Q131" s="2365"/>
      <c r="R131" s="2368"/>
      <c r="S131" s="2365"/>
      <c r="T131" s="1524"/>
      <c r="U131" s="1524"/>
      <c r="V131" s="1524"/>
      <c r="W131" s="1525"/>
      <c r="X131" s="1486"/>
      <c r="Y131" s="1486"/>
      <c r="Z131" s="1486"/>
      <c r="AA131" s="1486"/>
      <c r="AB131" s="1486"/>
      <c r="AC131" s="1486"/>
      <c r="AD131" s="1486"/>
      <c r="AE131" s="1486"/>
      <c r="AF131" s="1486"/>
      <c r="AG131" s="1486"/>
      <c r="AH131" s="1486"/>
      <c r="AI131" s="1486"/>
      <c r="AJ131" s="1486"/>
      <c r="AK131" s="1486"/>
      <c r="AL131" s="1486"/>
      <c r="AM131" s="1486"/>
      <c r="AN131" s="1486"/>
      <c r="AO131" s="1486"/>
      <c r="AP131" s="1486"/>
      <c r="AQ131" s="1486"/>
      <c r="AR131" s="1694">
        <v>0</v>
      </c>
    </row>
    <row s="14985" customFormat="1" customHeight="1" ht="17.25" hidden="1">
      <c r="A132" s="548"/>
      <c r="C132" s="547"/>
      <c r="D132" s="2363"/>
      <c r="E132" s="2371"/>
      <c r="F132" s="2373"/>
      <c r="G132" s="2371"/>
      <c r="H132" s="2376"/>
      <c r="I132" s="2378"/>
      <c r="J132" s="2381"/>
      <c r="K132" s="2365"/>
      <c r="L132" s="2365"/>
      <c r="M132" s="2365"/>
      <c r="N132" s="2368"/>
      <c r="O132" s="2365"/>
      <c r="P132" s="1698"/>
      <c r="Q132" s="1524"/>
      <c r="R132" s="1524"/>
      <c r="S132" s="556"/>
      <c r="T132" s="556"/>
      <c r="U132" s="556"/>
      <c r="V132" s="556"/>
      <c r="W132" s="1525"/>
      <c r="X132" s="1486"/>
      <c r="Y132" s="1486"/>
      <c r="Z132" s="1486"/>
      <c r="AA132" s="1486"/>
      <c r="AB132" s="1486"/>
      <c r="AC132" s="1486"/>
      <c r="AD132" s="1486"/>
      <c r="AE132" s="1486"/>
      <c r="AF132" s="1486"/>
      <c r="AG132" s="1486"/>
      <c r="AH132" s="1486"/>
      <c r="AI132" s="1486"/>
      <c r="AJ132" s="1486"/>
      <c r="AK132" s="1486"/>
      <c r="AL132" s="1486"/>
      <c r="AM132" s="1486"/>
      <c r="AN132" s="1486"/>
      <c r="AO132" s="1486"/>
      <c r="AP132" s="1486"/>
      <c r="AQ132" s="1486"/>
      <c r="AR132" s="1694">
        <v>0</v>
      </c>
    </row>
    <row s="14985" customFormat="1" customHeight="1" ht="17.25" hidden="1">
      <c r="A133" s="548"/>
      <c r="C133" s="547"/>
      <c r="D133" s="2363"/>
      <c r="E133" s="2371"/>
      <c r="F133" s="2373"/>
      <c r="G133" s="2371"/>
      <c r="H133" s="2376"/>
      <c r="I133" s="2378"/>
      <c r="J133" s="2381"/>
      <c r="K133" s="2365"/>
      <c r="L133" s="1524"/>
      <c r="M133" s="1524"/>
      <c r="N133" s="1524"/>
      <c r="O133" s="1524"/>
      <c r="P133" s="1524"/>
      <c r="Q133" s="1524"/>
      <c r="R133" s="1524"/>
      <c r="S133" s="556"/>
      <c r="T133" s="556"/>
      <c r="U133" s="556"/>
      <c r="V133" s="556"/>
      <c r="W133" s="1525"/>
      <c r="X133" s="1486"/>
      <c r="Y133" s="1486"/>
      <c r="Z133" s="1486"/>
      <c r="AA133" s="1486"/>
      <c r="AB133" s="1486"/>
      <c r="AC133" s="1486"/>
      <c r="AD133" s="1486"/>
      <c r="AE133" s="1486"/>
      <c r="AF133" s="1486"/>
      <c r="AG133" s="1486"/>
      <c r="AH133" s="1486"/>
      <c r="AI133" s="1486"/>
      <c r="AJ133" s="1486"/>
      <c r="AK133" s="1486"/>
      <c r="AL133" s="1486"/>
      <c r="AM133" s="1486"/>
      <c r="AN133" s="1486"/>
      <c r="AO133" s="1486"/>
      <c r="AP133" s="1486"/>
      <c r="AQ133" s="1486"/>
      <c r="AR133" s="1694">
        <v>0</v>
      </c>
    </row>
    <row s="14985" customFormat="1" customHeight="1" ht="17.25" hidden="1">
      <c r="A134" s="548"/>
      <c r="C134" s="547"/>
      <c r="D134" s="2363"/>
      <c r="E134" s="2371"/>
      <c r="F134" s="2374"/>
      <c r="G134" s="2371"/>
      <c r="H134" s="1526"/>
      <c r="I134" s="1527"/>
      <c r="J134" s="1527"/>
      <c r="K134" s="1527"/>
      <c r="L134" s="1527"/>
      <c r="M134" s="1527"/>
      <c r="N134" s="1527"/>
      <c r="O134" s="1527"/>
      <c r="P134" s="1527"/>
      <c r="Q134" s="1527"/>
      <c r="R134" s="1527"/>
      <c r="S134" s="1528"/>
      <c r="T134" s="1528"/>
      <c r="U134" s="1528"/>
      <c r="V134" s="1528"/>
      <c r="W134" s="1529"/>
      <c r="X134" s="1486"/>
      <c r="Y134" s="1486"/>
      <c r="Z134" s="1486"/>
      <c r="AA134" s="1486"/>
      <c r="AB134" s="1486"/>
      <c r="AC134" s="1486"/>
      <c r="AD134" s="1486"/>
      <c r="AE134" s="1486"/>
      <c r="AF134" s="1486"/>
      <c r="AG134" s="1486"/>
      <c r="AH134" s="1486"/>
      <c r="AI134" s="1486"/>
      <c r="AJ134" s="1486"/>
      <c r="AK134" s="1486"/>
      <c r="AL134" s="1486"/>
      <c r="AM134" s="1486"/>
      <c r="AN134" s="1486"/>
      <c r="AO134" s="1486"/>
      <c r="AP134" s="1486"/>
      <c r="AQ134" s="1486"/>
      <c r="AR134" s="1694">
        <v>0</v>
      </c>
    </row>
    <row s="14985" customFormat="1" customHeight="1" ht="17.25" hidden="1">
      <c r="A135" s="548"/>
      <c r="C135" s="436"/>
      <c r="D135" s="2362">
        <v>3</v>
      </c>
      <c r="E135" s="2370" t="s">
        <v>303</v>
      </c>
      <c r="F135" s="2372" t="s">
        <v>19</v>
      </c>
      <c r="G135" s="2370"/>
      <c r="H135" s="2375"/>
      <c r="I135" s="2377"/>
      <c r="J135" s="2379"/>
      <c r="K135" s="2364"/>
      <c r="L135" s="2364"/>
      <c r="M135" s="2364"/>
      <c r="N135" s="2366"/>
      <c r="O135" s="2364"/>
      <c r="P135" s="2364"/>
      <c r="Q135" s="2364"/>
      <c r="R135" s="2369"/>
      <c r="S135" s="2364"/>
      <c r="T135" s="2170"/>
      <c r="U135" s="2170"/>
      <c r="V135" s="2172"/>
      <c r="W135" s="1523"/>
      <c r="X135" s="1494"/>
      <c r="Y135" s="1494"/>
      <c r="Z135" s="1494"/>
      <c r="AA135" s="1494"/>
      <c r="AB135" s="1494"/>
      <c r="AC135" s="1494" t="s">
        <v>304</v>
      </c>
      <c r="AD135" s="1494" t="s">
        <v>305</v>
      </c>
      <c r="AE135" s="1494" t="s">
        <v>306</v>
      </c>
      <c r="AF135" s="1494" t="s">
        <v>307</v>
      </c>
      <c r="AG135" s="1494"/>
      <c r="AH135" s="1494" t="str">
        <f>IF($E$135=0,"",$E$135)</f>
        <v>Тариф на подключение (технологическое присоединение) к централизованной системе горячего водоснабжения</v>
      </c>
      <c r="AI135" s="1494" t="str">
        <f>IF($G$135=0,"",$G$135)</f>
        <v/>
      </c>
      <c r="AJ135" s="1494" t="str">
        <f>IF($J$135=0,"",$J$135)</f>
        <v/>
      </c>
      <c r="AK135" s="1494" t="str">
        <f>IF($K$135="нет","без дифференциации",IF($N$135=0,"",$N$135))</f>
        <v/>
      </c>
      <c r="AL135" s="1494" t="str">
        <f>IF($O$135="нет","без дифференциации",IF($R$135=0,"",$R$135))</f>
        <v/>
      </c>
      <c r="AM135" s="1494" t="str">
        <f>IF($S$135="нет","без дифференциации",IF($V$135=0,"",$V$135))</f>
        <v/>
      </c>
      <c r="AN135" s="1999">
        <f>$I$135</f>
        <v>0</v>
      </c>
      <c r="AO135" s="1494" t="str">
        <f>$I$135&amp;"."&amp;$M$135</f>
        <v>.</v>
      </c>
      <c r="AP135" s="1493" t="str">
        <f>$I$135&amp;"."&amp;$M$135&amp;"."&amp;$Q$135</f>
        <v>..</v>
      </c>
      <c r="AQ135" s="1493" t="str">
        <f>$I$135&amp;"."&amp;$M$135&amp;"."&amp;$Q$135&amp;"."&amp;$U$135</f>
        <v>...</v>
      </c>
      <c r="AR135" s="1694">
        <v>0</v>
      </c>
    </row>
    <row s="14985" customFormat="1" customHeight="1" ht="17.25" hidden="1">
      <c r="A136" s="548"/>
      <c r="C136" s="547"/>
      <c r="D136" s="2362"/>
      <c r="E136" s="2370"/>
      <c r="F136" s="2373"/>
      <c r="G136" s="2370"/>
      <c r="H136" s="2376"/>
      <c r="I136" s="2378"/>
      <c r="J136" s="2380"/>
      <c r="K136" s="2365"/>
      <c r="L136" s="2365"/>
      <c r="M136" s="2365"/>
      <c r="N136" s="2367"/>
      <c r="O136" s="2365"/>
      <c r="P136" s="2365"/>
      <c r="Q136" s="2365"/>
      <c r="R136" s="2368"/>
      <c r="S136" s="2365"/>
      <c r="T136" s="2175"/>
      <c r="U136" s="2175"/>
      <c r="V136" s="2175"/>
      <c r="W136" s="2176"/>
      <c r="X136" s="1493"/>
      <c r="Y136" s="1493"/>
      <c r="Z136" s="1493"/>
      <c r="AA136" s="1493"/>
      <c r="AB136" s="1493"/>
      <c r="AC136" s="1493"/>
      <c r="AD136" s="1493"/>
      <c r="AE136" s="1493"/>
      <c r="AF136" s="1493"/>
      <c r="AG136" s="1493"/>
      <c r="AH136" s="1493"/>
      <c r="AI136" s="1493"/>
      <c r="AJ136" s="1493"/>
      <c r="AK136" s="1493"/>
      <c r="AL136" s="1493"/>
      <c r="AM136" s="1493"/>
      <c r="AN136" s="1493"/>
      <c r="AO136" s="1493"/>
      <c r="AP136" s="1493"/>
      <c r="AQ136" s="1493"/>
      <c r="AR136" s="1694">
        <v>0</v>
      </c>
    </row>
    <row s="14985" customFormat="1" customHeight="1" ht="17.25" hidden="1">
      <c r="A137" s="548"/>
      <c r="C137" s="547"/>
      <c r="D137" s="2363"/>
      <c r="E137" s="2371"/>
      <c r="F137" s="2373"/>
      <c r="G137" s="2371"/>
      <c r="H137" s="2376"/>
      <c r="I137" s="2378"/>
      <c r="J137" s="2381"/>
      <c r="K137" s="2365"/>
      <c r="L137" s="2365"/>
      <c r="M137" s="2365"/>
      <c r="N137" s="2368"/>
      <c r="O137" s="2365"/>
      <c r="P137" s="2171"/>
      <c r="Q137" s="2175"/>
      <c r="R137" s="2175"/>
      <c r="S137" s="556"/>
      <c r="T137" s="556"/>
      <c r="U137" s="556"/>
      <c r="V137" s="556"/>
      <c r="W137" s="2176"/>
      <c r="X137" s="1493"/>
      <c r="Y137" s="1493"/>
      <c r="Z137" s="1493"/>
      <c r="AA137" s="1493"/>
      <c r="AB137" s="1493"/>
      <c r="AC137" s="1493"/>
      <c r="AD137" s="1493"/>
      <c r="AE137" s="1493"/>
      <c r="AF137" s="1493"/>
      <c r="AG137" s="1493"/>
      <c r="AH137" s="1493"/>
      <c r="AI137" s="1493"/>
      <c r="AJ137" s="1493"/>
      <c r="AK137" s="1493"/>
      <c r="AL137" s="1493"/>
      <c r="AM137" s="1493"/>
      <c r="AN137" s="1493"/>
      <c r="AO137" s="1493"/>
      <c r="AP137" s="1493"/>
      <c r="AQ137" s="1493"/>
      <c r="AR137" s="1694">
        <v>0</v>
      </c>
    </row>
    <row s="14985" customFormat="1" customHeight="1" ht="17.25" hidden="1">
      <c r="A138" s="548"/>
      <c r="C138" s="547"/>
      <c r="D138" s="2363"/>
      <c r="E138" s="2371"/>
      <c r="F138" s="2373"/>
      <c r="G138" s="2371"/>
      <c r="H138" s="2376"/>
      <c r="I138" s="2378"/>
      <c r="J138" s="2381"/>
      <c r="K138" s="2365"/>
      <c r="L138" s="2175"/>
      <c r="M138" s="2175"/>
      <c r="N138" s="2175"/>
      <c r="O138" s="2175"/>
      <c r="P138" s="2175"/>
      <c r="Q138" s="2175"/>
      <c r="R138" s="2175"/>
      <c r="S138" s="556"/>
      <c r="T138" s="556"/>
      <c r="U138" s="556"/>
      <c r="V138" s="556"/>
      <c r="W138" s="2176"/>
      <c r="X138" s="1493"/>
      <c r="Y138" s="1493"/>
      <c r="Z138" s="1493"/>
      <c r="AA138" s="1493"/>
      <c r="AB138" s="1493"/>
      <c r="AC138" s="1493"/>
      <c r="AD138" s="1493"/>
      <c r="AE138" s="1493"/>
      <c r="AF138" s="1493"/>
      <c r="AG138" s="1493"/>
      <c r="AH138" s="1493"/>
      <c r="AI138" s="1493"/>
      <c r="AJ138" s="1493"/>
      <c r="AK138" s="1493"/>
      <c r="AL138" s="1493"/>
      <c r="AM138" s="1493"/>
      <c r="AN138" s="1493"/>
      <c r="AO138" s="1493"/>
      <c r="AP138" s="1493"/>
      <c r="AQ138" s="1493"/>
      <c r="AR138" s="1694">
        <v>0</v>
      </c>
    </row>
    <row s="14985" customFormat="1" customHeight="1" ht="17.25" hidden="1">
      <c r="A139" s="548"/>
      <c r="C139" s="547"/>
      <c r="D139" s="2363"/>
      <c r="E139" s="2371"/>
      <c r="F139" s="2374"/>
      <c r="G139" s="2371"/>
      <c r="H139" s="1526"/>
      <c r="I139" s="2173"/>
      <c r="J139" s="2173"/>
      <c r="K139" s="2173"/>
      <c r="L139" s="2173"/>
      <c r="M139" s="2173"/>
      <c r="N139" s="2173"/>
      <c r="O139" s="2173"/>
      <c r="P139" s="2173"/>
      <c r="Q139" s="2173"/>
      <c r="R139" s="2173"/>
      <c r="S139" s="1528"/>
      <c r="T139" s="1528"/>
      <c r="U139" s="1528"/>
      <c r="V139" s="1528"/>
      <c r="W139" s="2174"/>
      <c r="X139" s="1493"/>
      <c r="Y139" s="1493"/>
      <c r="Z139" s="1493"/>
      <c r="AA139" s="1493"/>
      <c r="AB139" s="1493"/>
      <c r="AC139" s="1493"/>
      <c r="AD139" s="1493"/>
      <c r="AE139" s="1493"/>
      <c r="AF139" s="1493"/>
      <c r="AG139" s="1493"/>
      <c r="AH139" s="1493"/>
      <c r="AI139" s="1493"/>
      <c r="AJ139" s="1493"/>
      <c r="AK139" s="1493"/>
      <c r="AL139" s="1493"/>
      <c r="AM139" s="1493"/>
      <c r="AN139" s="1493"/>
      <c r="AO139" s="1493"/>
      <c r="AP139" s="1493"/>
      <c r="AQ139" s="1493"/>
      <c r="AR139" s="1694">
        <v>0</v>
      </c>
    </row>
    <row s="14985" customFormat="1" customHeight="1" ht="11.25" hidden="1">
      <c r="A140" s="504"/>
      <c r="B140" s="504"/>
      <c r="Y140" s="1486"/>
      <c r="Z140" s="1486"/>
      <c r="AA140" s="1486"/>
      <c r="AB140" s="1486"/>
      <c r="AC140" s="1486"/>
      <c r="AD140" s="1486"/>
      <c r="AE140" s="1486"/>
      <c r="AF140" s="1486"/>
      <c r="AG140" s="1486"/>
      <c r="AH140" s="1486"/>
      <c r="AI140" s="1486"/>
      <c r="AJ140" s="1486"/>
      <c r="AK140" s="1486"/>
      <c r="AL140" s="1486"/>
      <c r="AM140" s="1486"/>
      <c r="AN140" s="1486"/>
      <c r="AO140" s="1486"/>
      <c r="AP140" s="1486"/>
      <c r="AQ140" s="1486"/>
      <c r="AR140" s="1694">
        <v>0</v>
      </c>
    </row>
    <row s="14985" customFormat="1" customHeight="1" ht="17.25" hidden="1">
      <c r="A141" s="548"/>
      <c r="C141" s="436"/>
      <c r="D141" s="2362">
        <v>1</v>
      </c>
      <c r="E141" s="2370" t="s">
        <v>308</v>
      </c>
      <c r="F141" s="2372" t="s">
        <v>19</v>
      </c>
      <c r="G141" s="2370"/>
      <c r="H141" s="2375"/>
      <c r="I141" s="2377"/>
      <c r="J141" s="2379"/>
      <c r="K141" s="2364"/>
      <c r="L141" s="2364"/>
      <c r="M141" s="2364"/>
      <c r="N141" s="2366"/>
      <c r="O141" s="2364"/>
      <c r="P141" s="2364"/>
      <c r="Q141" s="2364"/>
      <c r="R141" s="2369"/>
      <c r="S141" s="2364"/>
      <c r="T141" s="1697"/>
      <c r="U141" s="1697"/>
      <c r="V141" s="1699"/>
      <c r="W141" s="1523"/>
      <c r="Y141" s="1494"/>
      <c r="Z141" s="1494"/>
      <c r="AA141" s="1494"/>
      <c r="AB141" s="1494"/>
      <c r="AC141" s="1494" t="s">
        <v>309</v>
      </c>
      <c r="AD141" s="1494" t="s">
        <v>310</v>
      </c>
      <c r="AE141" s="1494" t="s">
        <v>311</v>
      </c>
      <c r="AF141" s="1494" t="s">
        <v>312</v>
      </c>
      <c r="AG141" s="1494"/>
      <c r="AH141" s="1494" t="str">
        <f>IF($E$141=0,"",$E$141)</f>
        <v>Тариф на водоотведение</v>
      </c>
      <c r="AI141" s="1494" t="str">
        <f>IF($G$141=0,"",$G$141)</f>
        <v/>
      </c>
      <c r="AJ141" s="1494" t="str">
        <f>IF($J$141=0,"",$J$141)</f>
        <v/>
      </c>
      <c r="AK141" s="1494" t="str">
        <f>IF($K$141="нет","без дифференциации",IF($N$141=0,"",$N$141))</f>
        <v/>
      </c>
      <c r="AL141" s="1494" t="str">
        <f>IF($O$141="нет","без дифференциации",IF($R$141=0,"",$R$141))</f>
        <v/>
      </c>
      <c r="AM141" s="1494" t="str">
        <f>IF($S$141="нет","без дифференциации",IF($V$141=0,"",$V$141))</f>
        <v/>
      </c>
      <c r="AN141" s="1494">
        <f>$I$141</f>
        <v>0</v>
      </c>
      <c r="AO141" s="1494" t="str">
        <f>$I$141&amp;"."&amp;$M$141</f>
        <v>.</v>
      </c>
      <c r="AP141" s="1494" t="str">
        <f>$I$141&amp;"."&amp;$M$141&amp;"."&amp;$Q$141</f>
        <v>..</v>
      </c>
      <c r="AQ141" s="1494" t="str">
        <f>$I$141&amp;"."&amp;$M$141&amp;"."&amp;$Q$141&amp;"."&amp;$U$141</f>
        <v>...</v>
      </c>
      <c r="AR141" s="1694">
        <v>0</v>
      </c>
    </row>
    <row s="14985" customFormat="1" customHeight="1" ht="17.25" hidden="1">
      <c r="A142" s="548"/>
      <c r="C142" s="547"/>
      <c r="D142" s="2362"/>
      <c r="E142" s="2370"/>
      <c r="F142" s="2373"/>
      <c r="G142" s="2370"/>
      <c r="H142" s="2376"/>
      <c r="I142" s="2378"/>
      <c r="J142" s="2380"/>
      <c r="K142" s="2365"/>
      <c r="L142" s="2365"/>
      <c r="M142" s="2365"/>
      <c r="N142" s="2367"/>
      <c r="O142" s="2365"/>
      <c r="P142" s="2365"/>
      <c r="Q142" s="2365"/>
      <c r="R142" s="2368"/>
      <c r="S142" s="2365"/>
      <c r="T142" s="1524"/>
      <c r="U142" s="1524"/>
      <c r="V142" s="1524"/>
      <c r="W142" s="1525"/>
      <c r="Y142" s="1486"/>
      <c r="Z142" s="1486"/>
      <c r="AA142" s="1486"/>
      <c r="AB142" s="1486"/>
      <c r="AC142" s="1486"/>
      <c r="AD142" s="1486"/>
      <c r="AE142" s="1486"/>
      <c r="AF142" s="1486"/>
      <c r="AG142" s="1486"/>
      <c r="AH142" s="1486"/>
      <c r="AI142" s="1486"/>
      <c r="AJ142" s="1486"/>
      <c r="AK142" s="1486"/>
      <c r="AL142" s="1486"/>
      <c r="AM142" s="1486"/>
      <c r="AN142" s="1486"/>
      <c r="AO142" s="1486"/>
      <c r="AP142" s="1486"/>
      <c r="AQ142" s="1486"/>
      <c r="AR142" s="1694">
        <v>0</v>
      </c>
    </row>
    <row s="14985" customFormat="1" customHeight="1" ht="17.25" hidden="1">
      <c r="A143" s="548"/>
      <c r="C143" s="436"/>
      <c r="D143" s="2362"/>
      <c r="E143" s="2370"/>
      <c r="F143" s="2373"/>
      <c r="G143" s="2370"/>
      <c r="H143" s="2376"/>
      <c r="I143" s="2378"/>
      <c r="J143" s="2381"/>
      <c r="K143" s="2365"/>
      <c r="L143" s="2365"/>
      <c r="M143" s="2365"/>
      <c r="N143" s="2368"/>
      <c r="O143" s="2365"/>
      <c r="P143" s="1698"/>
      <c r="Q143" s="1524"/>
      <c r="R143" s="1524"/>
      <c r="S143" s="556"/>
      <c r="T143" s="556"/>
      <c r="U143" s="556"/>
      <c r="V143" s="556"/>
      <c r="W143" s="1525"/>
      <c r="Y143" s="1494"/>
      <c r="Z143" s="1494"/>
      <c r="AA143" s="1494"/>
      <c r="AB143" s="1494"/>
      <c r="AC143" s="1494"/>
      <c r="AD143" s="1494"/>
      <c r="AE143" s="1494"/>
      <c r="AF143" s="1494"/>
      <c r="AG143" s="1494"/>
      <c r="AH143" s="1494"/>
      <c r="AI143" s="1494"/>
      <c r="AJ143" s="1494"/>
      <c r="AK143" s="1494"/>
      <c r="AL143" s="1494"/>
      <c r="AM143" s="1494"/>
      <c r="AN143" s="1494"/>
      <c r="AO143" s="1494"/>
      <c r="AP143" s="1494"/>
      <c r="AQ143" s="1494"/>
      <c r="AR143" s="1694">
        <v>0</v>
      </c>
    </row>
    <row s="14985" customFormat="1" customHeight="1" ht="17.25" hidden="1">
      <c r="A144" s="548"/>
      <c r="C144" s="547"/>
      <c r="D144" s="2362"/>
      <c r="E144" s="2370"/>
      <c r="F144" s="2373"/>
      <c r="G144" s="2370"/>
      <c r="H144" s="2376"/>
      <c r="I144" s="2378"/>
      <c r="J144" s="2381"/>
      <c r="K144" s="2365"/>
      <c r="L144" s="1524"/>
      <c r="M144" s="1524"/>
      <c r="N144" s="1524"/>
      <c r="O144" s="1524"/>
      <c r="P144" s="1524"/>
      <c r="Q144" s="1524"/>
      <c r="R144" s="1524"/>
      <c r="S144" s="556"/>
      <c r="T144" s="556"/>
      <c r="U144" s="556"/>
      <c r="V144" s="556"/>
      <c r="W144" s="1525"/>
      <c r="Y144" s="1486"/>
      <c r="Z144" s="1486"/>
      <c r="AA144" s="1486"/>
      <c r="AB144" s="1486"/>
      <c r="AC144" s="1486"/>
      <c r="AD144" s="1486"/>
      <c r="AE144" s="1486"/>
      <c r="AF144" s="1486"/>
      <c r="AG144" s="1486"/>
      <c r="AH144" s="1486"/>
      <c r="AI144" s="1486"/>
      <c r="AJ144" s="1486"/>
      <c r="AK144" s="1486"/>
      <c r="AL144" s="1486"/>
      <c r="AM144" s="1486"/>
      <c r="AN144" s="1486"/>
      <c r="AO144" s="1486"/>
      <c r="AP144" s="1486"/>
      <c r="AQ144" s="1486"/>
      <c r="AR144" s="1694">
        <v>0</v>
      </c>
    </row>
    <row s="14985" customFormat="1" customHeight="1" ht="17.25" hidden="1">
      <c r="A145" s="548"/>
      <c r="C145" s="547"/>
      <c r="D145" s="2363"/>
      <c r="E145" s="2371"/>
      <c r="F145" s="2374"/>
      <c r="G145" s="2371"/>
      <c r="H145" s="1526"/>
      <c r="I145" s="1527"/>
      <c r="J145" s="1527"/>
      <c r="K145" s="1527"/>
      <c r="L145" s="1527"/>
      <c r="M145" s="1527"/>
      <c r="N145" s="1527"/>
      <c r="O145" s="1527"/>
      <c r="P145" s="1527"/>
      <c r="Q145" s="1527"/>
      <c r="R145" s="1527"/>
      <c r="S145" s="1528"/>
      <c r="T145" s="1528"/>
      <c r="U145" s="1528"/>
      <c r="V145" s="1528"/>
      <c r="W145" s="1529"/>
      <c r="Y145" s="1486"/>
      <c r="Z145" s="1486"/>
      <c r="AA145" s="1486"/>
      <c r="AB145" s="1486"/>
      <c r="AC145" s="1486"/>
      <c r="AD145" s="1486"/>
      <c r="AE145" s="1486"/>
      <c r="AF145" s="1486"/>
      <c r="AG145" s="1486"/>
      <c r="AH145" s="1486"/>
      <c r="AI145" s="1486"/>
      <c r="AJ145" s="1486"/>
      <c r="AK145" s="1486"/>
      <c r="AL145" s="1486"/>
      <c r="AM145" s="1486"/>
      <c r="AN145" s="1486"/>
      <c r="AO145" s="1486"/>
      <c r="AP145" s="1486"/>
      <c r="AQ145" s="1486"/>
      <c r="AR145" s="1694">
        <v>0</v>
      </c>
    </row>
    <row s="14985" customFormat="1" customHeight="1" ht="17.25" hidden="1">
      <c r="A146" s="548"/>
      <c r="C146" s="436"/>
      <c r="D146" s="2362">
        <v>2</v>
      </c>
      <c r="E146" s="2370" t="s">
        <v>313</v>
      </c>
      <c r="F146" s="2372" t="s">
        <v>19</v>
      </c>
      <c r="G146" s="2370"/>
      <c r="H146" s="2375"/>
      <c r="I146" s="2377"/>
      <c r="J146" s="2379"/>
      <c r="K146" s="2364"/>
      <c r="L146" s="2364"/>
      <c r="M146" s="2364"/>
      <c r="N146" s="2366"/>
      <c r="O146" s="2364"/>
      <c r="P146" s="2364"/>
      <c r="Q146" s="2364"/>
      <c r="R146" s="2369"/>
      <c r="S146" s="2364"/>
      <c r="T146" s="1697"/>
      <c r="U146" s="1697"/>
      <c r="V146" s="1699"/>
      <c r="W146" s="1523"/>
      <c r="X146" s="1494"/>
      <c r="Y146" s="1494"/>
      <c r="Z146" s="1494"/>
      <c r="AA146" s="1494"/>
      <c r="AB146" s="1494"/>
      <c r="AC146" s="1494" t="s">
        <v>314</v>
      </c>
      <c r="AD146" s="1494" t="s">
        <v>315</v>
      </c>
      <c r="AE146" s="1494" t="s">
        <v>316</v>
      </c>
      <c r="AF146" s="1494" t="s">
        <v>317</v>
      </c>
      <c r="AG146" s="1494"/>
      <c r="AH146" s="1494" t="str">
        <f>IF($E$146=0,"",$E$146)</f>
        <v>Тариф на транспортировку сточных вод</v>
      </c>
      <c r="AI146" s="1494" t="str">
        <f>IF($G$146=0,"",$G$146)</f>
        <v/>
      </c>
      <c r="AJ146" s="1494" t="str">
        <f>IF($J$146=0,"",$J$146)</f>
        <v/>
      </c>
      <c r="AK146" s="1494" t="str">
        <f>IF($K$146="нет","без дифференциации",IF($N$146=0,"",$N$146))</f>
        <v/>
      </c>
      <c r="AL146" s="1494" t="str">
        <f>IF($O$146="нет","без дифференциации",IF($R$146=0,"",$R$146))</f>
        <v/>
      </c>
      <c r="AM146" s="1494" t="str">
        <f>IF($S$146="нет","без дифференциации",IF($V$146=0,"",$V$146))</f>
        <v/>
      </c>
      <c r="AN146" s="1999">
        <f>$I$146</f>
        <v>0</v>
      </c>
      <c r="AO146" s="1494" t="str">
        <f>$I$146&amp;"."&amp;$M$146</f>
        <v>.</v>
      </c>
      <c r="AP146" s="1486" t="str">
        <f>$I$146&amp;"."&amp;$M$146&amp;"."&amp;$Q$146</f>
        <v>..</v>
      </c>
      <c r="AQ146" s="1486" t="str">
        <f>$I$146&amp;"."&amp;$M$146&amp;"."&amp;$Q$146&amp;"."&amp;$U$146</f>
        <v>...</v>
      </c>
      <c r="AR146" s="1694">
        <v>0</v>
      </c>
    </row>
    <row s="14985" customFormat="1" customHeight="1" ht="17.25" hidden="1">
      <c r="A147" s="548"/>
      <c r="C147" s="547"/>
      <c r="D147" s="2362"/>
      <c r="E147" s="2370"/>
      <c r="F147" s="2373"/>
      <c r="G147" s="2370"/>
      <c r="H147" s="2376"/>
      <c r="I147" s="2378"/>
      <c r="J147" s="2380"/>
      <c r="K147" s="2365"/>
      <c r="L147" s="2365"/>
      <c r="M147" s="2365"/>
      <c r="N147" s="2367"/>
      <c r="O147" s="2365"/>
      <c r="P147" s="2365"/>
      <c r="Q147" s="2365"/>
      <c r="R147" s="2368"/>
      <c r="S147" s="2365"/>
      <c r="T147" s="1524"/>
      <c r="U147" s="1524"/>
      <c r="V147" s="1524"/>
      <c r="W147" s="1525"/>
      <c r="X147" s="1486"/>
      <c r="Y147" s="1486"/>
      <c r="Z147" s="1486"/>
      <c r="AA147" s="1486"/>
      <c r="AB147" s="1486"/>
      <c r="AC147" s="1486"/>
      <c r="AD147" s="1486"/>
      <c r="AE147" s="1486"/>
      <c r="AF147" s="1486"/>
      <c r="AG147" s="1486"/>
      <c r="AH147" s="1486"/>
      <c r="AI147" s="1486"/>
      <c r="AJ147" s="1486"/>
      <c r="AK147" s="1486"/>
      <c r="AL147" s="1486"/>
      <c r="AM147" s="1486"/>
      <c r="AN147" s="1486"/>
      <c r="AO147" s="1486"/>
      <c r="AP147" s="1486"/>
      <c r="AQ147" s="1486"/>
      <c r="AR147" s="1694">
        <v>0</v>
      </c>
    </row>
    <row s="14985" customFormat="1" customHeight="1" ht="17.25" hidden="1">
      <c r="A148" s="548"/>
      <c r="C148" s="547"/>
      <c r="D148" s="2363"/>
      <c r="E148" s="2371"/>
      <c r="F148" s="2373"/>
      <c r="G148" s="2371"/>
      <c r="H148" s="2376"/>
      <c r="I148" s="2378"/>
      <c r="J148" s="2381"/>
      <c r="K148" s="2365"/>
      <c r="L148" s="2365"/>
      <c r="M148" s="2365"/>
      <c r="N148" s="2368"/>
      <c r="O148" s="2365"/>
      <c r="P148" s="1698"/>
      <c r="Q148" s="1524"/>
      <c r="R148" s="1524"/>
      <c r="S148" s="556"/>
      <c r="T148" s="556"/>
      <c r="U148" s="556"/>
      <c r="V148" s="556"/>
      <c r="W148" s="1525"/>
      <c r="X148" s="1486"/>
      <c r="Y148" s="1486"/>
      <c r="Z148" s="1486"/>
      <c r="AA148" s="1486"/>
      <c r="AB148" s="1486"/>
      <c r="AC148" s="1486"/>
      <c r="AD148" s="1486"/>
      <c r="AE148" s="1486"/>
      <c r="AF148" s="1486"/>
      <c r="AG148" s="1486"/>
      <c r="AH148" s="1486"/>
      <c r="AI148" s="1486"/>
      <c r="AJ148" s="1486"/>
      <c r="AK148" s="1486"/>
      <c r="AL148" s="1486"/>
      <c r="AM148" s="1486"/>
      <c r="AN148" s="1486"/>
      <c r="AO148" s="1486"/>
      <c r="AP148" s="1486"/>
      <c r="AQ148" s="1486"/>
      <c r="AR148" s="1694">
        <v>0</v>
      </c>
    </row>
    <row s="14985" customFormat="1" customHeight="1" ht="17.25" hidden="1">
      <c r="A149" s="548"/>
      <c r="C149" s="547"/>
      <c r="D149" s="2363"/>
      <c r="E149" s="2371"/>
      <c r="F149" s="2373"/>
      <c r="G149" s="2371"/>
      <c r="H149" s="2376"/>
      <c r="I149" s="2378"/>
      <c r="J149" s="2381"/>
      <c r="K149" s="2365"/>
      <c r="L149" s="1524"/>
      <c r="M149" s="1524"/>
      <c r="N149" s="1524"/>
      <c r="O149" s="1524"/>
      <c r="P149" s="1524"/>
      <c r="Q149" s="1524"/>
      <c r="R149" s="1524"/>
      <c r="S149" s="556"/>
      <c r="T149" s="556"/>
      <c r="U149" s="556"/>
      <c r="V149" s="556"/>
      <c r="W149" s="1525"/>
      <c r="X149" s="1486"/>
      <c r="Y149" s="1486"/>
      <c r="Z149" s="1486"/>
      <c r="AA149" s="1486"/>
      <c r="AB149" s="1486"/>
      <c r="AC149" s="1486"/>
      <c r="AD149" s="1486"/>
      <c r="AE149" s="1486"/>
      <c r="AF149" s="1486"/>
      <c r="AG149" s="1486"/>
      <c r="AH149" s="1486"/>
      <c r="AI149" s="1486"/>
      <c r="AJ149" s="1486"/>
      <c r="AK149" s="1486"/>
      <c r="AL149" s="1486"/>
      <c r="AM149" s="1486"/>
      <c r="AN149" s="1486"/>
      <c r="AO149" s="1486"/>
      <c r="AP149" s="1486"/>
      <c r="AQ149" s="1486"/>
      <c r="AR149" s="1694">
        <v>0</v>
      </c>
    </row>
    <row s="14985" customFormat="1" customHeight="1" ht="17.25" hidden="1">
      <c r="A150" s="548"/>
      <c r="C150" s="547"/>
      <c r="D150" s="2363"/>
      <c r="E150" s="2371"/>
      <c r="F150" s="2374"/>
      <c r="G150" s="2371"/>
      <c r="H150" s="1526"/>
      <c r="I150" s="1527"/>
      <c r="J150" s="1527"/>
      <c r="K150" s="1527"/>
      <c r="L150" s="1527"/>
      <c r="M150" s="1527"/>
      <c r="N150" s="1527"/>
      <c r="O150" s="1527"/>
      <c r="P150" s="1527"/>
      <c r="Q150" s="1527"/>
      <c r="R150" s="1527"/>
      <c r="S150" s="1528"/>
      <c r="T150" s="1528"/>
      <c r="U150" s="1528"/>
      <c r="V150" s="1528"/>
      <c r="W150" s="1529"/>
      <c r="X150" s="1486"/>
      <c r="Y150" s="1486"/>
      <c r="Z150" s="1486"/>
      <c r="AA150" s="1486"/>
      <c r="AB150" s="1486"/>
      <c r="AC150" s="1486"/>
      <c r="AD150" s="1486"/>
      <c r="AE150" s="1486"/>
      <c r="AF150" s="1486"/>
      <c r="AG150" s="1486"/>
      <c r="AH150" s="1486"/>
      <c r="AI150" s="1486"/>
      <c r="AJ150" s="1486"/>
      <c r="AK150" s="1486"/>
      <c r="AL150" s="1486"/>
      <c r="AM150" s="1486"/>
      <c r="AN150" s="1486"/>
      <c r="AO150" s="1486"/>
      <c r="AP150" s="1486"/>
      <c r="AQ150" s="1486"/>
      <c r="AR150" s="1694">
        <v>0</v>
      </c>
    </row>
    <row s="14985" customFormat="1" customHeight="1" ht="17.25" hidden="1">
      <c r="A151" s="548"/>
      <c r="C151" s="436"/>
      <c r="D151" s="2362">
        <v>3</v>
      </c>
      <c r="E151" s="2370" t="s">
        <v>318</v>
      </c>
      <c r="F151" s="2372" t="s">
        <v>19</v>
      </c>
      <c r="G151" s="2370"/>
      <c r="H151" s="2375"/>
      <c r="I151" s="2377"/>
      <c r="J151" s="2379"/>
      <c r="K151" s="2364"/>
      <c r="L151" s="2364"/>
      <c r="M151" s="2364"/>
      <c r="N151" s="2366"/>
      <c r="O151" s="2364"/>
      <c r="P151" s="2364"/>
      <c r="Q151" s="2364"/>
      <c r="R151" s="2369"/>
      <c r="S151" s="2364"/>
      <c r="T151" s="2170"/>
      <c r="U151" s="2170"/>
      <c r="V151" s="2172"/>
      <c r="W151" s="1523"/>
      <c r="X151" s="1494"/>
      <c r="Y151" s="1494"/>
      <c r="Z151" s="1494"/>
      <c r="AA151" s="1494"/>
      <c r="AB151" s="1494"/>
      <c r="AC151" s="1494" t="s">
        <v>319</v>
      </c>
      <c r="AD151" s="1494" t="s">
        <v>320</v>
      </c>
      <c r="AE151" s="1494" t="s">
        <v>321</v>
      </c>
      <c r="AF151" s="1494" t="s">
        <v>322</v>
      </c>
      <c r="AG151" s="1494"/>
      <c r="AH151" s="1494" t="str">
        <f>IF($E$151=0,"",$E$151)</f>
        <v>Тариф на подключение (технологическое присоединение) к централизованной системе водоотведения</v>
      </c>
      <c r="AI151" s="1494" t="str">
        <f>IF($G$151=0,"",$G$151)</f>
        <v/>
      </c>
      <c r="AJ151" s="1494" t="str">
        <f>IF($J$151=0,"",$J$151)</f>
        <v/>
      </c>
      <c r="AK151" s="1494" t="str">
        <f>IF($K$151="нет","без дифференциации",IF($N$151=0,"",$N$151))</f>
        <v/>
      </c>
      <c r="AL151" s="1494" t="str">
        <f>IF($O$151="нет","без дифференциации",IF($R$151=0,"",$R$151))</f>
        <v/>
      </c>
      <c r="AM151" s="1494" t="str">
        <f>IF($S$151="нет","без дифференциации",IF($V$151=0,"",$V$151))</f>
        <v/>
      </c>
      <c r="AN151" s="1999">
        <f>$I$151</f>
        <v>0</v>
      </c>
      <c r="AO151" s="1494" t="str">
        <f>$I$151&amp;"."&amp;$M$151</f>
        <v>.</v>
      </c>
      <c r="AP151" s="1493" t="str">
        <f>$I$151&amp;"."&amp;$M$151&amp;"."&amp;$Q$151</f>
        <v>..</v>
      </c>
      <c r="AQ151" s="1493" t="str">
        <f>$I$151&amp;"."&amp;$M$151&amp;"."&amp;$Q$151&amp;"."&amp;$U$151</f>
        <v>...</v>
      </c>
      <c r="AR151" s="1694">
        <v>0</v>
      </c>
    </row>
    <row s="14985" customFormat="1" customHeight="1" ht="17.25" hidden="1">
      <c r="A152" s="548"/>
      <c r="C152" s="547"/>
      <c r="D152" s="2362"/>
      <c r="E152" s="2370"/>
      <c r="F152" s="2373"/>
      <c r="G152" s="2370"/>
      <c r="H152" s="2376"/>
      <c r="I152" s="2378"/>
      <c r="J152" s="2380"/>
      <c r="K152" s="2365"/>
      <c r="L152" s="2365"/>
      <c r="M152" s="2365"/>
      <c r="N152" s="2367"/>
      <c r="O152" s="2365"/>
      <c r="P152" s="2365"/>
      <c r="Q152" s="2365"/>
      <c r="R152" s="2368"/>
      <c r="S152" s="2365"/>
      <c r="T152" s="2175"/>
      <c r="U152" s="2175"/>
      <c r="V152" s="2175"/>
      <c r="W152" s="2176"/>
      <c r="X152" s="1493"/>
      <c r="Y152" s="1493"/>
      <c r="Z152" s="1493"/>
      <c r="AA152" s="1493"/>
      <c r="AB152" s="1493"/>
      <c r="AC152" s="1493"/>
      <c r="AD152" s="1493"/>
      <c r="AE152" s="1493"/>
      <c r="AF152" s="1493"/>
      <c r="AG152" s="1493"/>
      <c r="AH152" s="1493"/>
      <c r="AI152" s="1493"/>
      <c r="AJ152" s="1493"/>
      <c r="AK152" s="1493"/>
      <c r="AL152" s="1493"/>
      <c r="AM152" s="1493"/>
      <c r="AN152" s="1493"/>
      <c r="AO152" s="1493"/>
      <c r="AP152" s="1493"/>
      <c r="AQ152" s="1493"/>
      <c r="AR152" s="1694">
        <v>0</v>
      </c>
    </row>
    <row s="14985" customFormat="1" customHeight="1" ht="17.25" hidden="1">
      <c r="A153" s="548"/>
      <c r="C153" s="547"/>
      <c r="D153" s="2363"/>
      <c r="E153" s="2371"/>
      <c r="F153" s="2373"/>
      <c r="G153" s="2371"/>
      <c r="H153" s="2376"/>
      <c r="I153" s="2378"/>
      <c r="J153" s="2381"/>
      <c r="K153" s="2365"/>
      <c r="L153" s="2365"/>
      <c r="M153" s="2365"/>
      <c r="N153" s="2368"/>
      <c r="O153" s="2365"/>
      <c r="P153" s="2171"/>
      <c r="Q153" s="2175"/>
      <c r="R153" s="2175"/>
      <c r="S153" s="556"/>
      <c r="T153" s="556"/>
      <c r="U153" s="556"/>
      <c r="V153" s="556"/>
      <c r="W153" s="2176"/>
      <c r="X153" s="1493"/>
      <c r="Y153" s="1493"/>
      <c r="Z153" s="1493"/>
      <c r="AA153" s="1493"/>
      <c r="AB153" s="1493"/>
      <c r="AC153" s="1493"/>
      <c r="AD153" s="1493"/>
      <c r="AE153" s="1493"/>
      <c r="AF153" s="1493"/>
      <c r="AG153" s="1493"/>
      <c r="AH153" s="1493"/>
      <c r="AI153" s="1493"/>
      <c r="AJ153" s="1493"/>
      <c r="AK153" s="1493"/>
      <c r="AL153" s="1493"/>
      <c r="AM153" s="1493"/>
      <c r="AN153" s="1493"/>
      <c r="AO153" s="1493"/>
      <c r="AP153" s="1493"/>
      <c r="AQ153" s="1493"/>
      <c r="AR153" s="1694">
        <v>0</v>
      </c>
    </row>
    <row s="14985" customFormat="1" customHeight="1" ht="17.25" hidden="1">
      <c r="A154" s="548"/>
      <c r="C154" s="547"/>
      <c r="D154" s="2363"/>
      <c r="E154" s="2371"/>
      <c r="F154" s="2373"/>
      <c r="G154" s="2371"/>
      <c r="H154" s="2376"/>
      <c r="I154" s="2378"/>
      <c r="J154" s="2381"/>
      <c r="K154" s="2365"/>
      <c r="L154" s="2175"/>
      <c r="M154" s="2175"/>
      <c r="N154" s="2175"/>
      <c r="O154" s="2175"/>
      <c r="P154" s="2175"/>
      <c r="Q154" s="2175"/>
      <c r="R154" s="2175"/>
      <c r="S154" s="556"/>
      <c r="T154" s="556"/>
      <c r="U154" s="556"/>
      <c r="V154" s="556"/>
      <c r="W154" s="2176"/>
      <c r="X154" s="1493"/>
      <c r="Y154" s="1493"/>
      <c r="Z154" s="1493"/>
      <c r="AA154" s="1493"/>
      <c r="AB154" s="1493"/>
      <c r="AC154" s="1493"/>
      <c r="AD154" s="1493"/>
      <c r="AE154" s="1493"/>
      <c r="AF154" s="1493"/>
      <c r="AG154" s="1493"/>
      <c r="AH154" s="1493"/>
      <c r="AI154" s="1493"/>
      <c r="AJ154" s="1493"/>
      <c r="AK154" s="1493"/>
      <c r="AL154" s="1493"/>
      <c r="AM154" s="1493"/>
      <c r="AN154" s="1493"/>
      <c r="AO154" s="1493"/>
      <c r="AP154" s="1493"/>
      <c r="AQ154" s="1493"/>
      <c r="AR154" s="1694">
        <v>0</v>
      </c>
    </row>
    <row s="14985" customFormat="1" customHeight="1" ht="17.25" hidden="1">
      <c r="A155" s="548"/>
      <c r="C155" s="547"/>
      <c r="D155" s="2363"/>
      <c r="E155" s="2371"/>
      <c r="F155" s="2374"/>
      <c r="G155" s="2371"/>
      <c r="H155" s="1526"/>
      <c r="I155" s="2173"/>
      <c r="J155" s="2173"/>
      <c r="K155" s="2173"/>
      <c r="L155" s="2173"/>
      <c r="M155" s="2173"/>
      <c r="N155" s="2173"/>
      <c r="O155" s="2173"/>
      <c r="P155" s="2173"/>
      <c r="Q155" s="2173"/>
      <c r="R155" s="2173"/>
      <c r="S155" s="1528"/>
      <c r="T155" s="1528"/>
      <c r="U155" s="1528"/>
      <c r="V155" s="1528"/>
      <c r="W155" s="2174"/>
      <c r="X155" s="1493"/>
      <c r="Y155" s="1493"/>
      <c r="Z155" s="1493"/>
      <c r="AA155" s="1493"/>
      <c r="AB155" s="1493"/>
      <c r="AC155" s="1493"/>
      <c r="AD155" s="1493"/>
      <c r="AE155" s="1493"/>
      <c r="AF155" s="1493"/>
      <c r="AG155" s="1493"/>
      <c r="AH155" s="1493"/>
      <c r="AI155" s="1493"/>
      <c r="AJ155" s="1493"/>
      <c r="AK155" s="1493"/>
      <c r="AL155" s="1493"/>
      <c r="AM155" s="1493"/>
      <c r="AN155" s="1493"/>
      <c r="AO155" s="1493"/>
      <c r="AP155" s="1493"/>
      <c r="AQ155" s="1493"/>
      <c r="AR155" s="1694">
        <v>0</v>
      </c>
    </row>
    <row customHeight="1" ht="11.549999999999999">
      <c r="AR156" s="331">
        <v>11</v>
      </c>
    </row>
    <row customHeight="1" ht="11.549999999999999">
      <c r="AR157" s="331">
        <v>11</v>
      </c>
    </row>
    <row customHeight="1" ht="11.549999999999999">
      <c r="AR158" s="331">
        <v>11</v>
      </c>
    </row>
    <row customHeight="1" ht="11.549999999999999">
      <c r="E159" s="1577"/>
      <c r="AR159" s="331">
        <v>11</v>
      </c>
    </row>
    <row customHeight="1" ht="11.549999999999999">
      <c r="E160" s="1577"/>
      <c r="AR160" s="331">
        <v>11</v>
      </c>
    </row>
    <row customHeight="1" ht="11.549999999999999">
      <c r="E161" s="1577"/>
      <c r="AR161" s="331">
        <v>11</v>
      </c>
    </row>
    <row customHeight="1" ht="11.549999999999999">
      <c r="E162" s="1577"/>
      <c r="AR162" s="331">
        <v>11</v>
      </c>
    </row>
    <row customHeight="1" ht="11.549999999999999">
      <c r="E163" s="1577"/>
      <c r="AR163" s="331">
        <v>11</v>
      </c>
    </row>
    <row customHeight="1" ht="11.549999999999999">
      <c r="E164" s="1577"/>
      <c r="AR164" s="331">
        <v>11</v>
      </c>
    </row>
    <row customHeight="1" ht="11.549999999999999">
      <c r="E165" s="1577"/>
      <c r="AR165" s="331">
        <v>11</v>
      </c>
    </row>
    <row customHeight="1" ht="11.25" hidden="1">
      <c r="A166" s="380" t="s">
        <v>83</v>
      </c>
      <c r="B166" s="380">
        <v>0</v>
      </c>
      <c r="C166" s="331">
        <v>3</v>
      </c>
      <c r="D166" s="331">
        <v>6</v>
      </c>
      <c r="E166" s="331">
        <v>42</v>
      </c>
      <c r="F166" s="1510">
        <v>14</v>
      </c>
      <c r="G166" s="331">
        <v>42</v>
      </c>
      <c r="H166" s="331">
        <v>3</v>
      </c>
      <c r="I166" s="331">
        <v>5</v>
      </c>
      <c r="J166" s="331">
        <v>47</v>
      </c>
      <c r="K166" s="331">
        <v>3</v>
      </c>
      <c r="L166" s="331">
        <v>3</v>
      </c>
      <c r="M166" s="331">
        <v>5</v>
      </c>
      <c r="N166" s="331">
        <v>28</v>
      </c>
      <c r="O166" s="331">
        <v>3</v>
      </c>
      <c r="P166" s="331">
        <v>3</v>
      </c>
      <c r="Q166" s="331">
        <v>5</v>
      </c>
      <c r="R166" s="331">
        <v>34</v>
      </c>
      <c r="S166" s="509">
        <v>0</v>
      </c>
      <c r="T166" s="509">
        <v>0</v>
      </c>
      <c r="U166" s="509">
        <v>0</v>
      </c>
      <c r="V166" s="509">
        <v>0</v>
      </c>
      <c r="W166" s="331">
        <v>30</v>
      </c>
      <c r="X166" s="331">
        <v>3</v>
      </c>
      <c r="Y166" s="1486">
        <v>0</v>
      </c>
      <c r="Z166" s="1486">
        <v>0</v>
      </c>
      <c r="AA166" s="1486">
        <v>0</v>
      </c>
      <c r="AB166" s="1486">
        <v>0</v>
      </c>
      <c r="AC166" s="1486">
        <v>0</v>
      </c>
      <c r="AD166" s="1486">
        <v>0</v>
      </c>
      <c r="AE166" s="1486">
        <v>0</v>
      </c>
      <c r="AF166" s="1486">
        <v>0</v>
      </c>
      <c r="AG166" s="1486">
        <v>0</v>
      </c>
      <c r="AH166" s="1486">
        <v>0</v>
      </c>
      <c r="AI166" s="1486">
        <v>0</v>
      </c>
      <c r="AJ166" s="1486">
        <v>0</v>
      </c>
      <c r="AK166" s="1486">
        <v>0</v>
      </c>
      <c r="AL166" s="1486">
        <v>0</v>
      </c>
      <c r="AM166" s="1486">
        <v>0</v>
      </c>
      <c r="AN166" s="1486">
        <v>0</v>
      </c>
      <c r="AO166" s="1486">
        <v>0</v>
      </c>
      <c r="AP166" s="1486">
        <v>0</v>
      </c>
      <c r="AQ166" s="1486">
        <v>0</v>
      </c>
      <c r="AR166" s="331">
        <v>11</v>
      </c>
    </row>
  </sheetData>
  <sheetProtection sheet="1" formatColumns="0" formatRows="0" autoFilter="0" sort="1" insertRows="1" insertColumns="1" deleteRows="1" deleteColumns="1"/>
  <mergeCells count="439">
    <mergeCell ref="R43:R44"/>
    <mergeCell ref="S43:S44"/>
    <mergeCell ref="G43:G47"/>
    <mergeCell ref="H43:H46"/>
    <mergeCell ref="I43:I46"/>
    <mergeCell ref="J43:J46"/>
    <mergeCell ref="K43:K46"/>
    <mergeCell ref="L43:L45"/>
    <mergeCell ref="M43:M45"/>
    <mergeCell ref="N43:N45"/>
    <mergeCell ref="O43:O45"/>
    <mergeCell ref="M151:M153"/>
    <mergeCell ref="N151:N153"/>
    <mergeCell ref="O151:O153"/>
    <mergeCell ref="P151:P152"/>
    <mergeCell ref="Q151:Q152"/>
    <mergeCell ref="R151:R152"/>
    <mergeCell ref="S151:S152"/>
    <mergeCell ref="D151:D155"/>
    <mergeCell ref="E151:E155"/>
    <mergeCell ref="F151:F155"/>
    <mergeCell ref="G151:G155"/>
    <mergeCell ref="H151:H154"/>
    <mergeCell ref="I151:I154"/>
    <mergeCell ref="J151:J154"/>
    <mergeCell ref="K151:K154"/>
    <mergeCell ref="L151:L153"/>
    <mergeCell ref="N119:N121"/>
    <mergeCell ref="O119:O121"/>
    <mergeCell ref="P119:P120"/>
    <mergeCell ref="Q119:Q120"/>
    <mergeCell ref="R119:R120"/>
    <mergeCell ref="S119:S120"/>
    <mergeCell ref="D135:D139"/>
    <mergeCell ref="E135:E139"/>
    <mergeCell ref="F135:F139"/>
    <mergeCell ref="G135:G139"/>
    <mergeCell ref="H135:H138"/>
    <mergeCell ref="I135:I138"/>
    <mergeCell ref="J135:J138"/>
    <mergeCell ref="K135:K138"/>
    <mergeCell ref="L135:L137"/>
    <mergeCell ref="M135:M137"/>
    <mergeCell ref="N135:N137"/>
    <mergeCell ref="O135:O137"/>
    <mergeCell ref="P135:P136"/>
    <mergeCell ref="Q135:Q136"/>
    <mergeCell ref="R135:R136"/>
    <mergeCell ref="S135:S136"/>
    <mergeCell ref="D119:D123"/>
    <mergeCell ref="E119:E123"/>
    <mergeCell ref="F119:F123"/>
    <mergeCell ref="G119:G123"/>
    <mergeCell ref="H119:H122"/>
    <mergeCell ref="I119:I122"/>
    <mergeCell ref="J119:J122"/>
    <mergeCell ref="K119:K122"/>
    <mergeCell ref="L119:L121"/>
    <mergeCell ref="S146:S147"/>
    <mergeCell ref="D146:D150"/>
    <mergeCell ref="E146:E150"/>
    <mergeCell ref="F146:F150"/>
    <mergeCell ref="G146:G150"/>
    <mergeCell ref="H146:H149"/>
    <mergeCell ref="I146:I149"/>
    <mergeCell ref="J146:J149"/>
    <mergeCell ref="K146:K149"/>
    <mergeCell ref="L146:L148"/>
    <mergeCell ref="H141:H144"/>
    <mergeCell ref="I141:I144"/>
    <mergeCell ref="J141:J144"/>
    <mergeCell ref="K141:K144"/>
    <mergeCell ref="L141:L143"/>
    <mergeCell ref="M141:M143"/>
    <mergeCell ref="N141:N143"/>
    <mergeCell ref="M146:M148"/>
    <mergeCell ref="N146:N148"/>
    <mergeCell ref="O146:O148"/>
    <mergeCell ref="P141:P142"/>
    <mergeCell ref="Q141:Q142"/>
    <mergeCell ref="R141:R142"/>
    <mergeCell ref="P146:P147"/>
    <mergeCell ref="Q146:Q147"/>
    <mergeCell ref="R146:R147"/>
    <mergeCell ref="S141:S142"/>
    <mergeCell ref="D141:D145"/>
    <mergeCell ref="E141:E145"/>
    <mergeCell ref="F141:F145"/>
    <mergeCell ref="G141:G145"/>
    <mergeCell ref="M130:M132"/>
    <mergeCell ref="N130:N132"/>
    <mergeCell ref="O130:O132"/>
    <mergeCell ref="P130:P131"/>
    <mergeCell ref="Q130:Q131"/>
    <mergeCell ref="R130:R131"/>
    <mergeCell ref="S130:S131"/>
    <mergeCell ref="D130:D134"/>
    <mergeCell ref="E130:E134"/>
    <mergeCell ref="F130:F134"/>
    <mergeCell ref="G130:G134"/>
    <mergeCell ref="H130:H133"/>
    <mergeCell ref="I130:I133"/>
    <mergeCell ref="J130:J133"/>
    <mergeCell ref="K130:K133"/>
    <mergeCell ref="L130:L132"/>
    <mergeCell ref="O141:O143"/>
    <mergeCell ref="M68:M70"/>
    <mergeCell ref="N68:N70"/>
    <mergeCell ref="O68:O70"/>
    <mergeCell ref="N58:N60"/>
    <mergeCell ref="D125:D129"/>
    <mergeCell ref="E125:E129"/>
    <mergeCell ref="F125:F129"/>
    <mergeCell ref="G125:G129"/>
    <mergeCell ref="H125:H128"/>
    <mergeCell ref="I125:I128"/>
    <mergeCell ref="J125:J128"/>
    <mergeCell ref="K125:K128"/>
    <mergeCell ref="L125:L127"/>
    <mergeCell ref="P73:P74"/>
    <mergeCell ref="Q73:Q74"/>
    <mergeCell ref="R73:R74"/>
    <mergeCell ref="S73:S74"/>
    <mergeCell ref="P68:P69"/>
    <mergeCell ref="Q68:Q69"/>
    <mergeCell ref="R68:R69"/>
    <mergeCell ref="S68:S69"/>
    <mergeCell ref="S48:S49"/>
    <mergeCell ref="S38:S39"/>
    <mergeCell ref="M125:M127"/>
    <mergeCell ref="N125:N127"/>
    <mergeCell ref="O125:O127"/>
    <mergeCell ref="P125:P126"/>
    <mergeCell ref="Q125:Q126"/>
    <mergeCell ref="R125:R126"/>
    <mergeCell ref="S125:S126"/>
    <mergeCell ref="O73:O75"/>
    <mergeCell ref="E97:W97"/>
    <mergeCell ref="E89:W89"/>
    <mergeCell ref="E90:W90"/>
    <mergeCell ref="E91:W91"/>
    <mergeCell ref="E92:W92"/>
    <mergeCell ref="E93:W93"/>
    <mergeCell ref="L99:L101"/>
    <mergeCell ref="M99:M101"/>
    <mergeCell ref="E95:W95"/>
    <mergeCell ref="E96:W96"/>
    <mergeCell ref="K109:K112"/>
    <mergeCell ref="E63:E67"/>
    <mergeCell ref="F63:F67"/>
    <mergeCell ref="H63:H66"/>
    <mergeCell ref="G63:G67"/>
    <mergeCell ref="G53:G57"/>
    <mergeCell ref="K53:K56"/>
    <mergeCell ref="S53:S54"/>
    <mergeCell ref="S58:S59"/>
    <mergeCell ref="S63:S64"/>
    <mergeCell ref="O53:O55"/>
    <mergeCell ref="E58:E62"/>
    <mergeCell ref="F58:F62"/>
    <mergeCell ref="H58:H61"/>
    <mergeCell ref="L53:L55"/>
    <mergeCell ref="M53:M55"/>
    <mergeCell ref="P58:P59"/>
    <mergeCell ref="Q58:Q59"/>
    <mergeCell ref="R58:R59"/>
    <mergeCell ref="P53:P54"/>
    <mergeCell ref="D58:D62"/>
    <mergeCell ref="Q53:Q54"/>
    <mergeCell ref="R53:R54"/>
    <mergeCell ref="D68:D72"/>
    <mergeCell ref="E68:E72"/>
    <mergeCell ref="F68:F72"/>
    <mergeCell ref="G68:G72"/>
    <mergeCell ref="H68:H71"/>
    <mergeCell ref="I68:I71"/>
    <mergeCell ref="J68:J71"/>
    <mergeCell ref="K68:K71"/>
    <mergeCell ref="L68:L70"/>
    <mergeCell ref="D53:D57"/>
    <mergeCell ref="E53:E57"/>
    <mergeCell ref="F53:F57"/>
    <mergeCell ref="H53:H56"/>
    <mergeCell ref="I53:I56"/>
    <mergeCell ref="N53:N55"/>
    <mergeCell ref="P63:P64"/>
    <mergeCell ref="O58:O60"/>
    <mergeCell ref="Q63:Q64"/>
    <mergeCell ref="R63:R64"/>
    <mergeCell ref="O63:O65"/>
    <mergeCell ref="J53:J56"/>
    <mergeCell ref="D73:D77"/>
    <mergeCell ref="E73:E77"/>
    <mergeCell ref="F73:F77"/>
    <mergeCell ref="H73:H76"/>
    <mergeCell ref="N63:N65"/>
    <mergeCell ref="G58:G62"/>
    <mergeCell ref="K58:K61"/>
    <mergeCell ref="G73:G77"/>
    <mergeCell ref="K73:K76"/>
    <mergeCell ref="N73:N75"/>
    <mergeCell ref="I73:I76"/>
    <mergeCell ref="J73:J76"/>
    <mergeCell ref="L73:L75"/>
    <mergeCell ref="M73:M75"/>
    <mergeCell ref="L63:L65"/>
    <mergeCell ref="M63:M65"/>
    <mergeCell ref="K63:K66"/>
    <mergeCell ref="D63:D67"/>
    <mergeCell ref="I63:I66"/>
    <mergeCell ref="J63:J66"/>
    <mergeCell ref="I58:I61"/>
    <mergeCell ref="J58:J61"/>
    <mergeCell ref="L58:L60"/>
    <mergeCell ref="M58:M60"/>
    <mergeCell ref="D38:D42"/>
    <mergeCell ref="E38:E42"/>
    <mergeCell ref="F38:F42"/>
    <mergeCell ref="Q38:Q39"/>
    <mergeCell ref="R38:R39"/>
    <mergeCell ref="M48:M50"/>
    <mergeCell ref="R48:R49"/>
    <mergeCell ref="O48:O50"/>
    <mergeCell ref="H38:H41"/>
    <mergeCell ref="I38:I41"/>
    <mergeCell ref="J38:J41"/>
    <mergeCell ref="D48:D52"/>
    <mergeCell ref="E48:E52"/>
    <mergeCell ref="F48:F52"/>
    <mergeCell ref="H48:H51"/>
    <mergeCell ref="I48:I51"/>
    <mergeCell ref="J48:J51"/>
    <mergeCell ref="G48:G52"/>
    <mergeCell ref="L38:L40"/>
    <mergeCell ref="M38:M40"/>
    <mergeCell ref="N38:N40"/>
    <mergeCell ref="D43:D47"/>
    <mergeCell ref="E43:E47"/>
    <mergeCell ref="F43:F47"/>
    <mergeCell ref="L10:M10"/>
    <mergeCell ref="P10:Q10"/>
    <mergeCell ref="L11:M11"/>
    <mergeCell ref="P11:Q11"/>
    <mergeCell ref="K48:K51"/>
    <mergeCell ref="L48:L50"/>
    <mergeCell ref="P48:P49"/>
    <mergeCell ref="Q48:Q49"/>
    <mergeCell ref="P38:P39"/>
    <mergeCell ref="O38:O40"/>
    <mergeCell ref="P43:P44"/>
    <mergeCell ref="Q43:Q44"/>
    <mergeCell ref="D5:J5"/>
    <mergeCell ref="D9:D10"/>
    <mergeCell ref="D7:J7"/>
    <mergeCell ref="G9:G10"/>
    <mergeCell ref="H9:I10"/>
    <mergeCell ref="D6:J6"/>
    <mergeCell ref="D13:D37"/>
    <mergeCell ref="E13:E37"/>
    <mergeCell ref="G13:G37"/>
    <mergeCell ref="J9:J10"/>
    <mergeCell ref="H11:I11"/>
    <mergeCell ref="E9:F9"/>
    <mergeCell ref="F13:F37"/>
    <mergeCell ref="W9:W10"/>
    <mergeCell ref="O9:R9"/>
    <mergeCell ref="K9:N9"/>
    <mergeCell ref="T11:U11"/>
    <mergeCell ref="S9:V9"/>
    <mergeCell ref="T10:U10"/>
    <mergeCell ref="D99:D103"/>
    <mergeCell ref="E99:E103"/>
    <mergeCell ref="D104:D108"/>
    <mergeCell ref="E104:E108"/>
    <mergeCell ref="F104:F108"/>
    <mergeCell ref="G104:G108"/>
    <mergeCell ref="H104:H107"/>
    <mergeCell ref="I104:I107"/>
    <mergeCell ref="J104:J107"/>
    <mergeCell ref="F99:F103"/>
    <mergeCell ref="G99:G103"/>
    <mergeCell ref="H99:H102"/>
    <mergeCell ref="I99:I102"/>
    <mergeCell ref="J99:J102"/>
    <mergeCell ref="G38:G42"/>
    <mergeCell ref="K38:K41"/>
    <mergeCell ref="N48:N50"/>
    <mergeCell ref="L109:L111"/>
    <mergeCell ref="Q104:Q105"/>
    <mergeCell ref="R104:R105"/>
    <mergeCell ref="S104:S105"/>
    <mergeCell ref="K104:K107"/>
    <mergeCell ref="K99:K102"/>
    <mergeCell ref="N104:N106"/>
    <mergeCell ref="O104:O106"/>
    <mergeCell ref="P104:P105"/>
    <mergeCell ref="S109:S110"/>
    <mergeCell ref="N109:N111"/>
    <mergeCell ref="O109:O111"/>
    <mergeCell ref="P109:P110"/>
    <mergeCell ref="Q109:Q110"/>
    <mergeCell ref="R109:R110"/>
    <mergeCell ref="L104:L106"/>
    <mergeCell ref="N99:N101"/>
    <mergeCell ref="O99:O101"/>
    <mergeCell ref="P99:P100"/>
    <mergeCell ref="Q99:Q100"/>
    <mergeCell ref="R99:R100"/>
    <mergeCell ref="S99:S100"/>
    <mergeCell ref="M104:M106"/>
    <mergeCell ref="M114:M116"/>
    <mergeCell ref="N114:N116"/>
    <mergeCell ref="O114:O116"/>
    <mergeCell ref="P114:P115"/>
    <mergeCell ref="Q114:Q115"/>
    <mergeCell ref="R114:R115"/>
    <mergeCell ref="S114:S115"/>
    <mergeCell ref="D109:D113"/>
    <mergeCell ref="E109:E113"/>
    <mergeCell ref="M109:M111"/>
    <mergeCell ref="D114:D118"/>
    <mergeCell ref="E114:E118"/>
    <mergeCell ref="F114:F118"/>
    <mergeCell ref="G114:G118"/>
    <mergeCell ref="H114:H117"/>
    <mergeCell ref="I114:I117"/>
    <mergeCell ref="J114:J117"/>
    <mergeCell ref="K114:K117"/>
    <mergeCell ref="L114:L116"/>
    <mergeCell ref="F109:F113"/>
    <mergeCell ref="G109:G113"/>
    <mergeCell ref="H109:H112"/>
    <mergeCell ref="I109:I112"/>
    <mergeCell ref="J109:J112"/>
    <mergeCell ref="S83:S84"/>
    <mergeCell ref="E78:E82"/>
    <mergeCell ref="F78:F82"/>
    <mergeCell ref="G78:G82"/>
    <mergeCell ref="H78:H81"/>
    <mergeCell ref="I78:I81"/>
    <mergeCell ref="J78:J81"/>
    <mergeCell ref="K78:K81"/>
    <mergeCell ref="L78:L80"/>
    <mergeCell ref="D78:D82"/>
    <mergeCell ref="M119:M121"/>
    <mergeCell ref="M78:M80"/>
    <mergeCell ref="N78:N80"/>
    <mergeCell ref="O78:O80"/>
    <mergeCell ref="P78:P79"/>
    <mergeCell ref="Q78:Q79"/>
    <mergeCell ref="R78:R79"/>
    <mergeCell ref="S78:S79"/>
    <mergeCell ref="D83:D87"/>
    <mergeCell ref="E83:E87"/>
    <mergeCell ref="F83:F87"/>
    <mergeCell ref="G83:G87"/>
    <mergeCell ref="H83:H86"/>
    <mergeCell ref="I83:I86"/>
    <mergeCell ref="J83:J86"/>
    <mergeCell ref="K83:K86"/>
    <mergeCell ref="L83:L85"/>
    <mergeCell ref="M83:M85"/>
    <mergeCell ref="N83:N85"/>
    <mergeCell ref="O83:O85"/>
    <mergeCell ref="P83:P84"/>
    <mergeCell ref="Q83:Q84"/>
    <mergeCell ref="R83:R84"/>
    <mergeCell ref="O13:O15"/>
    <mergeCell ref="S13:S14"/>
    <mergeCell ref="P13:P14"/>
    <mergeCell ref="Q13:Q14"/>
    <mergeCell ref="R13:R14"/>
    <mergeCell ref="K13:K16"/>
    <mergeCell ref="M13:M15"/>
    <mergeCell ref="L13:L15"/>
    <mergeCell ref="N13:N15"/>
    <mergeCell ref="J13:J16"/>
    <mergeCell ref="H13:H16"/>
    <mergeCell ref="I13:I16"/>
    <mergeCell ref="H17:H20"/>
    <mergeCell ref="I17:I20"/>
    <mergeCell ref="J17:J20"/>
    <mergeCell ref="K17:K20"/>
    <mergeCell ref="L17:L19"/>
    <mergeCell ref="M17:M19"/>
    <mergeCell ref="N17:N19"/>
    <mergeCell ref="S17:S18"/>
    <mergeCell ref="O17:O19"/>
    <mergeCell ref="P17:P18"/>
    <mergeCell ref="Q17:Q18"/>
    <mergeCell ref="R17:R18"/>
    <mergeCell ref="H21:H24"/>
    <mergeCell ref="I21:I24"/>
    <mergeCell ref="J21:J24"/>
    <mergeCell ref="K21:K24"/>
    <mergeCell ref="L21:L23"/>
    <mergeCell ref="M21:M23"/>
    <mergeCell ref="N21:N23"/>
    <mergeCell ref="S21:S22"/>
    <mergeCell ref="O21:O23"/>
    <mergeCell ref="P21:P22"/>
    <mergeCell ref="Q21:Q22"/>
    <mergeCell ref="R21:R22"/>
    <mergeCell ref="H25:H28"/>
    <mergeCell ref="I25:I28"/>
    <mergeCell ref="J25:J28"/>
    <mergeCell ref="K25:K28"/>
    <mergeCell ref="L25:L27"/>
    <mergeCell ref="M25:M27"/>
    <mergeCell ref="N25:N27"/>
    <mergeCell ref="S25:S26"/>
    <mergeCell ref="O25:O27"/>
    <mergeCell ref="P25:P26"/>
    <mergeCell ref="Q25:Q26"/>
    <mergeCell ref="R25:R26"/>
    <mergeCell ref="H29:H32"/>
    <mergeCell ref="I29:I32"/>
    <mergeCell ref="J29:J32"/>
    <mergeCell ref="K29:K32"/>
    <mergeCell ref="L29:L31"/>
    <mergeCell ref="M29:M31"/>
    <mergeCell ref="N29:N31"/>
    <mergeCell ref="S29:S30"/>
    <mergeCell ref="O29:O31"/>
    <mergeCell ref="P29:P30"/>
    <mergeCell ref="Q29:Q30"/>
    <mergeCell ref="R29:R30"/>
    <mergeCell ref="H33:H36"/>
    <mergeCell ref="I33:I36"/>
    <mergeCell ref="J33:J36"/>
    <mergeCell ref="K33:K36"/>
    <mergeCell ref="L33:L35"/>
    <mergeCell ref="M33:M35"/>
    <mergeCell ref="N33:N35"/>
    <mergeCell ref="S33:S34"/>
    <mergeCell ref="O33:O35"/>
    <mergeCell ref="P33:P34"/>
    <mergeCell ref="Q33:Q34"/>
    <mergeCell ref="R33:R34"/>
  </mergeCells>
  <dataValidations count="123">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type="textLength" operator="lessThanOrEqual" allowBlank="1" showInputMessage="1" showErrorMessage="1" errorTitle="Ошибка" error="Допускается ввод не более 900 символов!" sqref="W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6"/>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O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K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O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K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O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K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38:E42">
      <formula1>kind_of_tariff_RHEAT</formula1>
    </dataValidation>
    <dataValidation allowBlank="1" showInputMessage="1" showErrorMessage="1" prompt="Выберите виды деятельности, выполнив двойной щелчок левой кнопки мыши по ячейке." sqref="G125:G139 G141:G155 G99:G123 G13:G16 G37:G8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N70 N38:N40 N63:N65 N48:N50 N58:N60 N53:N55 N99:N101 N114:N116 N104:N106 N109:N111 N73:N75 N125:N127 N130:N132 N146:N148 N141:N143 N78:N80 N83:N85 N119:N121 N135:N137 N151:N153 N43:N45">
      <formula1>DESCRIPTION_TERRITORY</formula1>
    </dataValidation>
    <dataValidation type="textLength" operator="lessThanOrEqual" allowBlank="1" showInputMessage="1" showErrorMessage="1" errorTitle="Ошибка" error="Допускается ввод не более 900 символов!" sqref="J58:J59 J68:J69 R68:R69 V68:W68 J38:J39 J63:J64 J48:J49 R58:R59 R38:R39 R63:R64 R48:R49 V58:W58 V38:W38 V63:W63 V48:W48 J53:J54 R53:R54 V53:W53 J99:J100 R99:R100 V99:W99 J104:J105 R104:R105 V104:W104 J114:J115 R114:R115 V114:W114 J109:J110 R109:R110 V109:W109 J73:J74 R73:R74 V73:W73 J125:J126 R125:R126 V125:W125 J130:J131 R130:R131 V130:W130 J146:J147 R146:R147 V146:W146 J141:J142 R141:R142 V141:W141 J78:J79 R78:R79 V78:W78 J83:J84 R83:R84 V83:W83 J119:J120 R119:R120 V119:W119 J135:J136 R135:R136 V135:W135 J151:J152 R151:R152 V151:W151 J43:J44 R43:R44 V43:W43">
      <formula1>900</formula1>
    </dataValidation>
    <dataValidation allowBlank="1" showInputMessage="1" showErrorMessage="1" prompt="Для выбора выполните двойной щелчок левой клавиши мыши по соответствующей ячейке." sqref="K58:K59 K68:K69 O68:O69 S68:S69 K38:K39 K63:K64 K48:K49 O58:O59 O38:O39 O63:O64 O48:O49 S58:S59 S38:S39 S63:S64 S48:S49 K53:K54 O53:O54 S53:S54 K99:K100 O99:O100 S99:S100 K104:K105 O104:O105 S104:S105 K114:K115 O114:O115 S114:S115 K109:K110 O109:O110 S73:S74 S109:S110 K73:K74 O73:O74 O151:O152 O125:O126 S125:S126 O130:O131 S130:S131 K125:K126 K130:K131 S119:S120 K146:K147 O146:O147 K141:K142 O141:O142 S146:S147 O135:O136 S141:S142 O78:O79 S78:S79 K78:K79 K83:K84 O83:O84 S83:S84 F99:F123 K119:K120 O119:O120 F125:F139 S135:S136 K135:K136 F141:F155 S151:S152 K151:K152 F13:F16 F37:F87 K43:K44 O43:O44 S43:S4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3FDBA-6835-F6AC-A27B-B4910E59A5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4902" width="9.140625" hidden="1"/>
    <col min="3" max="4" style="14902" width="3.00390625" customWidth="1"/>
    <col min="5" max="6" style="14902" width="15.00390625" customWidth="1"/>
    <col min="7" max="7" style="14902" width="11.57421875" customWidth="1"/>
    <col min="8" max="9" style="14902" width="3.00390625" customWidth="1"/>
    <col min="10" max="10" style="14902" width="12.00390625" customWidth="1"/>
    <col min="11" max="11" style="14902" width="0.28125" customWidth="1"/>
    <col min="12" max="13" style="14902" width="10.00390625" customWidth="1"/>
    <col min="14" max="15" style="14902" width="3.00390625" customWidth="1"/>
    <col min="16" max="16" style="14902" width="19.00390625" customWidth="1"/>
    <col min="17" max="17" style="14902" width="0.28125" customWidth="1"/>
    <col min="18" max="19" style="14902" width="10.00390625" customWidth="1"/>
    <col min="20" max="21" style="14902" width="3.00390625" customWidth="1"/>
    <col min="22" max="22" style="14902" width="25.00390625" customWidth="1"/>
    <col min="23" max="23" style="14902" width="0.28125" customWidth="1"/>
    <col min="24" max="25" style="14902" width="10.00390625" customWidth="1"/>
    <col min="26" max="27" style="14902" width="3.00390625" customWidth="1"/>
    <col min="28" max="28" style="14902" width="16.00390625" customWidth="1"/>
    <col min="29" max="29" style="14902" width="0.28125" customWidth="1"/>
    <col min="30" max="31" style="14902" width="10.00390625" customWidth="1"/>
    <col min="32" max="33" style="14902" width="3.00390625" customWidth="1"/>
    <col min="34" max="34" style="14902" width="8.00390625" customWidth="1"/>
    <col min="35" max="35" style="14902" width="21.00390625" customWidth="1"/>
    <col min="36" max="36" style="14902" width="8.00390625" customWidth="1"/>
    <col min="37" max="37" style="15322" width="8.00390625" customWidth="1"/>
    <col min="38" max="64" style="14902" width="8.00390625" customWidth="1"/>
    <col min="65" max="65" style="14902" width="9.140625" hidden="1"/>
  </cols>
  <sheetData>
    <row s="15248"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5249" customFormat="1" customHeight="1" ht="11.25" hidden="1">
      <c r="L2" s="1780" t="s">
        <v>323</v>
      </c>
      <c r="M2" s="1780" t="s">
        <v>324</v>
      </c>
      <c r="R2" s="1780" t="s">
        <v>325</v>
      </c>
      <c r="S2" s="1780" t="s">
        <v>324</v>
      </c>
      <c r="X2" s="1780" t="s">
        <v>323</v>
      </c>
      <c r="Y2" s="1780" t="s">
        <v>324</v>
      </c>
      <c r="AD2" s="1780" t="s">
        <v>323</v>
      </c>
      <c r="AE2" s="1780" t="s">
        <v>324</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5252"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4857" customFormat="1" customHeight="1" ht="34.5">
      <c r="A4" s="1383"/>
      <c r="B4" s="1382"/>
      <c r="C4" s="1742"/>
      <c r="D4" s="2418" t="s">
        <v>326</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4857" customFormat="1" customHeight="1" ht="14.699999999999998">
      <c r="A5" s="1859"/>
      <c r="B5" s="1858"/>
      <c r="C5" s="1742"/>
      <c r="D5" s="2403" t="str">
        <f>IF(org=0,"Не определено",org)</f>
        <v>АО «ДГК» СП «Нерюнгринская ГРЭС»</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485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5248"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89</v>
      </c>
      <c r="E8" s="2354" t="s">
        <v>119</v>
      </c>
      <c r="F8" s="2419" t="s">
        <v>135</v>
      </c>
      <c r="G8" s="2420"/>
      <c r="H8" s="2419" t="s">
        <v>89</v>
      </c>
      <c r="I8" s="2420"/>
      <c r="J8" s="2354" t="s">
        <v>136</v>
      </c>
      <c r="K8" s="1783"/>
      <c r="L8" s="2423" t="s">
        <v>327</v>
      </c>
      <c r="M8" s="2423"/>
      <c r="N8" s="2423"/>
      <c r="O8" s="2423"/>
      <c r="P8" s="2423"/>
      <c r="Q8" s="1784"/>
      <c r="R8" s="2323" t="s">
        <v>328</v>
      </c>
      <c r="S8" s="2424"/>
      <c r="T8" s="2424"/>
      <c r="U8" s="2424"/>
      <c r="V8" s="2424"/>
      <c r="W8" s="1784"/>
      <c r="X8" s="2425" t="s">
        <v>329</v>
      </c>
      <c r="Y8" s="2425"/>
      <c r="Z8" s="2425"/>
      <c r="AA8" s="2425"/>
      <c r="AB8" s="2425"/>
      <c r="AC8" s="1785"/>
      <c r="AD8" s="2354" t="s">
        <v>330</v>
      </c>
      <c r="AE8" s="2354"/>
      <c r="AF8" s="2354"/>
      <c r="AG8" s="2354"/>
      <c r="AH8" s="2328"/>
      <c r="AI8" s="2354" t="s">
        <v>331</v>
      </c>
      <c r="AJ8" s="1801"/>
      <c r="BM8" s="520">
        <v>32</v>
      </c>
    </row>
    <row customHeight="1" ht="23.25">
      <c r="D9" s="2354"/>
      <c r="E9" s="2354"/>
      <c r="F9" s="2402" t="s">
        <v>90</v>
      </c>
      <c r="G9" s="2402" t="s">
        <v>141</v>
      </c>
      <c r="H9" s="2421"/>
      <c r="I9" s="2422"/>
      <c r="J9" s="2328"/>
      <c r="K9" s="1786"/>
      <c r="L9" s="2354" t="s">
        <v>332</v>
      </c>
      <c r="M9" s="2328"/>
      <c r="N9" s="2419" t="s">
        <v>89</v>
      </c>
      <c r="O9" s="2420"/>
      <c r="P9" s="2354" t="s">
        <v>142</v>
      </c>
      <c r="Q9" s="1783"/>
      <c r="R9" s="2354" t="s">
        <v>332</v>
      </c>
      <c r="S9" s="2328"/>
      <c r="T9" s="2419" t="s">
        <v>89</v>
      </c>
      <c r="U9" s="2420"/>
      <c r="V9" s="2354" t="s">
        <v>142</v>
      </c>
      <c r="W9" s="1783"/>
      <c r="X9" s="2354" t="s">
        <v>332</v>
      </c>
      <c r="Y9" s="2328"/>
      <c r="Z9" s="2419" t="s">
        <v>89</v>
      </c>
      <c r="AA9" s="2420"/>
      <c r="AB9" s="2354" t="s">
        <v>333</v>
      </c>
      <c r="AC9" s="1783"/>
      <c r="AD9" s="2354" t="s">
        <v>332</v>
      </c>
      <c r="AE9" s="2328"/>
      <c r="AF9" s="2419" t="s">
        <v>89</v>
      </c>
      <c r="AG9" s="2420"/>
      <c r="AH9" s="2328" t="s">
        <v>333</v>
      </c>
      <c r="AI9" s="2354"/>
      <c r="AJ9" s="1801"/>
      <c r="BM9" s="520">
        <v>22</v>
      </c>
    </row>
    <row customHeight="1" ht="24">
      <c r="D10" s="2402"/>
      <c r="E10" s="2402"/>
      <c r="F10" s="2426"/>
      <c r="G10" s="2426"/>
      <c r="H10" s="2427"/>
      <c r="I10" s="2428"/>
      <c r="J10" s="2419"/>
      <c r="K10" s="1786"/>
      <c r="L10" s="1805" t="s">
        <v>334</v>
      </c>
      <c r="M10" s="1800" t="s">
        <v>335</v>
      </c>
      <c r="N10" s="2421"/>
      <c r="O10" s="2422"/>
      <c r="P10" s="2402"/>
      <c r="Q10" s="1783"/>
      <c r="R10" s="1805" t="s">
        <v>334</v>
      </c>
      <c r="S10" s="1800" t="s">
        <v>335</v>
      </c>
      <c r="T10" s="2421"/>
      <c r="U10" s="2422"/>
      <c r="V10" s="2402"/>
      <c r="W10" s="1783"/>
      <c r="X10" s="1805" t="s">
        <v>334</v>
      </c>
      <c r="Y10" s="1800" t="s">
        <v>335</v>
      </c>
      <c r="Z10" s="2421"/>
      <c r="AA10" s="2422"/>
      <c r="AB10" s="2402"/>
      <c r="AC10" s="1783"/>
      <c r="AD10" s="1805" t="s">
        <v>334</v>
      </c>
      <c r="AE10" s="1800" t="s">
        <v>335</v>
      </c>
      <c r="AF10" s="2421"/>
      <c r="AG10" s="2422"/>
      <c r="AH10" s="2419"/>
      <c r="AI10" s="2402"/>
      <c r="AJ10" s="1801"/>
      <c r="AK10" s="481" t="s">
        <v>336</v>
      </c>
      <c r="AL10" s="481" t="s">
        <v>143</v>
      </c>
      <c r="BM10" s="520">
        <v>23</v>
      </c>
    </row>
    <row customHeight="1" ht="15">
      <c r="D11" s="2410" t="s">
        <v>123</v>
      </c>
      <c r="E11" s="2406" t="s">
        <v>337</v>
      </c>
      <c r="F11" s="2406" t="s">
        <v>338</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5252"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104</v>
      </c>
      <c r="E17" s="2406" t="s">
        <v>337</v>
      </c>
      <c r="F17" s="2406" t="s">
        <v>339</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5252"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91</v>
      </c>
      <c r="E23" s="2406" t="s">
        <v>337</v>
      </c>
      <c r="F23" s="2406" t="s">
        <v>340</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99</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5252"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92</v>
      </c>
      <c r="E29" s="2406" t="s">
        <v>337</v>
      </c>
      <c r="F29" s="2406" t="s">
        <v>341</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5252"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124</v>
      </c>
      <c r="E35" s="2406" t="s">
        <v>337</v>
      </c>
      <c r="F35" s="2406" t="s">
        <v>342</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5252"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83</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C00A1-4843-F50B-301F-E99E5CF9C07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5410" width="15.00390625" hidden="1" customWidth="1"/>
    <col min="2" max="2" style="15367" width="15.00390625" hidden="1" customWidth="1"/>
    <col min="3" max="3" style="15411" width="3.00390625" customWidth="1"/>
    <col min="4" max="4" style="15412" width="6.00390625" customWidth="1"/>
    <col min="5" max="5" style="15411" width="52.00390625" customWidth="1"/>
    <col min="6" max="6" style="15411" width="48.00390625" customWidth="1"/>
    <col min="7" max="7" style="15411" width="121.00390625" customWidth="1"/>
    <col min="8" max="8" style="15411" width="8.00390625" customWidth="1"/>
    <col min="9" max="9" style="15411" width="64.00390625" customWidth="1"/>
    <col min="10" max="10" style="15411" width="9.140625" hidden="1"/>
  </cols>
  <sheetData>
    <row customHeight="1" ht="11.25" hidden="1">
      <c r="A1" s="1913" t="s">
        <v>343</v>
      </c>
      <c r="J1" s="682" t="s">
        <v>14</v>
      </c>
    </row>
    <row customHeight="1" ht="11.25" hidden="1">
      <c r="J2" s="682">
        <v>0</v>
      </c>
    </row>
    <row s="15325"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 СП «Нерюнгринская ГРЭС»</v>
      </c>
      <c r="E5" s="2403"/>
      <c r="F5" s="2403"/>
      <c r="I5" s="942"/>
      <c r="J5" s="682">
        <v>17</v>
      </c>
    </row>
    <row s="15325"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344</v>
      </c>
      <c r="E8" s="2432"/>
      <c r="F8" s="2432"/>
      <c r="G8" s="2435" t="s">
        <v>345</v>
      </c>
      <c r="J8" s="682">
        <v>11</v>
      </c>
    </row>
    <row customHeight="1" ht="11.549999999999999">
      <c r="A9" s="684"/>
      <c r="B9" s="729"/>
      <c r="C9" s="684"/>
      <c r="D9" s="699" t="s">
        <v>89</v>
      </c>
      <c r="E9" s="673" t="s">
        <v>346</v>
      </c>
      <c r="F9" s="673" t="s">
        <v>347</v>
      </c>
      <c r="G9" s="2436"/>
      <c r="J9" s="682">
        <v>11</v>
      </c>
    </row>
    <row customHeight="1" ht="12" hidden="1">
      <c r="A10" s="684"/>
      <c r="B10" s="729"/>
      <c r="C10" s="684"/>
      <c r="D10" s="691"/>
      <c r="E10" s="691"/>
      <c r="F10" s="691"/>
      <c r="G10" s="691"/>
      <c r="J10" s="682">
        <v>0</v>
      </c>
    </row>
    <row customHeight="1" ht="22.5" hidden="1">
      <c r="A11" s="684"/>
      <c r="B11" s="729"/>
      <c r="C11" s="684"/>
      <c r="D11" s="1236" t="s">
        <v>123</v>
      </c>
      <c r="E11" s="1239" t="s">
        <v>348</v>
      </c>
      <c r="F11" s="1238" t="str">
        <f>IF(region_name="","",region_name)</f>
        <v>Республика Саха (Якутия)</v>
      </c>
      <c r="G11" s="1239" t="s">
        <v>349</v>
      </c>
      <c r="H11" s="702"/>
      <c r="J11" s="682">
        <v>0</v>
      </c>
    </row>
    <row customHeight="1" ht="22.5" hidden="1">
      <c r="A12" s="684"/>
      <c r="B12" s="729"/>
      <c r="C12" s="684"/>
      <c r="D12" s="672" t="s">
        <v>123</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350</v>
      </c>
      <c r="G12" s="701"/>
      <c r="H12" s="702"/>
      <c r="J12" s="682">
        <v>0</v>
      </c>
    </row>
    <row customHeight="1" ht="23.25">
      <c r="A13" s="684"/>
      <c r="B13" s="729"/>
      <c r="C13" s="684"/>
      <c r="D13" s="672" t="s">
        <v>123</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351</v>
      </c>
      <c r="E14" s="1237" t="s">
        <v>352</v>
      </c>
      <c r="F14" s="1238" t="str">
        <f>IF(inn="","",inn)</f>
        <v>1434031363</v>
      </c>
      <c r="G14" s="1239" t="s">
        <v>353</v>
      </c>
      <c r="H14" s="702"/>
      <c r="J14" s="682">
        <v>0</v>
      </c>
    </row>
    <row customHeight="1" ht="22.5" hidden="1">
      <c r="A15" s="684"/>
      <c r="B15" s="729"/>
      <c r="C15" s="684"/>
      <c r="D15" s="1236" t="s">
        <v>354</v>
      </c>
      <c r="E15" s="1237" t="s">
        <v>355</v>
      </c>
      <c r="F15" s="1238" t="str">
        <f>IF(kpp="","",kpp)</f>
        <v>143445001</v>
      </c>
      <c r="G15" s="1239" t="s">
        <v>356</v>
      </c>
      <c r="H15" s="702"/>
      <c r="J15" s="682">
        <v>0</v>
      </c>
    </row>
    <row customHeight="1" ht="39">
      <c r="A16" s="684"/>
      <c r="B16" s="729"/>
      <c r="C16" s="684"/>
      <c r="D16" s="672" t="s">
        <v>104</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91</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92</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357</v>
      </c>
      <c r="B19" s="729"/>
      <c r="C19" s="2440"/>
      <c r="D19" s="672" t="str">
        <f>A19</f>
        <v>5.1</v>
      </c>
      <c r="E19" s="669" t="s">
        <v>358</v>
      </c>
      <c r="F19" s="670" t="s">
        <v>350</v>
      </c>
      <c r="G19" s="671" t="s">
        <v>359</v>
      </c>
      <c r="H19" s="702"/>
      <c r="I19" s="1079"/>
      <c r="J19" s="682">
        <v>0</v>
      </c>
    </row>
    <row customHeight="1" ht="24" hidden="1">
      <c r="A20" s="2429"/>
      <c r="B20" s="729"/>
      <c r="C20" s="2440"/>
      <c r="D20" s="667" t="str">
        <f>D19&amp;".1"</f>
        <v>5.1.1</v>
      </c>
      <c r="E20" s="666" t="s">
        <v>360</v>
      </c>
      <c r="F20" s="1108" t="s">
        <v>28</v>
      </c>
      <c r="G20" s="701"/>
      <c r="H20" s="702"/>
      <c r="I20" s="1079"/>
      <c r="J20" s="682">
        <v>0</v>
      </c>
    </row>
    <row customHeight="1" ht="22.5" hidden="1">
      <c r="A21" s="2429"/>
      <c r="B21" s="729"/>
      <c r="C21" s="2440"/>
      <c r="D21" s="667" t="str">
        <f>D19&amp;".2"</f>
        <v>5.1.2</v>
      </c>
      <c r="E21" s="666" t="s">
        <v>361</v>
      </c>
      <c r="F21" s="1960" t="s">
        <v>28</v>
      </c>
      <c r="G21" s="671" t="s">
        <v>362</v>
      </c>
      <c r="H21" s="702"/>
      <c r="I21" s="1079"/>
      <c r="J21" s="682">
        <v>0</v>
      </c>
    </row>
    <row customHeight="1" ht="22.5" hidden="1">
      <c r="A22" s="2429"/>
      <c r="B22" s="729"/>
      <c r="C22" s="2440"/>
      <c r="D22" s="667" t="str">
        <f>D19&amp;".3"</f>
        <v>5.1.3</v>
      </c>
      <c r="E22" s="666" t="s">
        <v>363</v>
      </c>
      <c r="F22" s="1108" t="s">
        <v>28</v>
      </c>
      <c r="G22" s="701"/>
      <c r="H22" s="702"/>
      <c r="I22" s="1079"/>
      <c r="J22" s="682">
        <v>0</v>
      </c>
    </row>
    <row customHeight="1" ht="22.5" hidden="1">
      <c r="A23" s="2429"/>
      <c r="B23" s="729"/>
      <c r="C23" s="2440"/>
      <c r="D23" s="667" t="str">
        <f>D19&amp;".4"</f>
        <v>5.1.4</v>
      </c>
      <c r="E23" s="666" t="s">
        <v>364</v>
      </c>
      <c r="F23" s="1108" t="s">
        <v>28</v>
      </c>
      <c r="G23" s="671" t="s">
        <v>365</v>
      </c>
      <c r="H23" s="702"/>
      <c r="I23" s="1079"/>
      <c r="J23" s="682">
        <v>0</v>
      </c>
    </row>
    <row customHeight="1" ht="22.5" hidden="1">
      <c r="A24" s="2205"/>
      <c r="B24" s="729"/>
      <c r="C24" s="719"/>
      <c r="D24" s="694"/>
      <c r="E24" s="1395" t="s">
        <v>366</v>
      </c>
      <c r="F24" s="695"/>
      <c r="G24" s="696"/>
      <c r="H24" s="702"/>
      <c r="I24" s="1079"/>
      <c r="J24" s="682">
        <v>0</v>
      </c>
    </row>
    <row s="15367" customFormat="1" customHeight="1" ht="24.75" hidden="1">
      <c r="A25" s="684"/>
      <c r="B25" s="729"/>
      <c r="C25" s="729"/>
      <c r="D25" s="1233" t="s">
        <v>91</v>
      </c>
      <c r="E25" s="1235" t="s">
        <v>367</v>
      </c>
      <c r="F25" s="1240" t="s">
        <v>350</v>
      </c>
      <c r="G25" s="1235"/>
      <c r="J25" s="728">
        <v>0</v>
      </c>
    </row>
    <row s="15367" customFormat="1" customHeight="1" ht="11.25" hidden="1">
      <c r="A26" s="684"/>
      <c r="B26" s="729"/>
      <c r="C26" s="729"/>
      <c r="D26" s="1233" t="s">
        <v>368</v>
      </c>
      <c r="E26" s="1234" t="s">
        <v>369</v>
      </c>
      <c r="F26" s="1240" t="s">
        <v>350</v>
      </c>
      <c r="G26" s="1235"/>
      <c r="J26" s="728">
        <v>0</v>
      </c>
    </row>
    <row s="15367" customFormat="1" customHeight="1" ht="11.25" hidden="1">
      <c r="A27" s="684"/>
      <c r="B27" s="729"/>
      <c r="C27" s="729"/>
      <c r="D27" s="1233" t="s">
        <v>370</v>
      </c>
      <c r="E27" s="1241" t="s">
        <v>371</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5367" customFormat="1" customHeight="1" ht="11.25" hidden="1">
      <c r="A28" s="684"/>
      <c r="B28" s="729"/>
      <c r="C28" s="729"/>
      <c r="D28" s="1233" t="s">
        <v>372</v>
      </c>
      <c r="E28" s="1241" t="s">
        <v>373</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5367" customFormat="1" customHeight="1" ht="11.25" hidden="1">
      <c r="A29" s="684"/>
      <c r="B29" s="729"/>
      <c r="C29" s="729"/>
      <c r="D29" s="1233" t="s">
        <v>374</v>
      </c>
      <c r="E29" s="1241" t="s">
        <v>375</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5367" customFormat="1" customHeight="1" ht="11.25" hidden="1">
      <c r="A30" s="684"/>
      <c r="B30" s="729"/>
      <c r="C30" s="729"/>
      <c r="D30" s="1233" t="s">
        <v>376</v>
      </c>
      <c r="E30" s="1234" t="s">
        <v>377</v>
      </c>
      <c r="F30" s="1242"/>
      <c r="G30" s="1235"/>
      <c r="J30" s="728">
        <v>0</v>
      </c>
    </row>
    <row s="15367" customFormat="1" customHeight="1" ht="11.25" hidden="1">
      <c r="A31" s="684"/>
      <c r="B31" s="729"/>
      <c r="C31" s="729"/>
      <c r="D31" s="1233" t="s">
        <v>378</v>
      </c>
      <c r="E31" s="1234" t="s">
        <v>379</v>
      </c>
      <c r="F31" s="1242"/>
      <c r="G31" s="1235"/>
      <c r="J31" s="728">
        <v>0</v>
      </c>
    </row>
    <row s="15367" customFormat="1" customHeight="1" ht="11.25" hidden="1">
      <c r="A32" s="684"/>
      <c r="B32" s="729"/>
      <c r="C32" s="729"/>
      <c r="D32" s="1233" t="s">
        <v>380</v>
      </c>
      <c r="E32" s="1234" t="s">
        <v>381</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350</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382</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382</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350</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383</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384</v>
      </c>
      <c r="H44" s="702"/>
      <c r="J44" s="682">
        <v>22</v>
      </c>
    </row>
    <row customHeight="1" ht="23.25">
      <c r="A45" s="684"/>
      <c r="B45" s="729"/>
      <c r="C45" s="684"/>
      <c r="D45" s="667">
        <f>D44+1</f>
        <v>12</v>
      </c>
      <c r="E45" s="665" t="s">
        <v>385</v>
      </c>
      <c r="F45" s="670" t="s">
        <v>350</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386</v>
      </c>
      <c r="H46" s="702"/>
      <c r="J46" s="682">
        <v>23</v>
      </c>
    </row>
    <row customHeight="1" ht="24">
      <c r="A47" s="2429"/>
      <c r="B47" s="729"/>
      <c r="C47" s="719"/>
      <c r="D47" s="667" t="str">
        <f>D45&amp;".2"</f>
        <v>12.2</v>
      </c>
      <c r="E47" s="669" t="s">
        <v>387</v>
      </c>
      <c r="F47" s="717"/>
      <c r="G47" s="664" t="s">
        <v>388</v>
      </c>
      <c r="H47" s="702"/>
      <c r="J47" s="682">
        <v>23</v>
      </c>
    </row>
    <row customHeight="1" ht="24">
      <c r="A48" s="2429"/>
      <c r="B48" s="729"/>
      <c r="C48" s="719"/>
      <c r="D48" s="667" t="str">
        <f>D45&amp;".3"</f>
        <v>12.3</v>
      </c>
      <c r="E48" s="669" t="s">
        <v>389</v>
      </c>
      <c r="F48" s="717"/>
      <c r="G48" s="664" t="s">
        <v>390</v>
      </c>
      <c r="H48" s="702"/>
      <c r="J48" s="682">
        <v>23</v>
      </c>
    </row>
    <row customHeight="1" ht="24">
      <c r="A49" s="2429"/>
      <c r="B49" s="729"/>
      <c r="C49" s="719"/>
      <c r="D49" s="667" t="str">
        <f>IF(TEMPLATE_SPHERE="TKO",D45&amp;".0",D45&amp;".4")</f>
        <v>12.4</v>
      </c>
      <c r="E49" s="663" t="s">
        <v>391</v>
      </c>
      <c r="F49" s="1912"/>
      <c r="G49" s="1989" t="s">
        <v>392</v>
      </c>
      <c r="H49" s="702"/>
      <c r="J49" s="682">
        <v>23</v>
      </c>
    </row>
    <row customHeight="1" ht="24">
      <c r="A50" s="684"/>
      <c r="B50" s="729"/>
      <c r="C50" s="684"/>
      <c r="D50" s="694"/>
      <c r="E50" s="642" t="s">
        <v>393</v>
      </c>
      <c r="F50" s="695"/>
      <c r="G50" s="1989" t="s">
        <v>394</v>
      </c>
      <c r="H50" s="703"/>
      <c r="J50" s="682">
        <v>23</v>
      </c>
    </row>
    <row customHeight="1" ht="24">
      <c r="A51" s="1085"/>
      <c r="B51" s="729"/>
      <c r="C51" s="719"/>
      <c r="D51" s="667">
        <f>D45+1</f>
        <v>13</v>
      </c>
      <c r="E51" s="755" t="s">
        <v>395</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5396"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5396"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83</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7CBBE-6FA7-4E33-BC02-4311B7BC58D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4726" width="9.140625" hidden="1" customWidth="1"/>
    <col min="2" max="2" style="14762" width="9.140625" hidden="1" customWidth="1"/>
    <col min="3" max="3" style="14947" width="3.00390625" customWidth="1"/>
    <col min="4" max="4" style="14762" width="5.00390625" customWidth="1"/>
    <col min="5" max="5" style="14762" width="48.00390625" customWidth="1"/>
    <col min="6" max="6" style="14762" width="38.00390625" customWidth="1"/>
    <col min="7" max="7" style="14762" width="1.7109375" hidden="1" customWidth="1"/>
    <col min="8" max="11" style="14762" width="19.8515625" customWidth="1"/>
    <col min="12" max="12" style="14762" width="9.7109375" customWidth="1"/>
    <col min="13" max="18" style="14762" width="19.8515625" customWidth="1"/>
    <col min="19" max="19" style="14762" width="1.7109375" hidden="1" customWidth="1"/>
    <col min="20" max="22" style="14762" width="19.8515625" hidden="1" customWidth="1"/>
    <col min="23" max="23" style="14762" width="1.7109375" hidden="1" customWidth="1"/>
    <col min="24" max="26" style="14762" width="19.8515625" hidden="1" customWidth="1"/>
    <col min="27" max="27" style="14762" width="1.7109375" hidden="1" customWidth="1"/>
    <col min="28" max="29" style="14762" width="19.8515625" hidden="1" customWidth="1"/>
    <col min="30" max="30" style="14762" width="1.7109375" hidden="1" customWidth="1"/>
    <col min="31" max="31" style="14762" width="103.7109375" customWidth="1"/>
    <col min="32" max="34" style="14762" width="103.7109375" hidden="1" customWidth="1"/>
    <col min="35" max="35" style="14857" width="3.00390625" customWidth="1"/>
    <col min="36" max="38" style="14842" width="10.00390625" customWidth="1"/>
    <col min="39" max="39" style="14842" width="13.7109375" hidden="1" customWidth="1"/>
    <col min="40" max="40" style="14842" width="15.00390625" customWidth="1"/>
    <col min="41" max="41" style="14842" width="16.00390625" customWidth="1"/>
    <col min="42" max="45" style="14842" width="10.00390625" customWidth="1"/>
    <col min="46" max="46" style="14762" width="10.57421875" hidden="1"/>
  </cols>
  <sheetData>
    <row customHeight="1" ht="22.5" hidden="1">
      <c r="E1" s="639"/>
      <c r="F1" s="639"/>
      <c r="G1" s="639"/>
      <c r="H1" s="2444" t="s">
        <v>396</v>
      </c>
      <c r="I1" s="2444"/>
      <c r="J1" s="2444"/>
      <c r="K1" s="2444"/>
      <c r="L1" s="2444"/>
      <c r="M1" s="2444"/>
      <c r="N1" s="2444"/>
      <c r="O1" s="2444"/>
      <c r="P1" s="2444"/>
      <c r="Q1" s="2444"/>
      <c r="R1" s="2444"/>
      <c r="T1" s="2444" t="s">
        <v>397</v>
      </c>
      <c r="U1" s="2444"/>
      <c r="V1" s="2444"/>
      <c r="X1" s="2444" t="s">
        <v>398</v>
      </c>
      <c r="Y1" s="2444"/>
      <c r="Z1" s="2444"/>
      <c r="AB1" s="2444" t="s">
        <v>399</v>
      </c>
      <c r="AC1" s="2444"/>
      <c r="AT1" s="674" t="s">
        <v>14</v>
      </c>
    </row>
    <row customHeight="1" ht="14.25" hidden="1">
      <c r="AT2" s="674">
        <v>0</v>
      </c>
    </row>
    <row s="15414" customFormat="1" customHeight="1" ht="5.25">
      <c r="C3" s="928"/>
      <c r="D3" s="929"/>
      <c r="E3" s="929"/>
      <c r="F3" s="929"/>
      <c r="G3" s="929"/>
      <c r="H3" s="929" t="s">
        <v>400</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4762" customFormat="1" customHeight="1" ht="18">
      <c r="A5" s="986"/>
      <c r="C5" s="1049"/>
      <c r="D5" s="2441" t="str">
        <f>IF(org=0,"Не определено",org)</f>
        <v>АО «ДГК» СП «Нерюнгринская ГРЭС»</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4737"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344</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345</v>
      </c>
      <c r="AF7" s="2450" t="s">
        <v>345</v>
      </c>
      <c r="AG7" s="2450" t="s">
        <v>345</v>
      </c>
      <c r="AH7" s="2450" t="s">
        <v>345</v>
      </c>
      <c r="AT7" s="674">
        <v>14</v>
      </c>
    </row>
    <row customHeight="1" ht="27.299999999999997">
      <c r="C8" s="677"/>
      <c r="D8" s="2354" t="s">
        <v>89</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401</v>
      </c>
      <c r="I8" s="2453" t="s">
        <v>402</v>
      </c>
      <c r="J8" s="2450" t="s">
        <v>403</v>
      </c>
      <c r="K8" s="2450"/>
      <c r="L8" s="2450"/>
      <c r="M8" s="2445"/>
      <c r="N8" s="2450" t="s">
        <v>404</v>
      </c>
      <c r="O8" s="2450"/>
      <c r="P8" s="2450" t="s">
        <v>405</v>
      </c>
      <c r="Q8" s="2450"/>
      <c r="R8" s="2457" t="s">
        <v>406</v>
      </c>
      <c r="S8" s="1051"/>
      <c r="T8" s="2455" t="s">
        <v>407</v>
      </c>
      <c r="U8" s="2455" t="s">
        <v>408</v>
      </c>
      <c r="V8" s="2455" t="s">
        <v>409</v>
      </c>
      <c r="W8" s="1053"/>
      <c r="X8" s="2455" t="s">
        <v>410</v>
      </c>
      <c r="Y8" s="2455" t="s">
        <v>411</v>
      </c>
      <c r="Z8" s="2455" t="s">
        <v>412</v>
      </c>
      <c r="AA8" s="1053"/>
      <c r="AB8" s="2455" t="s">
        <v>413</v>
      </c>
      <c r="AC8" s="2455" t="s">
        <v>406</v>
      </c>
      <c r="AD8" s="1053"/>
      <c r="AE8" s="2450"/>
      <c r="AF8" s="2450"/>
      <c r="AG8" s="2450"/>
      <c r="AH8" s="2450"/>
      <c r="AT8" s="674">
        <v>26</v>
      </c>
    </row>
    <row customHeight="1" ht="46.199999999999996">
      <c r="C9" s="677"/>
      <c r="D9" s="2354"/>
      <c r="E9" s="2450"/>
      <c r="F9" s="2450"/>
      <c r="G9" s="1056"/>
      <c r="H9" s="2452"/>
      <c r="I9" s="2454"/>
      <c r="J9" s="652" t="s">
        <v>414</v>
      </c>
      <c r="K9" s="652" t="s">
        <v>415</v>
      </c>
      <c r="L9" s="652" t="s">
        <v>416</v>
      </c>
      <c r="M9" s="658" t="s">
        <v>417</v>
      </c>
      <c r="N9" s="652" t="s">
        <v>418</v>
      </c>
      <c r="O9" s="652" t="s">
        <v>417</v>
      </c>
      <c r="P9" s="652" t="s">
        <v>419</v>
      </c>
      <c r="Q9" s="652" t="s">
        <v>417</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5455" customFormat="1" customHeight="1" ht="11.25" hidden="1">
      <c r="C11" s="725"/>
      <c r="D11" s="726" t="s">
        <v>420</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123</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421</v>
      </c>
      <c r="AF12" s="2448" t="s">
        <v>422</v>
      </c>
      <c r="AG12" s="2448" t="s">
        <v>423</v>
      </c>
      <c r="AH12" s="2448" t="s">
        <v>424</v>
      </c>
      <c r="AI12" s="674"/>
      <c r="AM12" s="738"/>
      <c r="AP12" s="727" t="s">
        <v>425</v>
      </c>
      <c r="AQ12" s="727" t="s">
        <v>425</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83</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C5AE2-1E9D-6248-9A0B-0D856641B59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4726" width="9.140625" hidden="1" customWidth="1"/>
    <col min="2" max="2" style="14762" width="9.140625" hidden="1" customWidth="1"/>
    <col min="3" max="3" style="14947" width="3.00390625" customWidth="1"/>
    <col min="4" max="4" style="14762" width="5.00390625" customWidth="1"/>
    <col min="5" max="5" style="14762" width="38.00390625" customWidth="1"/>
    <col min="6" max="7" style="14762" width="3.00390625" customWidth="1"/>
    <col min="8" max="8" style="14762" width="38.00390625" customWidth="1"/>
    <col min="9" max="9" style="14762" width="35.00390625" customWidth="1"/>
    <col min="10" max="10" style="14762" width="103.00390625" customWidth="1"/>
    <col min="11" max="11" style="14857" width="3.00390625" customWidth="1"/>
    <col min="12" max="14" style="14842" width="10.00390625" customWidth="1"/>
    <col min="15" max="15" style="14842" width="13.00390625" customWidth="1"/>
    <col min="16" max="16" style="14842" width="15.00390625" customWidth="1"/>
    <col min="17" max="17" style="14842" width="16.00390625" customWidth="1"/>
    <col min="18" max="21" style="14842" width="10.00390625" customWidth="1"/>
    <col min="22" max="22" style="14762" width="10.57421875" hidden="1"/>
  </cols>
  <sheetData>
    <row customHeight="1" ht="22.5" hidden="1">
      <c r="E1" s="639"/>
      <c r="F1" s="639"/>
      <c r="G1" s="639"/>
      <c r="H1" s="2444" t="s">
        <v>396</v>
      </c>
      <c r="I1" s="2444"/>
      <c r="V1" s="1834" t="s">
        <v>14</v>
      </c>
    </row>
    <row s="14762" customFormat="1" customHeight="1" ht="14.25" hidden="1">
      <c r="C2" s="1846"/>
      <c r="D2" s="2460" t="s">
        <v>123</v>
      </c>
      <c r="E2" s="2462"/>
      <c r="F2" s="1852"/>
      <c r="G2" s="1847" t="s">
        <v>123</v>
      </c>
      <c r="H2" s="1850"/>
      <c r="I2" s="1848"/>
      <c r="L2" s="1849"/>
      <c r="M2" s="1849"/>
      <c r="N2" s="1849"/>
      <c r="O2" s="1849" t="s">
        <v>426</v>
      </c>
      <c r="P2" s="1849"/>
      <c r="Q2" s="1849"/>
      <c r="R2" s="1851" t="s">
        <v>425</v>
      </c>
      <c r="S2" s="1851" t="s">
        <v>425</v>
      </c>
      <c r="T2" s="1849"/>
      <c r="U2" s="1849"/>
      <c r="V2" s="1845">
        <v>0</v>
      </c>
    </row>
    <row s="14762" customFormat="1" customHeight="1" ht="14.25" hidden="1">
      <c r="C3" s="1846"/>
      <c r="D3" s="2461"/>
      <c r="E3" s="2463"/>
      <c r="F3" s="632"/>
      <c r="G3" s="1096"/>
      <c r="H3" s="1096" t="s">
        <v>427</v>
      </c>
      <c r="I3" s="540"/>
      <c r="L3" s="1849"/>
      <c r="M3" s="1849"/>
      <c r="N3" s="1849"/>
      <c r="O3" s="1849"/>
      <c r="P3" s="1849"/>
      <c r="Q3" s="1849"/>
      <c r="R3" s="1851"/>
      <c r="S3" s="1851"/>
      <c r="T3" s="1849"/>
      <c r="U3" s="1849"/>
      <c r="V3" s="1845">
        <v>0</v>
      </c>
    </row>
    <row customHeight="1" ht="14.25" hidden="1">
      <c r="V4" s="1834">
        <v>0</v>
      </c>
    </row>
    <row s="15414" customFormat="1" customHeight="1" ht="5.25">
      <c r="C5" s="928"/>
      <c r="D5" s="929"/>
      <c r="E5" s="929"/>
      <c r="F5" s="929"/>
      <c r="G5" s="929"/>
      <c r="H5" s="929" t="s">
        <v>400</v>
      </c>
      <c r="I5" s="929"/>
      <c r="J5" s="929"/>
      <c r="L5" s="1841"/>
      <c r="M5" s="1841"/>
      <c r="N5" s="1841"/>
      <c r="O5" s="1841"/>
      <c r="P5" s="1841"/>
      <c r="Q5" s="1841"/>
      <c r="R5" s="1841"/>
      <c r="S5" s="1841"/>
      <c r="T5" s="1841"/>
      <c r="U5" s="1841"/>
      <c r="V5" s="1840">
        <v>5</v>
      </c>
    </row>
    <row customHeight="1" ht="29.25">
      <c r="C6" s="1743"/>
      <c r="D6" s="2464" t="s">
        <v>428</v>
      </c>
      <c r="E6" s="2464"/>
      <c r="F6" s="2464"/>
      <c r="G6" s="2464"/>
      <c r="H6" s="2464"/>
      <c r="I6" s="2464"/>
      <c r="J6" s="718"/>
      <c r="K6" s="1842"/>
      <c r="V6" s="1834">
        <v>28</v>
      </c>
    </row>
    <row customHeight="1" ht="18">
      <c r="C7" s="1743"/>
      <c r="D7" s="2403" t="str">
        <f>IF(org=0,"Не определено",org)</f>
        <v>АО «ДГК» СП «Нерюнгринская ГРЭС»</v>
      </c>
      <c r="E7" s="2403"/>
      <c r="F7" s="2403"/>
      <c r="G7" s="2403"/>
      <c r="H7" s="2403"/>
      <c r="I7" s="2403"/>
      <c r="J7" s="718"/>
      <c r="K7" s="1842"/>
      <c r="V7" s="1834">
        <v>17</v>
      </c>
    </row>
    <row s="14737"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4737"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344</v>
      </c>
      <c r="E10" s="2446"/>
      <c r="F10" s="2446"/>
      <c r="G10" s="2446"/>
      <c r="H10" s="2446"/>
      <c r="I10" s="2446"/>
      <c r="J10" s="2450" t="s">
        <v>345</v>
      </c>
      <c r="V10" s="1834">
        <v>14</v>
      </c>
    </row>
    <row customHeight="1" ht="27.299999999999997">
      <c r="C11" s="1743"/>
      <c r="D11" s="2354" t="s">
        <v>89</v>
      </c>
      <c r="E11" s="2450" t="s">
        <v>119</v>
      </c>
      <c r="F11" s="2419" t="s">
        <v>89</v>
      </c>
      <c r="G11" s="2420"/>
      <c r="H11" s="2402" t="s">
        <v>429</v>
      </c>
      <c r="I11" s="2402" t="s">
        <v>430</v>
      </c>
      <c r="J11" s="2450"/>
      <c r="V11" s="1834">
        <v>26</v>
      </c>
    </row>
    <row customHeight="1" ht="14.699999999999998">
      <c r="C12" s="1743"/>
      <c r="D12" s="2354"/>
      <c r="E12" s="2450"/>
      <c r="F12" s="2427"/>
      <c r="G12" s="2428"/>
      <c r="H12" s="2459"/>
      <c r="I12" s="2459"/>
      <c r="J12" s="2450"/>
      <c r="V12" s="1834">
        <v>14</v>
      </c>
    </row>
    <row s="15455" customFormat="1" customHeight="1" ht="11.25" hidden="1">
      <c r="C13" s="725"/>
      <c r="D13" s="726" t="s">
        <v>420</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123</v>
      </c>
      <c r="E14" s="2462"/>
      <c r="F14" s="1844"/>
      <c r="G14" s="1843" t="s">
        <v>123</v>
      </c>
      <c r="H14" s="1850"/>
      <c r="I14" s="1848"/>
      <c r="J14" s="2396" t="s">
        <v>431</v>
      </c>
      <c r="K14" s="1834"/>
      <c r="R14" s="727" t="s">
        <v>425</v>
      </c>
      <c r="S14" s="727" t="s">
        <v>425</v>
      </c>
      <c r="V14" s="1834">
        <v>14</v>
      </c>
    </row>
    <row customHeight="1" ht="14.699999999999998">
      <c r="A15" s="1834"/>
      <c r="C15" s="1743"/>
      <c r="D15" s="2461"/>
      <c r="E15" s="2463"/>
      <c r="F15" s="632"/>
      <c r="G15" s="1096"/>
      <c r="H15" s="1096" t="s">
        <v>427</v>
      </c>
      <c r="I15" s="540"/>
      <c r="J15" s="2397"/>
      <c r="K15" s="1834"/>
      <c r="R15" s="727"/>
      <c r="S15" s="727"/>
      <c r="V15" s="1834">
        <v>14</v>
      </c>
    </row>
    <row customHeight="1" ht="14.699999999999998">
      <c r="A16" s="1834"/>
      <c r="C16" s="1743"/>
      <c r="D16" s="632"/>
      <c r="E16" s="1096" t="s">
        <v>134</v>
      </c>
      <c r="F16" s="540"/>
      <c r="G16" s="540"/>
      <c r="H16" s="633"/>
      <c r="I16" s="633"/>
      <c r="J16" s="2398"/>
      <c r="K16" s="1834"/>
      <c r="V16" s="1834">
        <v>14</v>
      </c>
    </row>
    <row customHeight="1" ht="14.699999999999998">
      <c r="K17" s="1834"/>
      <c r="V17" s="1834">
        <v>14</v>
      </c>
    </row>
    <row customHeight="1" ht="22.5" hidden="1">
      <c r="A18" s="1835" t="s">
        <v>83</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6DB9A-F637-398E-63A2-F598F404D93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4726" width="9.140625" hidden="1" customWidth="1"/>
    <col min="2" max="3" style="14762" width="9.140625" hidden="1" customWidth="1"/>
    <col min="4" max="4" style="14947" width="3.00390625" customWidth="1"/>
    <col min="5" max="5" style="14762" width="6.00390625" customWidth="1"/>
    <col min="6" max="6" style="14762" width="1.7109375" hidden="1" customWidth="1"/>
    <col min="7" max="8" style="14762" width="30.00390625" customWidth="1"/>
    <col min="9" max="9" style="14762" width="8.00390625" customWidth="1"/>
    <col min="10" max="10" style="14762" width="12.140625" customWidth="1"/>
    <col min="11" max="11" style="14762" width="46.00390625" customWidth="1"/>
    <col min="12" max="12" style="14762" width="100.00390625" customWidth="1"/>
    <col min="13" max="13" style="14857" width="7.00390625" customWidth="1"/>
    <col min="14" max="22" style="14762" width="10.00390625" customWidth="1"/>
    <col min="23" max="23" style="14762" width="10.57421875" hidden="1"/>
  </cols>
  <sheetData>
    <row s="14842" customFormat="1" customHeight="1" ht="5.25" hidden="1">
      <c r="C1" s="738"/>
      <c r="D1" s="721"/>
      <c r="F1" s="738"/>
      <c r="G1" s="716" t="s">
        <v>84</v>
      </c>
      <c r="H1" s="716" t="s">
        <v>85</v>
      </c>
      <c r="I1" s="716" t="s">
        <v>86</v>
      </c>
      <c r="P1" s="716" t="s">
        <v>84</v>
      </c>
      <c r="Q1" s="716" t="s">
        <v>85</v>
      </c>
      <c r="R1" s="716" t="s">
        <v>86</v>
      </c>
      <c r="W1" s="716" t="s">
        <v>14</v>
      </c>
    </row>
    <row s="14842" customFormat="1" customHeight="1" ht="5.25" hidden="1">
      <c r="C2" s="738"/>
      <c r="D2" s="721"/>
      <c r="F2" s="738"/>
      <c r="W2" s="716">
        <v>0</v>
      </c>
    </row>
    <row s="14737" customFormat="1" customHeight="1" ht="5.25">
      <c r="A3" s="706"/>
      <c r="D3" s="713"/>
      <c r="E3" s="708"/>
      <c r="F3" s="708"/>
      <c r="G3" s="708"/>
      <c r="H3" s="708"/>
      <c r="I3" s="709"/>
      <c r="J3" s="710"/>
      <c r="K3" s="710"/>
      <c r="L3" s="710"/>
      <c r="W3" s="707">
        <v>5</v>
      </c>
    </row>
    <row customHeight="1" ht="23.25">
      <c r="D4" s="677"/>
      <c r="E4" s="2465" t="s">
        <v>432</v>
      </c>
      <c r="F4" s="2465"/>
      <c r="G4" s="2466"/>
      <c r="H4" s="2466"/>
      <c r="I4" s="2467"/>
      <c r="J4" s="718"/>
      <c r="K4" s="680"/>
      <c r="L4" s="680"/>
      <c r="W4" s="674">
        <v>22</v>
      </c>
    </row>
    <row s="14762" customFormat="1" customHeight="1" ht="18">
      <c r="A5" s="986"/>
      <c r="D5" s="1049"/>
      <c r="E5" s="2441" t="str">
        <f>IF(org=0,"Не определено",org)</f>
        <v>АО «ДГК» СП «Нерюнгринская ГРЭС»</v>
      </c>
      <c r="F5" s="2441"/>
      <c r="G5" s="2442"/>
      <c r="H5" s="2442"/>
      <c r="I5" s="2443"/>
      <c r="J5" s="718"/>
      <c r="K5" s="680"/>
      <c r="L5" s="680"/>
      <c r="M5" s="734"/>
      <c r="W5" s="985">
        <v>17</v>
      </c>
    </row>
    <row s="14737" customFormat="1" customHeight="1" ht="11.549999999999999">
      <c r="A6" s="706"/>
      <c r="D6" s="713"/>
      <c r="E6" s="708"/>
      <c r="F6" s="708"/>
      <c r="G6" s="711"/>
      <c r="H6" s="711"/>
      <c r="I6" s="712"/>
      <c r="J6" s="712"/>
      <c r="K6" s="979"/>
      <c r="L6" s="712"/>
      <c r="W6" s="707">
        <v>11</v>
      </c>
    </row>
    <row customHeight="1" ht="14.699999999999998">
      <c r="D7" s="677"/>
      <c r="E7" s="2435" t="s">
        <v>344</v>
      </c>
      <c r="F7" s="2435"/>
      <c r="G7" s="2436"/>
      <c r="H7" s="2436"/>
      <c r="I7" s="2436"/>
      <c r="J7" s="2436"/>
      <c r="K7" s="2436"/>
      <c r="L7" s="2450" t="s">
        <v>345</v>
      </c>
      <c r="W7" s="674">
        <v>14</v>
      </c>
    </row>
    <row customHeight="1" ht="48.29999999999999">
      <c r="D8" s="677"/>
      <c r="E8" s="700" t="s">
        <v>89</v>
      </c>
      <c r="F8" s="1050"/>
      <c r="G8" s="692" t="s">
        <v>87</v>
      </c>
      <c r="H8" s="692" t="s">
        <v>88</v>
      </c>
      <c r="I8" s="641" t="s">
        <v>86</v>
      </c>
      <c r="J8" s="641" t="s">
        <v>433</v>
      </c>
      <c r="K8" s="641" t="s">
        <v>434</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435</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4737" customFormat="1" customHeight="1" ht="15">
      <c r="A12" s="2326"/>
      <c r="B12" s="731"/>
      <c r="C12" s="731"/>
      <c r="D12" s="1093"/>
      <c r="E12" s="1050">
        <v>1</v>
      </c>
      <c r="F12" s="1091">
        <v>23</v>
      </c>
      <c r="G12" s="1090"/>
      <c r="H12" s="1020"/>
      <c r="I12" s="1018"/>
      <c r="J12" s="747" t="s">
        <v>67</v>
      </c>
      <c r="K12" s="1391" t="s">
        <v>28</v>
      </c>
      <c r="L12" s="2468"/>
      <c r="M12" s="738"/>
      <c r="N12" s="738"/>
      <c r="O12" s="738"/>
      <c r="P12" s="743" t="s">
        <v>436</v>
      </c>
      <c r="Q12" s="743" t="s">
        <v>437</v>
      </c>
      <c r="R12" s="744" t="s">
        <v>438</v>
      </c>
      <c r="S12" s="738" t="s">
        <v>439</v>
      </c>
      <c r="T12" s="738"/>
      <c r="U12" s="738"/>
      <c r="V12" s="738"/>
      <c r="W12" s="707">
        <v>14</v>
      </c>
    </row>
    <row customHeight="1" ht="15.75">
      <c r="A13" s="2326"/>
      <c r="B13" s="732"/>
      <c r="D13" s="733"/>
      <c r="E13" s="632"/>
      <c r="F13" s="756"/>
      <c r="G13" s="643" t="s">
        <v>112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83</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C8322-AC2C-E048-1F3D-F028ED8249F4}" mc:Ignorable="x14ac xr xr2 xr3">
  <sheetPr>
    <tabColor theme="6" tint="0.4"/>
  </sheetPr>
  <dimension ref="A1:BY135"/>
  <sheetViews>
    <sheetView showGridLines="0" zoomScale="90" workbookViewId="0">
      <pane xSplit="29" ySplit="42" topLeftCell="AO94" activePane="bottomRight" state="frozen"/>
      <selection pane="bottomLeft" activeCell="A43" sqref="A43"/>
      <selection pane="topRight" activeCell="AD1" sqref="AD1"/>
      <selection pane="bottomRight" activeCell="AD101" sqref="AD101:BR10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2" style="14762" width="24.7109375" hidden="1" customWidth="1"/>
    <col min="23" max="23" style="14762" width="0.140625" hidden="1" customWidth="1"/>
    <col min="24" max="25" style="14762" width="24.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24.7109375" customWidth="1"/>
    <col min="31" max="31" style="14762" width="0.140625" customWidth="1"/>
    <col min="32" max="33" style="14762" width="24.00390625" customWidth="1"/>
    <col min="34" max="34" style="14762" width="11.00390625" customWidth="1"/>
    <col min="35" max="35" style="14762" width="3.7109375" customWidth="1"/>
    <col min="36" max="36" style="14762" width="11.00390625" customWidth="1"/>
    <col min="37" max="37" style="14762" width="8.57421875" customWidth="1"/>
    <col min="39" max="39" style="62" width="0" customWidth="1"/>
    <col min="47" max="47" style="62" width="0" customWidth="1"/>
    <col min="69" max="69" style="16842" width="10.57421875" hidden="1"/>
    <col min="70" max="70" style="14762" width="4.00390625" customWidth="1"/>
    <col min="71" max="71" style="14762" width="115.00390625" customWidth="1"/>
    <col min="72" max="76" style="14842" width="10.00390625" customWidth="1"/>
    <col min="77" max="77" style="14762" width="10.57421875" hidden="1"/>
  </cols>
  <sheetData>
    <row customHeight="1" ht="22.5" hidden="1">
      <c r="Y1" s="554"/>
      <c r="Z1" s="554"/>
      <c r="AG1" s="554"/>
      <c r="AH1" s="554"/>
      <c r="AL1" s="3703"/>
      <c r="AM1" s="3703"/>
      <c r="AN1" s="3703"/>
      <c r="AO1" s="3703"/>
      <c r="AP1" s="3703"/>
      <c r="AQ1" s="3703"/>
      <c r="AR1" s="3703"/>
      <c r="AS1" s="3703"/>
      <c r="AT1" s="3703"/>
      <c r="AU1" s="3703"/>
      <c r="AV1" s="3703"/>
      <c r="AW1" s="3703"/>
      <c r="AX1" s="3703"/>
      <c r="AY1" s="3703"/>
      <c r="AZ1" s="3703"/>
      <c r="BA1" s="3703"/>
      <c r="BB1" s="3703"/>
      <c r="BC1" s="3703"/>
      <c r="BD1" s="3703"/>
      <c r="BE1" s="3703"/>
      <c r="BF1" s="3703"/>
      <c r="BG1" s="3703"/>
      <c r="BH1" s="3703"/>
      <c r="BI1" s="3703"/>
      <c r="BJ1" s="3703"/>
      <c r="BK1" s="3703"/>
      <c r="BL1" s="3703"/>
      <c r="BM1" s="3703"/>
      <c r="BN1" s="3703"/>
      <c r="BO1" s="3703"/>
      <c r="BP1" s="3703"/>
      <c r="BQ1" s="3703"/>
      <c r="BY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136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3717"/>
      <c r="AM2" s="3718"/>
      <c r="AN2" s="3718"/>
      <c r="AO2" s="3718"/>
      <c r="AP2" s="3718"/>
      <c r="AQ2" s="3718"/>
      <c r="AR2" s="3718"/>
      <c r="AS2" s="3719"/>
      <c r="AT2" s="3717"/>
      <c r="AU2" s="3718"/>
      <c r="AV2" s="3718"/>
      <c r="AW2" s="3718"/>
      <c r="AX2" s="3718"/>
      <c r="AY2" s="3718"/>
      <c r="AZ2" s="3718"/>
      <c r="BA2" s="3719"/>
      <c r="BB2" s="3717"/>
      <c r="BC2" s="3718"/>
      <c r="BD2" s="3718"/>
      <c r="BE2" s="3718"/>
      <c r="BF2" s="3718"/>
      <c r="BG2" s="3718"/>
      <c r="BH2" s="3718"/>
      <c r="BI2" s="3719"/>
      <c r="BJ2" s="3717"/>
      <c r="BK2" s="3718"/>
      <c r="BL2" s="3718"/>
      <c r="BM2" s="3718"/>
      <c r="BN2" s="3718"/>
      <c r="BO2" s="3718"/>
      <c r="BP2" s="3718"/>
      <c r="BQ2" s="3719"/>
      <c r="BR2" s="2471"/>
      <c r="BS2" s="1485" t="s">
        <v>440</v>
      </c>
      <c r="BU2" s="727"/>
      <c r="BV2" s="727" t="str">
        <f>IF(T2="","",T2)</f>
        <v>Наименование тарифа</v>
      </c>
      <c r="BW2" s="727"/>
      <c r="BX2" s="727"/>
      <c r="BY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441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3717"/>
      <c r="AM3" s="3718"/>
      <c r="AN3" s="3718"/>
      <c r="AO3" s="3718"/>
      <c r="AP3" s="3718"/>
      <c r="AQ3" s="3718"/>
      <c r="AR3" s="3718"/>
      <c r="AS3" s="3719"/>
      <c r="AT3" s="3717"/>
      <c r="AU3" s="3718"/>
      <c r="AV3" s="3718"/>
      <c r="AW3" s="3718"/>
      <c r="AX3" s="3718"/>
      <c r="AY3" s="3718"/>
      <c r="AZ3" s="3718"/>
      <c r="BA3" s="3719"/>
      <c r="BB3" s="3717"/>
      <c r="BC3" s="3718"/>
      <c r="BD3" s="3718"/>
      <c r="BE3" s="3718"/>
      <c r="BF3" s="3718"/>
      <c r="BG3" s="3718"/>
      <c r="BH3" s="3718"/>
      <c r="BI3" s="3719"/>
      <c r="BJ3" s="3717"/>
      <c r="BK3" s="3718"/>
      <c r="BL3" s="3718"/>
      <c r="BM3" s="3718"/>
      <c r="BN3" s="3718"/>
      <c r="BO3" s="3718"/>
      <c r="BP3" s="3718"/>
      <c r="BQ3" s="3719"/>
      <c r="BR3" s="2471"/>
      <c r="BS3" s="1485" t="s">
        <v>442</v>
      </c>
      <c r="BU3" s="727"/>
      <c r="BV3" s="727" t="str">
        <f>IF(T3="","",T3)</f>
        <v>Территория действия тарифа</v>
      </c>
      <c r="BW3" s="727"/>
      <c r="BX3" s="727"/>
      <c r="BY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443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3717"/>
      <c r="AM4" s="3718"/>
      <c r="AN4" s="3718"/>
      <c r="AO4" s="3718"/>
      <c r="AP4" s="3718"/>
      <c r="AQ4" s="3718"/>
      <c r="AR4" s="3718"/>
      <c r="AS4" s="3719"/>
      <c r="AT4" s="3717"/>
      <c r="AU4" s="3718"/>
      <c r="AV4" s="3718"/>
      <c r="AW4" s="3718"/>
      <c r="AX4" s="3718"/>
      <c r="AY4" s="3718"/>
      <c r="AZ4" s="3718"/>
      <c r="BA4" s="3719"/>
      <c r="BB4" s="3717"/>
      <c r="BC4" s="3718"/>
      <c r="BD4" s="3718"/>
      <c r="BE4" s="3718"/>
      <c r="BF4" s="3718"/>
      <c r="BG4" s="3718"/>
      <c r="BH4" s="3718"/>
      <c r="BI4" s="3719"/>
      <c r="BJ4" s="3717"/>
      <c r="BK4" s="3718"/>
      <c r="BL4" s="3718"/>
      <c r="BM4" s="3718"/>
      <c r="BN4" s="3718"/>
      <c r="BO4" s="3718"/>
      <c r="BP4" s="3718"/>
      <c r="BQ4" s="3719"/>
      <c r="BR4" s="2471"/>
      <c r="BS4" s="1485" t="s">
        <v>444</v>
      </c>
      <c r="BU4" s="727"/>
      <c r="BV4" s="727" t="str">
        <f>IF(T4="","",T4)</f>
        <v>Наименование системы теплоснабжения </v>
      </c>
      <c r="BW4" s="727"/>
      <c r="BX4" s="727"/>
      <c r="BY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445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3717"/>
      <c r="AM5" s="3718"/>
      <c r="AN5" s="3718"/>
      <c r="AO5" s="3718"/>
      <c r="AP5" s="3718"/>
      <c r="AQ5" s="3718"/>
      <c r="AR5" s="3718"/>
      <c r="AS5" s="3719"/>
      <c r="AT5" s="3717"/>
      <c r="AU5" s="3718"/>
      <c r="AV5" s="3718"/>
      <c r="AW5" s="3718"/>
      <c r="AX5" s="3718"/>
      <c r="AY5" s="3718"/>
      <c r="AZ5" s="3718"/>
      <c r="BA5" s="3719"/>
      <c r="BB5" s="3717"/>
      <c r="BC5" s="3718"/>
      <c r="BD5" s="3718"/>
      <c r="BE5" s="3718"/>
      <c r="BF5" s="3718"/>
      <c r="BG5" s="3718"/>
      <c r="BH5" s="3718"/>
      <c r="BI5" s="3719"/>
      <c r="BJ5" s="3717"/>
      <c r="BK5" s="3718"/>
      <c r="BL5" s="3718"/>
      <c r="BM5" s="3718"/>
      <c r="BN5" s="3718"/>
      <c r="BO5" s="3718"/>
      <c r="BP5" s="3718"/>
      <c r="BQ5" s="3719"/>
      <c r="BR5" s="2471"/>
      <c r="BS5" s="1485" t="s">
        <v>446</v>
      </c>
      <c r="BU5" s="727"/>
      <c r="BV5" s="727" t="str">
        <f>IF(T5="","",T5)</f>
        <v>Источник тепловой энергии  </v>
      </c>
      <c r="BW5" s="727"/>
      <c r="BX5" s="727"/>
      <c r="BY5" s="1382">
        <v>0</v>
      </c>
    </row>
    <row customHeight="1" ht="47.25" hidden="1">
      <c r="A6" s="1590"/>
      <c r="B6" s="1590"/>
      <c r="C6" s="1590"/>
      <c r="D6" s="1590"/>
      <c r="E6" s="2486"/>
      <c r="F6" s="2486"/>
      <c r="G6" s="2486"/>
      <c r="H6" s="2486"/>
      <c r="I6" s="2483">
        <f>S5&amp;".1"</f>
      </c>
      <c r="J6" s="1590"/>
      <c r="K6" s="1590"/>
      <c r="L6" s="1591" t="s">
        <v>447</v>
      </c>
      <c r="M6" s="764"/>
      <c r="P6" s="2484">
        <v>1</v>
      </c>
      <c r="Q6" s="1532"/>
      <c r="R6" s="583"/>
      <c r="S6" s="1536">
        <f>$I6</f>
      </c>
      <c r="T6" s="512" t="s">
        <v>448</v>
      </c>
      <c r="U6" s="527"/>
      <c r="V6" s="2472"/>
      <c r="W6" s="2473"/>
      <c r="X6" s="2473"/>
      <c r="Y6" s="2473"/>
      <c r="Z6" s="2473"/>
      <c r="AA6" s="2473"/>
      <c r="AB6" s="2473"/>
      <c r="AC6" s="2474"/>
      <c r="AD6" s="2472"/>
      <c r="AE6" s="2473"/>
      <c r="AF6" s="2473"/>
      <c r="AG6" s="2473"/>
      <c r="AH6" s="2473"/>
      <c r="AI6" s="2473"/>
      <c r="AJ6" s="2473"/>
      <c r="AK6" s="2473"/>
      <c r="AL6" s="3738"/>
      <c r="AM6" s="3739"/>
      <c r="AN6" s="3739"/>
      <c r="AO6" s="3739"/>
      <c r="AP6" s="3739"/>
      <c r="AQ6" s="3739"/>
      <c r="AR6" s="3739"/>
      <c r="AS6" s="3740"/>
      <c r="AT6" s="3738"/>
      <c r="AU6" s="3739"/>
      <c r="AV6" s="3739"/>
      <c r="AW6" s="3739"/>
      <c r="AX6" s="3739"/>
      <c r="AY6" s="3739"/>
      <c r="AZ6" s="3739"/>
      <c r="BA6" s="3740"/>
      <c r="BB6" s="3738"/>
      <c r="BC6" s="3739"/>
      <c r="BD6" s="3739"/>
      <c r="BE6" s="3739"/>
      <c r="BF6" s="3739"/>
      <c r="BG6" s="3739"/>
      <c r="BH6" s="3739"/>
      <c r="BI6" s="3740"/>
      <c r="BJ6" s="3738"/>
      <c r="BK6" s="3739"/>
      <c r="BL6" s="3739"/>
      <c r="BM6" s="3739"/>
      <c r="BN6" s="3739"/>
      <c r="BO6" s="3739"/>
      <c r="BP6" s="3739"/>
      <c r="BQ6" s="3740"/>
      <c r="BR6" s="2474"/>
      <c r="BS6" s="1485" t="s">
        <v>449</v>
      </c>
      <c r="BU6" s="727"/>
      <c r="BV6" s="727" t="str">
        <f>IF(T6="","",T6)</f>
        <v>Схема подключения теплопотребляющей установки к коллектору источника тепловой энергии</v>
      </c>
      <c r="BW6" s="727"/>
      <c r="BX6" s="727"/>
      <c r="BY6" s="1382">
        <v>0</v>
      </c>
    </row>
    <row customHeight="1" ht="21" hidden="1">
      <c r="A7" s="1590"/>
      <c r="B7" s="1590"/>
      <c r="C7" s="1590"/>
      <c r="D7" s="1590"/>
      <c r="E7" s="2486"/>
      <c r="F7" s="2486"/>
      <c r="G7" s="2486"/>
      <c r="H7" s="2486"/>
      <c r="I7" s="2513"/>
      <c r="J7" s="2483">
        <f>I6&amp;".1"</f>
      </c>
      <c r="K7" s="1590"/>
      <c r="L7" s="1591" t="s">
        <v>450</v>
      </c>
      <c r="M7" s="764"/>
      <c r="N7" s="1593"/>
      <c r="P7" s="2484"/>
      <c r="Q7" s="2484">
        <v>1</v>
      </c>
      <c r="R7" s="584"/>
      <c r="S7" s="1536">
        <f>$J7</f>
      </c>
      <c r="T7" s="513" t="s">
        <v>451</v>
      </c>
      <c r="U7" s="527"/>
      <c r="V7" s="2472"/>
      <c r="W7" s="2473"/>
      <c r="X7" s="2473"/>
      <c r="Y7" s="2473"/>
      <c r="Z7" s="2473"/>
      <c r="AA7" s="2473"/>
      <c r="AB7" s="2473"/>
      <c r="AC7" s="2474"/>
      <c r="AD7" s="2472"/>
      <c r="AE7" s="2473"/>
      <c r="AF7" s="2473"/>
      <c r="AG7" s="2473"/>
      <c r="AH7" s="2473"/>
      <c r="AI7" s="2473"/>
      <c r="AJ7" s="2473"/>
      <c r="AK7" s="2473"/>
      <c r="AL7" s="3738"/>
      <c r="AM7" s="3739"/>
      <c r="AN7" s="3739"/>
      <c r="AO7" s="3739"/>
      <c r="AP7" s="3739"/>
      <c r="AQ7" s="3739"/>
      <c r="AR7" s="3739"/>
      <c r="AS7" s="3740"/>
      <c r="AT7" s="3738"/>
      <c r="AU7" s="3739"/>
      <c r="AV7" s="3739"/>
      <c r="AW7" s="3739"/>
      <c r="AX7" s="3739"/>
      <c r="AY7" s="3739"/>
      <c r="AZ7" s="3739"/>
      <c r="BA7" s="3740"/>
      <c r="BB7" s="3738"/>
      <c r="BC7" s="3739"/>
      <c r="BD7" s="3739"/>
      <c r="BE7" s="3739"/>
      <c r="BF7" s="3739"/>
      <c r="BG7" s="3739"/>
      <c r="BH7" s="3739"/>
      <c r="BI7" s="3740"/>
      <c r="BJ7" s="3738"/>
      <c r="BK7" s="3739"/>
      <c r="BL7" s="3739"/>
      <c r="BM7" s="3739"/>
      <c r="BN7" s="3739"/>
      <c r="BO7" s="3739"/>
      <c r="BP7" s="3739"/>
      <c r="BQ7" s="3740"/>
      <c r="BR7" s="2474"/>
      <c r="BS7" s="1485" t="s">
        <v>452</v>
      </c>
      <c r="BU7" s="727"/>
      <c r="BV7" s="727" t="str">
        <f>IF(T7="","",T7)</f>
        <v>Группа потребителей</v>
      </c>
      <c r="BW7" s="727"/>
      <c r="BX7" s="727"/>
      <c r="BY7" s="1382">
        <v>0</v>
      </c>
    </row>
    <row customHeight="1" ht="21" hidden="1">
      <c r="A8" s="1590"/>
      <c r="B8" s="1590"/>
      <c r="C8" s="1590"/>
      <c r="D8" s="1590"/>
      <c r="E8" s="2486"/>
      <c r="F8" s="2486"/>
      <c r="G8" s="2486"/>
      <c r="H8" s="2486"/>
      <c r="I8" s="2513"/>
      <c r="J8" s="2513"/>
      <c r="K8" s="2483">
        <f>J7&amp;".1"</f>
      </c>
      <c r="L8" s="1591" t="s">
        <v>453</v>
      </c>
      <c r="M8" s="764"/>
      <c r="N8" s="1593"/>
      <c r="O8" s="1593"/>
      <c r="P8" s="2484"/>
      <c r="Q8" s="2484"/>
      <c r="R8" s="584">
        <v>1</v>
      </c>
      <c r="S8" s="1536">
        <f>$K8</f>
      </c>
      <c r="T8" s="1574"/>
      <c r="U8" s="527"/>
      <c r="V8" s="978"/>
      <c r="W8" s="552"/>
      <c r="X8" s="978"/>
      <c r="Y8" s="1484"/>
      <c r="Z8" s="2492"/>
      <c r="AA8" s="2334" t="s">
        <v>67</v>
      </c>
      <c r="AB8" s="2492"/>
      <c r="AC8" s="2334" t="s">
        <v>67</v>
      </c>
      <c r="AD8" s="978"/>
      <c r="AE8" s="552"/>
      <c r="AF8" s="978"/>
      <c r="AG8" s="1484"/>
      <c r="AH8" s="2492"/>
      <c r="AI8" s="2334" t="s">
        <v>67</v>
      </c>
      <c r="AJ8" s="2492"/>
      <c r="AK8" s="2334" t="s">
        <v>67</v>
      </c>
      <c r="AL8" s="3749"/>
      <c r="AM8" s="3750"/>
      <c r="AN8" s="3749"/>
      <c r="AO8" s="3751"/>
      <c r="AP8" s="3752"/>
      <c r="AQ8" s="3263" t="s">
        <v>67</v>
      </c>
      <c r="AR8" s="3752"/>
      <c r="AS8" s="3263" t="s">
        <v>67</v>
      </c>
      <c r="AT8" s="3749"/>
      <c r="AU8" s="3750"/>
      <c r="AV8" s="3749"/>
      <c r="AW8" s="3751"/>
      <c r="AX8" s="3752"/>
      <c r="AY8" s="3263" t="s">
        <v>67</v>
      </c>
      <c r="AZ8" s="3752"/>
      <c r="BA8" s="3263" t="s">
        <v>67</v>
      </c>
      <c r="BB8" s="3749"/>
      <c r="BC8" s="3750"/>
      <c r="BD8" s="3749"/>
      <c r="BE8" s="3751"/>
      <c r="BF8" s="3752"/>
      <c r="BG8" s="3263" t="s">
        <v>67</v>
      </c>
      <c r="BH8" s="3752"/>
      <c r="BI8" s="3263" t="s">
        <v>67</v>
      </c>
      <c r="BJ8" s="3749"/>
      <c r="BK8" s="3750"/>
      <c r="BL8" s="3749"/>
      <c r="BM8" s="3751"/>
      <c r="BN8" s="3752"/>
      <c r="BO8" s="3263" t="s">
        <v>67</v>
      </c>
      <c r="BP8" s="3752"/>
      <c r="BQ8" s="3263" t="s">
        <v>67</v>
      </c>
      <c r="BR8" s="552"/>
      <c r="BS8" s="2480" t="s">
        <v>454</v>
      </c>
      <c r="BT8" s="738">
        <f>STRCHECKDATE(V9:BR9)</f>
      </c>
      <c r="BU8" s="727"/>
      <c r="BV8" s="727" t="str">
        <f>IF(T8="","",T8)</f>
        <v/>
      </c>
      <c r="BW8" s="727"/>
      <c r="BX8" s="727"/>
      <c r="BY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3750"/>
      <c r="AM9" s="3750"/>
      <c r="AN9" s="3750"/>
      <c r="AO9" s="3757" t="str">
        <f>AP8&amp;"-"&amp;AR8</f>
        <v>-</v>
      </c>
      <c r="AP9" s="3758"/>
      <c r="AQ9" s="3263"/>
      <c r="AR9" s="3758"/>
      <c r="AS9" s="3263"/>
      <c r="AT9" s="3750"/>
      <c r="AU9" s="3750"/>
      <c r="AV9" s="3750"/>
      <c r="AW9" s="3757" t="str">
        <f>AX8&amp;"-"&amp;AZ8</f>
        <v>-</v>
      </c>
      <c r="AX9" s="3758"/>
      <c r="AY9" s="3263"/>
      <c r="AZ9" s="3758"/>
      <c r="BA9" s="3263"/>
      <c r="BB9" s="3750"/>
      <c r="BC9" s="3750"/>
      <c r="BD9" s="3750"/>
      <c r="BE9" s="3757" t="str">
        <f>BF8&amp;"-"&amp;BH8</f>
        <v>-</v>
      </c>
      <c r="BF9" s="3758"/>
      <c r="BG9" s="3263"/>
      <c r="BH9" s="3758"/>
      <c r="BI9" s="3263"/>
      <c r="BJ9" s="3750"/>
      <c r="BK9" s="3750"/>
      <c r="BL9" s="3750"/>
      <c r="BM9" s="3757" t="str">
        <f>BN8&amp;"-"&amp;BP8</f>
        <v>-</v>
      </c>
      <c r="BN9" s="3758"/>
      <c r="BO9" s="3263"/>
      <c r="BP9" s="3758"/>
      <c r="BQ9" s="3263"/>
      <c r="BR9" s="552"/>
      <c r="BS9" s="2481"/>
      <c r="BU9" s="727"/>
      <c r="BV9" s="727" t="str">
        <f>IF(T9="","",T9)</f>
        <v/>
      </c>
      <c r="BW9" s="727"/>
      <c r="BX9" s="727"/>
      <c r="BY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455</v>
      </c>
      <c r="U10" s="594"/>
      <c r="V10" s="594"/>
      <c r="W10" s="594"/>
      <c r="X10" s="594"/>
      <c r="Y10" s="594"/>
      <c r="Z10" s="594"/>
      <c r="AA10" s="594"/>
      <c r="AB10" s="594"/>
      <c r="AC10" s="594"/>
      <c r="AD10" s="594"/>
      <c r="AE10" s="594"/>
      <c r="AF10" s="594"/>
      <c r="AG10" s="594"/>
      <c r="AH10" s="594"/>
      <c r="AI10" s="594"/>
      <c r="AJ10" s="594"/>
      <c r="AK10" s="594"/>
      <c r="AL10" s="3762"/>
      <c r="AM10" s="3763"/>
      <c r="AN10" s="3764"/>
      <c r="AO10" s="3765"/>
      <c r="AP10" s="3766"/>
      <c r="AQ10" s="3767"/>
      <c r="AR10" s="3768"/>
      <c r="AS10" s="3769"/>
      <c r="AT10" s="3770"/>
      <c r="AU10" s="3771"/>
      <c r="AV10" s="3772"/>
      <c r="AW10" s="3773"/>
      <c r="AX10" s="3774"/>
      <c r="AY10" s="3775"/>
      <c r="AZ10" s="3776"/>
      <c r="BA10" s="3777"/>
      <c r="BB10" s="3778"/>
      <c r="BC10" s="3779"/>
      <c r="BD10" s="3780"/>
      <c r="BE10" s="3781"/>
      <c r="BF10" s="3782"/>
      <c r="BG10" s="3783"/>
      <c r="BH10" s="3784"/>
      <c r="BI10" s="3785"/>
      <c r="BJ10" s="3786"/>
      <c r="BK10" s="3787"/>
      <c r="BL10" s="3788"/>
      <c r="BM10" s="3789"/>
      <c r="BN10" s="3790"/>
      <c r="BO10" s="3791"/>
      <c r="BP10" s="3792"/>
      <c r="BQ10" s="3793"/>
      <c r="BR10" s="551"/>
      <c r="BS10" s="2482"/>
      <c r="BU10" s="727"/>
      <c r="BV10" s="727" t="str">
        <f>IF(T10="","",T10)</f>
        <v>Добавить вид теплоносителя (параметры теплоносителя)</v>
      </c>
      <c r="BW10" s="727"/>
      <c r="BX10" s="727"/>
      <c r="BY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456</v>
      </c>
      <c r="U11" s="594"/>
      <c r="V11" s="594"/>
      <c r="W11" s="594"/>
      <c r="X11" s="594"/>
      <c r="Y11" s="594"/>
      <c r="Z11" s="594"/>
      <c r="AA11" s="594"/>
      <c r="AB11" s="594"/>
      <c r="AC11" s="593"/>
      <c r="AD11" s="594"/>
      <c r="AE11" s="594"/>
      <c r="AF11" s="594"/>
      <c r="AG11" s="594"/>
      <c r="AH11" s="594"/>
      <c r="AI11" s="594"/>
      <c r="AJ11" s="594"/>
      <c r="AK11" s="593"/>
      <c r="AL11" s="3798"/>
      <c r="AM11" s="3799"/>
      <c r="AN11" s="3800"/>
      <c r="AO11" s="3801"/>
      <c r="AP11" s="3802"/>
      <c r="AQ11" s="3803"/>
      <c r="AR11" s="3804"/>
      <c r="AS11" s="3805"/>
      <c r="AT11" s="3806"/>
      <c r="AU11" s="3807"/>
      <c r="AV11" s="3808"/>
      <c r="AW11" s="3809"/>
      <c r="AX11" s="3810"/>
      <c r="AY11" s="3811"/>
      <c r="AZ11" s="3812"/>
      <c r="BA11" s="3813"/>
      <c r="BB11" s="3814"/>
      <c r="BC11" s="3815"/>
      <c r="BD11" s="3816"/>
      <c r="BE11" s="3817"/>
      <c r="BF11" s="3818"/>
      <c r="BG11" s="3819"/>
      <c r="BH11" s="3820"/>
      <c r="BI11" s="3821"/>
      <c r="BJ11" s="3822"/>
      <c r="BK11" s="3823"/>
      <c r="BL11" s="3824"/>
      <c r="BM11" s="3825"/>
      <c r="BN11" s="3826"/>
      <c r="BO11" s="3827"/>
      <c r="BP11" s="3828"/>
      <c r="BQ11" s="3829"/>
      <c r="BR11" s="594"/>
      <c r="BS11" s="530"/>
      <c r="BU11" s="727"/>
      <c r="BV11" s="727" t="str">
        <f>IF(T11="","",T11)</f>
        <v>Добавить группу потребителей</v>
      </c>
      <c r="BW11" s="727"/>
      <c r="BX11" s="727"/>
      <c r="BY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457</v>
      </c>
      <c r="U12" s="594"/>
      <c r="V12" s="594"/>
      <c r="W12" s="594"/>
      <c r="X12" s="594"/>
      <c r="Y12" s="594"/>
      <c r="Z12" s="594"/>
      <c r="AA12" s="594"/>
      <c r="AB12" s="594"/>
      <c r="AC12" s="593"/>
      <c r="AD12" s="594"/>
      <c r="AE12" s="594"/>
      <c r="AF12" s="594"/>
      <c r="AG12" s="594"/>
      <c r="AH12" s="594"/>
      <c r="AI12" s="594"/>
      <c r="AJ12" s="594"/>
      <c r="AK12" s="593"/>
      <c r="AL12" s="3833"/>
      <c r="AM12" s="3834"/>
      <c r="AN12" s="3835"/>
      <c r="AO12" s="3836"/>
      <c r="AP12" s="3837"/>
      <c r="AQ12" s="3838"/>
      <c r="AR12" s="3839"/>
      <c r="AS12" s="3840"/>
      <c r="AT12" s="3841"/>
      <c r="AU12" s="3842"/>
      <c r="AV12" s="3843"/>
      <c r="AW12" s="3844"/>
      <c r="AX12" s="3845"/>
      <c r="AY12" s="3846"/>
      <c r="AZ12" s="3847"/>
      <c r="BA12" s="3848"/>
      <c r="BB12" s="3849"/>
      <c r="BC12" s="3850"/>
      <c r="BD12" s="3851"/>
      <c r="BE12" s="3852"/>
      <c r="BF12" s="3853"/>
      <c r="BG12" s="3854"/>
      <c r="BH12" s="3855"/>
      <c r="BI12" s="3856"/>
      <c r="BJ12" s="3857"/>
      <c r="BK12" s="3858"/>
      <c r="BL12" s="3859"/>
      <c r="BM12" s="3860"/>
      <c r="BN12" s="3861"/>
      <c r="BO12" s="3862"/>
      <c r="BP12" s="3863"/>
      <c r="BQ12" s="3864"/>
      <c r="BR12" s="594"/>
      <c r="BS12" s="530"/>
      <c r="BU12" s="727"/>
      <c r="BV12" s="727" t="str">
        <f>IF(T12="","",T12)</f>
        <v>Добавить схему подключения</v>
      </c>
      <c r="BW12" s="727"/>
      <c r="BX12" s="727"/>
      <c r="BY12" s="1382">
        <v>0</v>
      </c>
    </row>
    <row s="1484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176</v>
      </c>
      <c r="U13" s="1547"/>
      <c r="V13" s="1547"/>
      <c r="W13" s="1547"/>
      <c r="X13" s="1547"/>
      <c r="Y13" s="1547"/>
      <c r="Z13" s="1547"/>
      <c r="AA13" s="1547"/>
      <c r="AB13" s="1547"/>
      <c r="AC13" s="1547"/>
      <c r="AD13" s="1547"/>
      <c r="AE13" s="1547"/>
      <c r="AF13" s="1547"/>
      <c r="AG13" s="1547"/>
      <c r="AH13" s="1547"/>
      <c r="AI13" s="1547"/>
      <c r="AJ13" s="1547"/>
      <c r="AK13" s="1547"/>
      <c r="AL13" s="3872"/>
      <c r="AM13" s="3872"/>
      <c r="AN13" s="3872"/>
      <c r="AO13" s="3872"/>
      <c r="AP13" s="3872"/>
      <c r="AQ13" s="3872"/>
      <c r="AR13" s="3872"/>
      <c r="AS13" s="3872"/>
      <c r="AT13" s="3872"/>
      <c r="AU13" s="3872"/>
      <c r="AV13" s="3872"/>
      <c r="AW13" s="3872"/>
      <c r="AX13" s="3872"/>
      <c r="AY13" s="3872"/>
      <c r="AZ13" s="3872"/>
      <c r="BA13" s="3872"/>
      <c r="BB13" s="3872"/>
      <c r="BC13" s="3872"/>
      <c r="BD13" s="3872"/>
      <c r="BE13" s="3872"/>
      <c r="BF13" s="3872"/>
      <c r="BG13" s="3872"/>
      <c r="BH13" s="3872"/>
      <c r="BI13" s="3872"/>
      <c r="BJ13" s="3872"/>
      <c r="BK13" s="3872"/>
      <c r="BL13" s="3872"/>
      <c r="BM13" s="3872"/>
      <c r="BN13" s="3872"/>
      <c r="BO13" s="3872"/>
      <c r="BP13" s="3872"/>
      <c r="BQ13" s="3872"/>
      <c r="BR13" s="1547"/>
      <c r="BS13" s="1547"/>
      <c r="BU13" s="1016"/>
      <c r="BV13" s="1016" t="str">
        <f>IF(T13="","",T13)</f>
        <v>Добавить источник для дифференциации</v>
      </c>
      <c r="BW13" s="1016"/>
      <c r="BX13" s="1016"/>
      <c r="BY13" s="745">
        <v>0</v>
      </c>
    </row>
    <row s="1484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177</v>
      </c>
      <c r="U14" s="1551"/>
      <c r="V14" s="1551"/>
      <c r="W14" s="1551"/>
      <c r="X14" s="1551"/>
      <c r="Y14" s="1551"/>
      <c r="Z14" s="1551"/>
      <c r="AA14" s="1551"/>
      <c r="AB14" s="1551"/>
      <c r="AC14" s="1551"/>
      <c r="AD14" s="1551"/>
      <c r="AE14" s="1551"/>
      <c r="AF14" s="1551"/>
      <c r="AG14" s="1551"/>
      <c r="AH14" s="1551"/>
      <c r="AI14" s="1551"/>
      <c r="AJ14" s="1551"/>
      <c r="AK14" s="1551"/>
      <c r="AL14" s="3878"/>
      <c r="AM14" s="3878"/>
      <c r="AN14" s="3878"/>
      <c r="AO14" s="3878"/>
      <c r="AP14" s="3878"/>
      <c r="AQ14" s="3878"/>
      <c r="AR14" s="3878"/>
      <c r="AS14" s="3878"/>
      <c r="AT14" s="3878"/>
      <c r="AU14" s="3878"/>
      <c r="AV14" s="3878"/>
      <c r="AW14" s="3878"/>
      <c r="AX14" s="3878"/>
      <c r="AY14" s="3878"/>
      <c r="AZ14" s="3878"/>
      <c r="BA14" s="3878"/>
      <c r="BB14" s="3878"/>
      <c r="BC14" s="3878"/>
      <c r="BD14" s="3878"/>
      <c r="BE14" s="3878"/>
      <c r="BF14" s="3878"/>
      <c r="BG14" s="3878"/>
      <c r="BH14" s="3878"/>
      <c r="BI14" s="3878"/>
      <c r="BJ14" s="3878"/>
      <c r="BK14" s="3878"/>
      <c r="BL14" s="3878"/>
      <c r="BM14" s="3878"/>
      <c r="BN14" s="3878"/>
      <c r="BO14" s="3878"/>
      <c r="BP14" s="3878"/>
      <c r="BQ14" s="3878"/>
      <c r="BR14" s="1551"/>
      <c r="BS14" s="1551"/>
      <c r="BU14" s="1016"/>
      <c r="BV14" s="1016" t="str">
        <f>IF(T14="","",T14)</f>
        <v>Добавить централизованную систему для дифференциации</v>
      </c>
      <c r="BW14" s="1016"/>
      <c r="BX14" s="1016"/>
      <c r="BY14" s="745">
        <v>0</v>
      </c>
    </row>
    <row s="1484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178</v>
      </c>
      <c r="U15" s="1551"/>
      <c r="V15" s="1551"/>
      <c r="W15" s="1551"/>
      <c r="X15" s="1551"/>
      <c r="Y15" s="1551"/>
      <c r="Z15" s="1551"/>
      <c r="AA15" s="1551"/>
      <c r="AB15" s="1551"/>
      <c r="AC15" s="1551"/>
      <c r="AD15" s="1551"/>
      <c r="AE15" s="1551"/>
      <c r="AF15" s="1551"/>
      <c r="AG15" s="1551"/>
      <c r="AH15" s="1551"/>
      <c r="AI15" s="1551"/>
      <c r="AJ15" s="1551"/>
      <c r="AK15" s="1551"/>
      <c r="AL15" s="3878"/>
      <c r="AM15" s="3878"/>
      <c r="AN15" s="3878"/>
      <c r="AO15" s="3878"/>
      <c r="AP15" s="3878"/>
      <c r="AQ15" s="3878"/>
      <c r="AR15" s="3878"/>
      <c r="AS15" s="3878"/>
      <c r="AT15" s="3878"/>
      <c r="AU15" s="3878"/>
      <c r="AV15" s="3878"/>
      <c r="AW15" s="3878"/>
      <c r="AX15" s="3878"/>
      <c r="AY15" s="3878"/>
      <c r="AZ15" s="3878"/>
      <c r="BA15" s="3878"/>
      <c r="BB15" s="3878"/>
      <c r="BC15" s="3878"/>
      <c r="BD15" s="3878"/>
      <c r="BE15" s="3878"/>
      <c r="BF15" s="3878"/>
      <c r="BG15" s="3878"/>
      <c r="BH15" s="3878"/>
      <c r="BI15" s="3878"/>
      <c r="BJ15" s="3878"/>
      <c r="BK15" s="3878"/>
      <c r="BL15" s="3878"/>
      <c r="BM15" s="3878"/>
      <c r="BN15" s="3878"/>
      <c r="BO15" s="3878"/>
      <c r="BP15" s="3878"/>
      <c r="BQ15" s="3878"/>
      <c r="BR15" s="1551"/>
      <c r="BS15" s="1551"/>
      <c r="BU15" s="1016"/>
      <c r="BV15" s="1016" t="str">
        <f>IF(T15="","",T15)</f>
        <v>Добавить территорию для дифференциации</v>
      </c>
      <c r="BW15" s="1016"/>
      <c r="BX15" s="1016"/>
      <c r="BY15" s="745">
        <v>0</v>
      </c>
    </row>
    <row customHeight="1" ht="14.25" hidden="1">
      <c r="AC16" s="554"/>
      <c r="AK16" s="554"/>
      <c r="AL16" s="3703"/>
      <c r="AM16" s="3703"/>
      <c r="AN16" s="3703"/>
      <c r="AO16" s="3703"/>
      <c r="AP16" s="3703"/>
      <c r="AQ16" s="3703"/>
      <c r="AR16" s="3703"/>
      <c r="AS16" s="3703"/>
      <c r="AT16" s="3703"/>
      <c r="AU16" s="3703"/>
      <c r="AV16" s="3703"/>
      <c r="AW16" s="3703"/>
      <c r="AX16" s="3703"/>
      <c r="AY16" s="3703"/>
      <c r="AZ16" s="3703"/>
      <c r="BA16" s="3703"/>
      <c r="BB16" s="3703"/>
      <c r="BC16" s="3703"/>
      <c r="BD16" s="3703"/>
      <c r="BE16" s="3703"/>
      <c r="BF16" s="3703"/>
      <c r="BG16" s="3703"/>
      <c r="BH16" s="3703"/>
      <c r="BI16" s="3703"/>
      <c r="BJ16" s="3703"/>
      <c r="BK16" s="3703"/>
      <c r="BL16" s="3703"/>
      <c r="BM16" s="3703"/>
      <c r="BN16" s="3703"/>
      <c r="BO16" s="3703"/>
      <c r="BP16" s="3703"/>
      <c r="BQ16" s="3703"/>
      <c r="BY16" s="1382">
        <v>0</v>
      </c>
    </row>
    <row customHeight="1" ht="14.25" hidden="1">
      <c r="P17" s="1538"/>
      <c r="AD17" s="1587"/>
      <c r="AE17" s="1587"/>
      <c r="AF17" s="1587"/>
      <c r="AG17" s="1588"/>
      <c r="AH17" s="2494"/>
      <c r="AI17" s="2495" t="s">
        <v>67</v>
      </c>
      <c r="AJ17" s="2494"/>
      <c r="AK17" s="2495" t="s">
        <v>67</v>
      </c>
      <c r="AL17" s="3703"/>
      <c r="AM17" s="3703"/>
      <c r="AN17" s="3703"/>
      <c r="AO17" s="3703"/>
      <c r="AP17" s="3703"/>
      <c r="AQ17" s="3703"/>
      <c r="AR17" s="3703"/>
      <c r="AS17" s="3703"/>
      <c r="AT17" s="3703"/>
      <c r="AU17" s="3703"/>
      <c r="AV17" s="3703"/>
      <c r="AW17" s="3703"/>
      <c r="AX17" s="3703"/>
      <c r="AY17" s="3703"/>
      <c r="AZ17" s="3703"/>
      <c r="BA17" s="3703"/>
      <c r="BB17" s="3703"/>
      <c r="BC17" s="3703"/>
      <c r="BD17" s="3703"/>
      <c r="BE17" s="3703"/>
      <c r="BF17" s="3703"/>
      <c r="BG17" s="3703"/>
      <c r="BH17" s="3703"/>
      <c r="BI17" s="3703"/>
      <c r="BJ17" s="3703"/>
      <c r="BK17" s="3703"/>
      <c r="BL17" s="3703"/>
      <c r="BM17" s="3703"/>
      <c r="BN17" s="3703"/>
      <c r="BO17" s="3703"/>
      <c r="BP17" s="3703"/>
      <c r="BQ17" s="3703"/>
      <c r="BY17" s="1382">
        <v>0</v>
      </c>
    </row>
    <row customHeight="1" ht="14.25" hidden="1">
      <c r="P18" s="1538"/>
      <c r="AD18" s="1587"/>
      <c r="AE18" s="1587"/>
      <c r="AF18" s="1587"/>
      <c r="AG18" s="555" t="str">
        <f>AH17&amp;"-"&amp;AJ17</f>
        <v>-</v>
      </c>
      <c r="AH18" s="2495"/>
      <c r="AI18" s="2495"/>
      <c r="AJ18" s="2495"/>
      <c r="AK18" s="2495"/>
      <c r="AL18" s="3703"/>
      <c r="AM18" s="3703"/>
      <c r="AN18" s="3703"/>
      <c r="AO18" s="3703"/>
      <c r="AP18" s="3703"/>
      <c r="AQ18" s="3703"/>
      <c r="AR18" s="3703"/>
      <c r="AS18" s="3703"/>
      <c r="AT18" s="3703"/>
      <c r="AU18" s="3703"/>
      <c r="AV18" s="3703"/>
      <c r="AW18" s="3703"/>
      <c r="AX18" s="3703"/>
      <c r="AY18" s="3703"/>
      <c r="AZ18" s="3703"/>
      <c r="BA18" s="3703"/>
      <c r="BB18" s="3703"/>
      <c r="BC18" s="3703"/>
      <c r="BD18" s="3703"/>
      <c r="BE18" s="3703"/>
      <c r="BF18" s="3703"/>
      <c r="BG18" s="3703"/>
      <c r="BH18" s="3703"/>
      <c r="BI18" s="3703"/>
      <c r="BJ18" s="3703"/>
      <c r="BK18" s="3703"/>
      <c r="BL18" s="3703"/>
      <c r="BM18" s="3703"/>
      <c r="BN18" s="3703"/>
      <c r="BO18" s="3703"/>
      <c r="BP18" s="3703"/>
      <c r="BQ18" s="3703"/>
      <c r="BY18" s="1382">
        <v>0</v>
      </c>
    </row>
    <row customHeight="1" ht="14.25" hidden="1">
      <c r="P19" s="1538"/>
      <c r="AK19" s="554"/>
      <c r="AL19" s="3703"/>
      <c r="AM19" s="3703"/>
      <c r="AN19" s="3703"/>
      <c r="AO19" s="3703"/>
      <c r="AP19" s="3703"/>
      <c r="AQ19" s="3703"/>
      <c r="AR19" s="3703"/>
      <c r="AS19" s="3703"/>
      <c r="AT19" s="3703"/>
      <c r="AU19" s="3703"/>
      <c r="AV19" s="3703"/>
      <c r="AW19" s="3703"/>
      <c r="AX19" s="3703"/>
      <c r="AY19" s="3703"/>
      <c r="AZ19" s="3703"/>
      <c r="BA19" s="3703"/>
      <c r="BB19" s="3703"/>
      <c r="BC19" s="3703"/>
      <c r="BD19" s="3703"/>
      <c r="BE19" s="3703"/>
      <c r="BF19" s="3703"/>
      <c r="BG19" s="3703"/>
      <c r="BH19" s="3703"/>
      <c r="BI19" s="3703"/>
      <c r="BJ19" s="3703"/>
      <c r="BK19" s="3703"/>
      <c r="BL19" s="3703"/>
      <c r="BM19" s="3703"/>
      <c r="BN19" s="3703"/>
      <c r="BO19" s="3703"/>
      <c r="BP19" s="3703"/>
      <c r="BQ19" s="3703"/>
      <c r="BY19" s="1382">
        <v>0</v>
      </c>
    </row>
    <row s="14841" customFormat="1" customHeight="1" ht="22.5" hidden="1">
      <c r="L20" s="1556"/>
      <c r="M20" s="1589"/>
      <c r="N20" s="1589"/>
      <c r="O20" s="1594" t="s">
        <v>458</v>
      </c>
      <c r="P20" s="1589"/>
      <c r="Q20" s="1598"/>
      <c r="R20" s="1598"/>
      <c r="S20" s="956"/>
      <c r="Z20" s="1594"/>
      <c r="AB20" s="1594"/>
      <c r="AC20" s="1593"/>
      <c r="AH20" s="1594"/>
      <c r="AJ20" s="1594"/>
      <c r="AK20" s="1593"/>
      <c r="AL20" s="3890"/>
      <c r="AM20" s="3890"/>
      <c r="AN20" s="3890"/>
      <c r="AO20" s="3890"/>
      <c r="AP20" s="3891"/>
      <c r="AQ20" s="3890"/>
      <c r="AR20" s="3891"/>
      <c r="AS20" s="3890"/>
      <c r="AT20" s="3890"/>
      <c r="AU20" s="3890"/>
      <c r="AV20" s="3890"/>
      <c r="AW20" s="3890"/>
      <c r="AX20" s="3891"/>
      <c r="AY20" s="3890"/>
      <c r="AZ20" s="3891"/>
      <c r="BA20" s="3890"/>
      <c r="BB20" s="3890"/>
      <c r="BC20" s="3890"/>
      <c r="BD20" s="3890"/>
      <c r="BE20" s="3890"/>
      <c r="BF20" s="3891"/>
      <c r="BG20" s="3890"/>
      <c r="BH20" s="3891"/>
      <c r="BI20" s="3890"/>
      <c r="BJ20" s="3890"/>
      <c r="BK20" s="3890"/>
      <c r="BL20" s="3890"/>
      <c r="BM20" s="3890"/>
      <c r="BN20" s="3891"/>
      <c r="BO20" s="3890"/>
      <c r="BP20" s="3891"/>
      <c r="BQ20" s="3890"/>
      <c r="BT20" s="738"/>
      <c r="BU20" s="738"/>
      <c r="BV20" s="738"/>
      <c r="BW20" s="738"/>
      <c r="BX20" s="738"/>
      <c r="BY20" s="1387">
        <v>0</v>
      </c>
    </row>
    <row s="14841" customFormat="1" customHeight="1" ht="14.25" hidden="1">
      <c r="L21" s="1556"/>
      <c r="M21" s="1589"/>
      <c r="N21" s="1589"/>
      <c r="O21" s="1589"/>
      <c r="P21" s="1589"/>
      <c r="Q21" s="1598"/>
      <c r="R21" s="1598"/>
      <c r="S21" s="956"/>
      <c r="AC21" s="1593"/>
      <c r="AK21" s="1593"/>
      <c r="AL21" s="3890"/>
      <c r="AM21" s="3890"/>
      <c r="AN21" s="3890"/>
      <c r="AO21" s="3890"/>
      <c r="AP21" s="3890"/>
      <c r="AQ21" s="3890"/>
      <c r="AR21" s="3890"/>
      <c r="AS21" s="3890"/>
      <c r="AT21" s="3890"/>
      <c r="AU21" s="3890"/>
      <c r="AV21" s="3890"/>
      <c r="AW21" s="3890"/>
      <c r="AX21" s="3890"/>
      <c r="AY21" s="3890"/>
      <c r="AZ21" s="3890"/>
      <c r="BA21" s="3890"/>
      <c r="BB21" s="3890"/>
      <c r="BC21" s="3890"/>
      <c r="BD21" s="3890"/>
      <c r="BE21" s="3890"/>
      <c r="BF21" s="3890"/>
      <c r="BG21" s="3890"/>
      <c r="BH21" s="3890"/>
      <c r="BI21" s="3890"/>
      <c r="BJ21" s="3890"/>
      <c r="BK21" s="3890"/>
      <c r="BL21" s="3890"/>
      <c r="BM21" s="3890"/>
      <c r="BN21" s="3890"/>
      <c r="BO21" s="3890"/>
      <c r="BP21" s="3890"/>
      <c r="BQ21" s="3890"/>
      <c r="BT21" s="738"/>
      <c r="BU21" s="738"/>
      <c r="BV21" s="738"/>
      <c r="BW21" s="738"/>
      <c r="BX21" s="738"/>
      <c r="BY21" s="1387">
        <v>0</v>
      </c>
    </row>
    <row s="14841" customFormat="1" customHeight="1" ht="14.25" hidden="1">
      <c r="L22" s="1556"/>
      <c r="M22" s="1589"/>
      <c r="N22" s="1589"/>
      <c r="O22" s="1591" t="s">
        <v>459</v>
      </c>
      <c r="P22" s="1589"/>
      <c r="Q22" s="1598"/>
      <c r="R22" s="1598"/>
      <c r="S22" s="956"/>
      <c r="T22" s="1387" t="s">
        <v>460</v>
      </c>
      <c r="AA22" s="413" t="s">
        <v>461</v>
      </c>
      <c r="AC22" s="413" t="s">
        <v>462</v>
      </c>
      <c r="AD22" s="1387" t="s">
        <v>460</v>
      </c>
      <c r="AI22" s="413" t="s">
        <v>463</v>
      </c>
      <c r="AK22" s="413" t="s">
        <v>462</v>
      </c>
      <c r="AL22" s="3890"/>
      <c r="AM22" s="3890"/>
      <c r="AN22" s="3890"/>
      <c r="AO22" s="3890"/>
      <c r="AP22" s="3890"/>
      <c r="AQ22" s="3892" t="s">
        <v>461</v>
      </c>
      <c r="AR22" s="3890"/>
      <c r="AS22" s="3892" t="s">
        <v>462</v>
      </c>
      <c r="AT22" s="3890"/>
      <c r="AU22" s="3890"/>
      <c r="AV22" s="3890"/>
      <c r="AW22" s="3890"/>
      <c r="AX22" s="3890"/>
      <c r="AY22" s="3892" t="s">
        <v>461</v>
      </c>
      <c r="AZ22" s="3890"/>
      <c r="BA22" s="3892" t="s">
        <v>462</v>
      </c>
      <c r="BB22" s="3890"/>
      <c r="BC22" s="3890"/>
      <c r="BD22" s="3890"/>
      <c r="BE22" s="3890"/>
      <c r="BF22" s="3890"/>
      <c r="BG22" s="3892" t="s">
        <v>461</v>
      </c>
      <c r="BH22" s="3890"/>
      <c r="BI22" s="3892" t="s">
        <v>462</v>
      </c>
      <c r="BJ22" s="3890"/>
      <c r="BK22" s="3890"/>
      <c r="BL22" s="3890"/>
      <c r="BM22" s="3890"/>
      <c r="BN22" s="3890"/>
      <c r="BO22" s="3892" t="s">
        <v>461</v>
      </c>
      <c r="BP22" s="3890"/>
      <c r="BQ22" s="3892" t="s">
        <v>462</v>
      </c>
      <c r="BT22" s="738"/>
      <c r="BU22" s="738"/>
      <c r="BV22" s="738"/>
      <c r="BW22" s="738"/>
      <c r="BX22" s="738"/>
      <c r="BY22" s="1387">
        <v>0</v>
      </c>
    </row>
    <row customHeight="1" ht="14.25" hidden="1">
      <c r="O23" s="1591"/>
      <c r="P23" s="1538"/>
      <c r="AL23" s="3703"/>
      <c r="AM23" s="3703"/>
      <c r="AN23" s="3703"/>
      <c r="AO23" s="3703"/>
      <c r="AP23" s="3703"/>
      <c r="AQ23" s="3703"/>
      <c r="AR23" s="3703"/>
      <c r="AS23" s="3703"/>
      <c r="AT23" s="3703"/>
      <c r="AU23" s="3703"/>
      <c r="AV23" s="3703"/>
      <c r="AW23" s="3703"/>
      <c r="AX23" s="3703"/>
      <c r="AY23" s="3703"/>
      <c r="AZ23" s="3703"/>
      <c r="BA23" s="3703"/>
      <c r="BB23" s="3703"/>
      <c r="BC23" s="3703"/>
      <c r="BD23" s="3703"/>
      <c r="BE23" s="3703"/>
      <c r="BF23" s="3703"/>
      <c r="BG23" s="3703"/>
      <c r="BH23" s="3703"/>
      <c r="BI23" s="3703"/>
      <c r="BJ23" s="3703"/>
      <c r="BK23" s="3703"/>
      <c r="BL23" s="3703"/>
      <c r="BM23" s="3703"/>
      <c r="BN23" s="3703"/>
      <c r="BO23" s="3703"/>
      <c r="BP23" s="3703"/>
      <c r="BQ23" s="3703"/>
      <c r="BY23" s="1382">
        <v>0</v>
      </c>
    </row>
    <row customHeight="1" ht="14.25" hidden="1">
      <c r="O24" s="1591"/>
      <c r="P24" s="1538"/>
      <c r="AL24" s="3703"/>
      <c r="AM24" s="3703"/>
      <c r="AN24" s="3703"/>
      <c r="AO24" s="3703"/>
      <c r="AP24" s="3703"/>
      <c r="AQ24" s="3703"/>
      <c r="AR24" s="3703"/>
      <c r="AS24" s="3703"/>
      <c r="AT24" s="3703"/>
      <c r="AU24" s="3703"/>
      <c r="AV24" s="3703"/>
      <c r="AW24" s="3703"/>
      <c r="AX24" s="3703"/>
      <c r="AY24" s="3703"/>
      <c r="AZ24" s="3703"/>
      <c r="BA24" s="3703"/>
      <c r="BB24" s="3703"/>
      <c r="BC24" s="3703"/>
      <c r="BD24" s="3703"/>
      <c r="BE24" s="3703"/>
      <c r="BF24" s="3703"/>
      <c r="BG24" s="3703"/>
      <c r="BH24" s="3703"/>
      <c r="BI24" s="3703"/>
      <c r="BJ24" s="3703"/>
      <c r="BK24" s="3703"/>
      <c r="BL24" s="3703"/>
      <c r="BM24" s="3703"/>
      <c r="BN24" s="3703"/>
      <c r="BO24" s="3703"/>
      <c r="BP24" s="3703"/>
      <c r="BQ24" s="3703"/>
      <c r="BY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L25" s="3703"/>
      <c r="AM25" s="3703"/>
      <c r="AN25" s="3703"/>
      <c r="AO25" s="3703"/>
      <c r="AP25" s="3703"/>
      <c r="AQ25" s="3703"/>
      <c r="AR25" s="3703"/>
      <c r="AS25" s="3703"/>
      <c r="AT25" s="3703"/>
      <c r="AU25" s="3703"/>
      <c r="AV25" s="3703"/>
      <c r="AW25" s="3703"/>
      <c r="AX25" s="3703"/>
      <c r="AY25" s="3703"/>
      <c r="AZ25" s="3703"/>
      <c r="BA25" s="3703"/>
      <c r="BB25" s="3703"/>
      <c r="BC25" s="3703"/>
      <c r="BD25" s="3703"/>
      <c r="BE25" s="3703"/>
      <c r="BF25" s="3703"/>
      <c r="BG25" s="3703"/>
      <c r="BH25" s="3703"/>
      <c r="BI25" s="3703"/>
      <c r="BJ25" s="3703"/>
      <c r="BK25" s="3703"/>
      <c r="BL25" s="3703"/>
      <c r="BM25" s="3703"/>
      <c r="BN25" s="3703"/>
      <c r="BO25" s="3703"/>
      <c r="BP25" s="3703"/>
      <c r="BQ25" s="3703"/>
      <c r="BY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L26" s="3898"/>
      <c r="AM26" s="3898"/>
      <c r="AN26" s="3898"/>
      <c r="AO26" s="3898"/>
      <c r="AP26" s="3898"/>
      <c r="AQ26" s="3898"/>
      <c r="AR26" s="3898"/>
      <c r="AS26" s="3898"/>
      <c r="AT26" s="3898"/>
      <c r="AU26" s="3898"/>
      <c r="AV26" s="3898"/>
      <c r="AW26" s="3898"/>
      <c r="AX26" s="3898"/>
      <c r="AY26" s="3898"/>
      <c r="AZ26" s="3898"/>
      <c r="BA26" s="3898"/>
      <c r="BB26" s="3898"/>
      <c r="BC26" s="3898"/>
      <c r="BD26" s="3898"/>
      <c r="BE26" s="3898"/>
      <c r="BF26" s="3898"/>
      <c r="BG26" s="3898"/>
      <c r="BH26" s="3898"/>
      <c r="BI26" s="3898"/>
      <c r="BJ26" s="3898"/>
      <c r="BK26" s="3898"/>
      <c r="BL26" s="3898"/>
      <c r="BM26" s="3898"/>
      <c r="BN26" s="3898"/>
      <c r="BO26" s="3898"/>
      <c r="BP26" s="3898"/>
      <c r="BQ26" s="3898"/>
      <c r="BY26" s="1382">
        <v>14</v>
      </c>
    </row>
    <row customHeight="1" ht="14.699999999999998">
      <c r="Q27" s="603"/>
      <c r="R27" s="603"/>
      <c r="S27" s="2476" t="str">
        <f>IF(org=0,"Не определено",org)</f>
        <v>АО «ДГК» СП «Нерюнгринская ГРЭС»</v>
      </c>
      <c r="T27" s="2476"/>
      <c r="U27" s="2476"/>
      <c r="V27" s="2476"/>
      <c r="W27" s="2476"/>
      <c r="X27" s="2476"/>
      <c r="Y27" s="2476"/>
      <c r="Z27" s="2476"/>
      <c r="AA27" s="2476"/>
      <c r="AB27" s="2476"/>
      <c r="AC27" s="2476"/>
      <c r="AD27" s="2476"/>
      <c r="AE27" s="2476"/>
      <c r="AF27" s="2476"/>
      <c r="AG27" s="2476"/>
      <c r="AH27" s="2476"/>
      <c r="AI27" s="2476"/>
      <c r="AJ27" s="2476"/>
      <c r="AK27" s="1470"/>
      <c r="AL27" s="3900"/>
      <c r="AM27" s="3900"/>
      <c r="AN27" s="3900"/>
      <c r="AO27" s="3900"/>
      <c r="AP27" s="3900"/>
      <c r="AQ27" s="3900"/>
      <c r="AR27" s="3900"/>
      <c r="AS27" s="3900"/>
      <c r="AT27" s="3900"/>
      <c r="AU27" s="3900"/>
      <c r="AV27" s="3900"/>
      <c r="AW27" s="3900"/>
      <c r="AX27" s="3900"/>
      <c r="AY27" s="3900"/>
      <c r="AZ27" s="3900"/>
      <c r="BA27" s="3900"/>
      <c r="BB27" s="3900"/>
      <c r="BC27" s="3900"/>
      <c r="BD27" s="3900"/>
      <c r="BE27" s="3900"/>
      <c r="BF27" s="3900"/>
      <c r="BG27" s="3900"/>
      <c r="BH27" s="3900"/>
      <c r="BI27" s="3900"/>
      <c r="BJ27" s="3900"/>
      <c r="BK27" s="3900"/>
      <c r="BL27" s="3900"/>
      <c r="BM27" s="3900"/>
      <c r="BN27" s="3900"/>
      <c r="BO27" s="3900"/>
      <c r="BP27" s="3900"/>
      <c r="BQ27" s="3900"/>
      <c r="BY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3902"/>
      <c r="AM28" s="3902"/>
      <c r="AN28" s="3902"/>
      <c r="AO28" s="3902"/>
      <c r="AP28" s="3902"/>
      <c r="AQ28" s="3902"/>
      <c r="AR28" s="3902"/>
      <c r="AS28" s="3902"/>
      <c r="AT28" s="3902"/>
      <c r="AU28" s="3902"/>
      <c r="AV28" s="3902"/>
      <c r="AW28" s="3902"/>
      <c r="AX28" s="3902"/>
      <c r="AY28" s="3902"/>
      <c r="AZ28" s="3902"/>
      <c r="BA28" s="3902"/>
      <c r="BB28" s="3902"/>
      <c r="BC28" s="3902"/>
      <c r="BD28" s="3902"/>
      <c r="BE28" s="3902"/>
      <c r="BF28" s="3902"/>
      <c r="BG28" s="3902"/>
      <c r="BH28" s="3902"/>
      <c r="BI28" s="3902"/>
      <c r="BJ28" s="3902"/>
      <c r="BK28" s="3902"/>
      <c r="BL28" s="3902"/>
      <c r="BM28" s="3902"/>
      <c r="BN28" s="3902"/>
      <c r="BO28" s="3902"/>
      <c r="BP28" s="3902"/>
      <c r="BQ28" s="3902"/>
      <c r="BR28" s="736"/>
      <c r="BY28" s="1382">
        <v>0</v>
      </c>
    </row>
    <row s="149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3909" t="str">
        <f>IF(TITLE_NAME_OR_PR_CHANGE="",IF(TITLE_NAME_OR_PR="","",TITLE_NAME_OR_PR),TITLE_NAME_OR_PR_CHANGE)</f>
        <v/>
      </c>
      <c r="AM29" s="3909"/>
      <c r="AN29" s="3909"/>
      <c r="AO29" s="3909"/>
      <c r="AP29" s="3909"/>
      <c r="AQ29" s="3909"/>
      <c r="AR29" s="3909"/>
      <c r="AS29" s="3703"/>
      <c r="AT29" s="3909" t="str">
        <f>IF(TITLE_NAME_OR_PR_CHANGE="",IF(TITLE_NAME_OR_PR="","",TITLE_NAME_OR_PR),TITLE_NAME_OR_PR_CHANGE)</f>
        <v/>
      </c>
      <c r="AU29" s="3909"/>
      <c r="AV29" s="3909"/>
      <c r="AW29" s="3909"/>
      <c r="AX29" s="3909"/>
      <c r="AY29" s="3909"/>
      <c r="AZ29" s="3909"/>
      <c r="BA29" s="3703"/>
      <c r="BB29" s="3909" t="str">
        <f>IF(TITLE_NAME_OR_PR_CHANGE="",IF(TITLE_NAME_OR_PR="","",TITLE_NAME_OR_PR),TITLE_NAME_OR_PR_CHANGE)</f>
        <v/>
      </c>
      <c r="BC29" s="3909"/>
      <c r="BD29" s="3909"/>
      <c r="BE29" s="3909"/>
      <c r="BF29" s="3909"/>
      <c r="BG29" s="3909"/>
      <c r="BH29" s="3909"/>
      <c r="BI29" s="3703"/>
      <c r="BJ29" s="3909" t="str">
        <f>IF(TITLE_NAME_OR_PR_CHANGE="",IF(TITLE_NAME_OR_PR="","",TITLE_NAME_OR_PR),TITLE_NAME_OR_PR_CHANGE)</f>
        <v/>
      </c>
      <c r="BK29" s="3909"/>
      <c r="BL29" s="3909"/>
      <c r="BM29" s="3909"/>
      <c r="BN29" s="3909"/>
      <c r="BO29" s="3909"/>
      <c r="BP29" s="3909"/>
      <c r="BQ29" s="3703"/>
      <c r="BR29" s="553"/>
      <c r="BS29" s="507"/>
      <c r="BT29" s="595"/>
      <c r="BU29" s="595"/>
      <c r="BV29" s="595"/>
      <c r="BW29" s="595"/>
      <c r="BX29" s="595"/>
      <c r="BY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464</v>
      </c>
      <c r="T30" s="2477"/>
      <c r="U30" s="1599"/>
      <c r="V30" s="2491" t="str">
        <f>IF(TITLE_DATE_PR_CHANGE="",IF(TITLE_DATE_PR="","",TITLE_DATE_PR),TITLE_DATE_PR_CHANGE)</f>
        <v>45646</v>
      </c>
      <c r="W30" s="2491"/>
      <c r="X30" s="2491"/>
      <c r="Y30" s="2491"/>
      <c r="Z30" s="2491"/>
      <c r="AA30" s="2491"/>
      <c r="AB30" s="2491"/>
      <c r="AC30" s="553"/>
      <c r="AD30" s="2491" t="str">
        <f>IF(TITLE_DATE_PR_CHANGE="",IF(TITLE_DATE_PR="","",TITLE_DATE_PR),TITLE_DATE_PR_CHANGE)</f>
        <v>45646</v>
      </c>
      <c r="AE30" s="2491"/>
      <c r="AF30" s="2491"/>
      <c r="AG30" s="2491"/>
      <c r="AH30" s="2491"/>
      <c r="AI30" s="2491"/>
      <c r="AJ30" s="2491"/>
      <c r="AK30" s="553"/>
      <c r="AL30" s="3914" t="str">
        <f>IF(TITLE_DATE_PR_CHANGE="",IF(TITLE_DATE_PR="","",TITLE_DATE_PR),TITLE_DATE_PR_CHANGE)</f>
        <v>45646</v>
      </c>
      <c r="AM30" s="3914"/>
      <c r="AN30" s="3914"/>
      <c r="AO30" s="3914"/>
      <c r="AP30" s="3914"/>
      <c r="AQ30" s="3914"/>
      <c r="AR30" s="3914"/>
      <c r="AS30" s="3703"/>
      <c r="AT30" s="3914" t="str">
        <f>IF(TITLE_DATE_PR_CHANGE="",IF(TITLE_DATE_PR="","",TITLE_DATE_PR),TITLE_DATE_PR_CHANGE)</f>
        <v>45646</v>
      </c>
      <c r="AU30" s="3914"/>
      <c r="AV30" s="3914"/>
      <c r="AW30" s="3914"/>
      <c r="AX30" s="3914"/>
      <c r="AY30" s="3914"/>
      <c r="AZ30" s="3914"/>
      <c r="BA30" s="3703"/>
      <c r="BB30" s="3914" t="str">
        <f>IF(TITLE_DATE_PR_CHANGE="",IF(TITLE_DATE_PR="","",TITLE_DATE_PR),TITLE_DATE_PR_CHANGE)</f>
        <v>45646</v>
      </c>
      <c r="BC30" s="3914"/>
      <c r="BD30" s="3914"/>
      <c r="BE30" s="3914"/>
      <c r="BF30" s="3914"/>
      <c r="BG30" s="3914"/>
      <c r="BH30" s="3914"/>
      <c r="BI30" s="3703"/>
      <c r="BJ30" s="3914" t="str">
        <f>IF(TITLE_DATE_PR_CHANGE="",IF(TITLE_DATE_PR="","",TITLE_DATE_PR),TITLE_DATE_PR_CHANGE)</f>
        <v>45646</v>
      </c>
      <c r="BK30" s="3914"/>
      <c r="BL30" s="3914"/>
      <c r="BM30" s="3914"/>
      <c r="BN30" s="3914"/>
      <c r="BO30" s="3914"/>
      <c r="BP30" s="3914"/>
      <c r="BQ30" s="3703"/>
      <c r="BR30" s="553"/>
      <c r="BS30" s="507"/>
      <c r="BT30" s="595"/>
      <c r="BU30" s="595"/>
      <c r="BV30" s="595"/>
      <c r="BW30" s="595"/>
      <c r="BX30" s="595"/>
      <c r="BY30" s="645">
        <v>0</v>
      </c>
    </row>
    <row s="14985" customFormat="1" customHeight="1" ht="18.75" hidden="1">
      <c r="A31" s="1595"/>
      <c r="B31" s="1595"/>
      <c r="C31" s="1595"/>
      <c r="D31" s="1595"/>
      <c r="E31" s="1595"/>
      <c r="F31" s="1595"/>
      <c r="G31" s="1595"/>
      <c r="H31" s="1595"/>
      <c r="I31" s="1595"/>
      <c r="J31" s="1595"/>
      <c r="K31" s="1595"/>
      <c r="L31" s="1596"/>
      <c r="M31" s="1595"/>
      <c r="N31" s="1595"/>
      <c r="O31" s="1595"/>
      <c r="S31" s="2477" t="s">
        <v>465</v>
      </c>
      <c r="T31" s="2477"/>
      <c r="U31" s="1599"/>
      <c r="V31" s="2478" t="str">
        <f>IF(TITLE_NUMBER_PR_CHANGE="",IF(TITLE_NUMBER_PR="","",TITLE_NUMBER_PR),TITLE_NUMBER_PR_CHANGE)</f>
        <v>1.3/58</v>
      </c>
      <c r="W31" s="2478"/>
      <c r="X31" s="2478"/>
      <c r="Y31" s="2478"/>
      <c r="Z31" s="2478"/>
      <c r="AA31" s="2478"/>
      <c r="AB31" s="2478"/>
      <c r="AC31" s="553"/>
      <c r="AD31" s="2478" t="str">
        <f>IF(TITLE_NUMBER_PR_CHANGE="",IF(TITLE_NUMBER_PR="","",TITLE_NUMBER_PR),TITLE_NUMBER_PR_CHANGE)</f>
        <v>1.3/58</v>
      </c>
      <c r="AE31" s="2478"/>
      <c r="AF31" s="2478"/>
      <c r="AG31" s="2478"/>
      <c r="AH31" s="2478"/>
      <c r="AI31" s="2478"/>
      <c r="AJ31" s="2478"/>
      <c r="AK31" s="553"/>
      <c r="AL31" s="3909" t="str">
        <f>IF(TITLE_NUMBER_PR_CHANGE="",IF(TITLE_NUMBER_PR="","",TITLE_NUMBER_PR),TITLE_NUMBER_PR_CHANGE)</f>
        <v>1.3/58</v>
      </c>
      <c r="AM31" s="3909"/>
      <c r="AN31" s="3909"/>
      <c r="AO31" s="3909"/>
      <c r="AP31" s="3909"/>
      <c r="AQ31" s="3909"/>
      <c r="AR31" s="3909"/>
      <c r="AS31" s="3703"/>
      <c r="AT31" s="3909" t="str">
        <f>IF(TITLE_NUMBER_PR_CHANGE="",IF(TITLE_NUMBER_PR="","",TITLE_NUMBER_PR),TITLE_NUMBER_PR_CHANGE)</f>
        <v>1.3/58</v>
      </c>
      <c r="AU31" s="3909"/>
      <c r="AV31" s="3909"/>
      <c r="AW31" s="3909"/>
      <c r="AX31" s="3909"/>
      <c r="AY31" s="3909"/>
      <c r="AZ31" s="3909"/>
      <c r="BA31" s="3703"/>
      <c r="BB31" s="3909" t="str">
        <f>IF(TITLE_NUMBER_PR_CHANGE="",IF(TITLE_NUMBER_PR="","",TITLE_NUMBER_PR),TITLE_NUMBER_PR_CHANGE)</f>
        <v>1.3/58</v>
      </c>
      <c r="BC31" s="3909"/>
      <c r="BD31" s="3909"/>
      <c r="BE31" s="3909"/>
      <c r="BF31" s="3909"/>
      <c r="BG31" s="3909"/>
      <c r="BH31" s="3909"/>
      <c r="BI31" s="3703"/>
      <c r="BJ31" s="3909" t="str">
        <f>IF(TITLE_NUMBER_PR_CHANGE="",IF(TITLE_NUMBER_PR="","",TITLE_NUMBER_PR),TITLE_NUMBER_PR_CHANGE)</f>
        <v>1.3/58</v>
      </c>
      <c r="BK31" s="3909"/>
      <c r="BL31" s="3909"/>
      <c r="BM31" s="3909"/>
      <c r="BN31" s="3909"/>
      <c r="BO31" s="3909"/>
      <c r="BP31" s="3909"/>
      <c r="BQ31" s="3703"/>
      <c r="BR31" s="553"/>
      <c r="BS31" s="507"/>
      <c r="BT31" s="595"/>
      <c r="BU31" s="595"/>
      <c r="BV31" s="595"/>
      <c r="BW31" s="595"/>
      <c r="BX31" s="595"/>
      <c r="BY31" s="645">
        <v>0</v>
      </c>
    </row>
    <row s="149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3909" t="str">
        <f>IF(TITLE_IST_PUB_CHANGE="",IF(TITLE_IST_PUB="","",TITLE_IST_PUB),TITLE_IST_PUB_CHANGE)</f>
        <v/>
      </c>
      <c r="AM32" s="3909"/>
      <c r="AN32" s="3909"/>
      <c r="AO32" s="3909"/>
      <c r="AP32" s="3909"/>
      <c r="AQ32" s="3909"/>
      <c r="AR32" s="3909"/>
      <c r="AS32" s="3703"/>
      <c r="AT32" s="3909" t="str">
        <f>IF(TITLE_IST_PUB_CHANGE="",IF(TITLE_IST_PUB="","",TITLE_IST_PUB),TITLE_IST_PUB_CHANGE)</f>
        <v/>
      </c>
      <c r="AU32" s="3909"/>
      <c r="AV32" s="3909"/>
      <c r="AW32" s="3909"/>
      <c r="AX32" s="3909"/>
      <c r="AY32" s="3909"/>
      <c r="AZ32" s="3909"/>
      <c r="BA32" s="3703"/>
      <c r="BB32" s="3909" t="str">
        <f>IF(TITLE_IST_PUB_CHANGE="",IF(TITLE_IST_PUB="","",TITLE_IST_PUB),TITLE_IST_PUB_CHANGE)</f>
        <v/>
      </c>
      <c r="BC32" s="3909"/>
      <c r="BD32" s="3909"/>
      <c r="BE32" s="3909"/>
      <c r="BF32" s="3909"/>
      <c r="BG32" s="3909"/>
      <c r="BH32" s="3909"/>
      <c r="BI32" s="3703"/>
      <c r="BJ32" s="3909" t="str">
        <f>IF(TITLE_IST_PUB_CHANGE="",IF(TITLE_IST_PUB="","",TITLE_IST_PUB),TITLE_IST_PUB_CHANGE)</f>
        <v/>
      </c>
      <c r="BK32" s="3909"/>
      <c r="BL32" s="3909"/>
      <c r="BM32" s="3909"/>
      <c r="BN32" s="3909"/>
      <c r="BO32" s="3909"/>
      <c r="BP32" s="3909"/>
      <c r="BQ32" s="3703"/>
      <c r="BR32" s="553"/>
      <c r="BS32" s="507"/>
      <c r="BT32" s="595"/>
      <c r="BU32" s="595"/>
      <c r="BV32" s="595"/>
      <c r="BW32" s="595"/>
      <c r="BX32" s="595"/>
      <c r="BY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3902"/>
      <c r="AM33" s="3902"/>
      <c r="AN33" s="3902"/>
      <c r="AO33" s="3902"/>
      <c r="AP33" s="3902"/>
      <c r="AQ33" s="3902"/>
      <c r="AR33" s="3902"/>
      <c r="AS33" s="3902"/>
      <c r="AT33" s="3902"/>
      <c r="AU33" s="3902"/>
      <c r="AV33" s="3902"/>
      <c r="AW33" s="3902"/>
      <c r="AX33" s="3902"/>
      <c r="AY33" s="3902"/>
      <c r="AZ33" s="3902"/>
      <c r="BA33" s="3902"/>
      <c r="BB33" s="3902"/>
      <c r="BC33" s="3902"/>
      <c r="BD33" s="3902"/>
      <c r="BE33" s="3902"/>
      <c r="BF33" s="3902"/>
      <c r="BG33" s="3902"/>
      <c r="BH33" s="3902"/>
      <c r="BI33" s="3902"/>
      <c r="BJ33" s="3902"/>
      <c r="BK33" s="3902"/>
      <c r="BL33" s="3902"/>
      <c r="BM33" s="3902"/>
      <c r="BN33" s="3902"/>
      <c r="BO33" s="3902"/>
      <c r="BP33" s="3902"/>
      <c r="BQ33" s="3902"/>
      <c r="BR33" s="736"/>
      <c r="BY33" s="1382">
        <v>0</v>
      </c>
    </row>
    <row s="14985" customFormat="1" customHeight="1" ht="18.75">
      <c r="A34" s="1595"/>
      <c r="B34" s="1595"/>
      <c r="C34" s="1595"/>
      <c r="D34" s="1595"/>
      <c r="E34" s="1595"/>
      <c r="F34" s="1595"/>
      <c r="G34" s="1595"/>
      <c r="H34" s="1595"/>
      <c r="I34" s="1595"/>
      <c r="J34" s="1595"/>
      <c r="K34" s="1595"/>
      <c r="L34" s="1596"/>
      <c r="M34" s="1595"/>
      <c r="N34" s="1595"/>
      <c r="O34" s="1595"/>
      <c r="S34" s="2477" t="s">
        <v>466</v>
      </c>
      <c r="T34" s="2477"/>
      <c r="U34" s="1599"/>
      <c r="V34" s="2491" t="str">
        <f>IF(TITLE_DATE_PR_CHANGE="",IF(TITLE_DATE_PR="","",TITLE_DATE_PR),TITLE_DATE_PR_CHANGE)</f>
        <v>45646</v>
      </c>
      <c r="W34" s="2491"/>
      <c r="X34" s="2491"/>
      <c r="Y34" s="2491"/>
      <c r="Z34" s="2491"/>
      <c r="AA34" s="2491"/>
      <c r="AB34" s="2491"/>
      <c r="AC34" s="553"/>
      <c r="AD34" s="2491" t="str">
        <f>IF(TITLE_DATE_PR_CHANGE="",IF(TITLE_DATE_PR="","",TITLE_DATE_PR),TITLE_DATE_PR_CHANGE)</f>
        <v>45646</v>
      </c>
      <c r="AE34" s="2491"/>
      <c r="AF34" s="2491"/>
      <c r="AG34" s="2491"/>
      <c r="AH34" s="2491"/>
      <c r="AI34" s="2491"/>
      <c r="AJ34" s="2491"/>
      <c r="AK34" s="553"/>
      <c r="AL34" s="3914" t="str">
        <f>IF(TITLE_DATE_PR_CHANGE="",IF(TITLE_DATE_PR="","",TITLE_DATE_PR),TITLE_DATE_PR_CHANGE)</f>
        <v>45646</v>
      </c>
      <c r="AM34" s="3914"/>
      <c r="AN34" s="3914"/>
      <c r="AO34" s="3914"/>
      <c r="AP34" s="3914"/>
      <c r="AQ34" s="3914"/>
      <c r="AR34" s="3914"/>
      <c r="AS34" s="3703"/>
      <c r="AT34" s="3914" t="str">
        <f>IF(TITLE_DATE_PR_CHANGE="",IF(TITLE_DATE_PR="","",TITLE_DATE_PR),TITLE_DATE_PR_CHANGE)</f>
        <v>45646</v>
      </c>
      <c r="AU34" s="3914"/>
      <c r="AV34" s="3914"/>
      <c r="AW34" s="3914"/>
      <c r="AX34" s="3914"/>
      <c r="AY34" s="3914"/>
      <c r="AZ34" s="3914"/>
      <c r="BA34" s="3703"/>
      <c r="BB34" s="3914" t="str">
        <f>IF(TITLE_DATE_PR_CHANGE="",IF(TITLE_DATE_PR="","",TITLE_DATE_PR),TITLE_DATE_PR_CHANGE)</f>
        <v>45646</v>
      </c>
      <c r="BC34" s="3914"/>
      <c r="BD34" s="3914"/>
      <c r="BE34" s="3914"/>
      <c r="BF34" s="3914"/>
      <c r="BG34" s="3914"/>
      <c r="BH34" s="3914"/>
      <c r="BI34" s="3703"/>
      <c r="BJ34" s="3914" t="str">
        <f>IF(TITLE_DATE_PR_CHANGE="",IF(TITLE_DATE_PR="","",TITLE_DATE_PR),TITLE_DATE_PR_CHANGE)</f>
        <v>45646</v>
      </c>
      <c r="BK34" s="3914"/>
      <c r="BL34" s="3914"/>
      <c r="BM34" s="3914"/>
      <c r="BN34" s="3914"/>
      <c r="BO34" s="3914"/>
      <c r="BP34" s="3914"/>
      <c r="BQ34" s="3703"/>
      <c r="BR34" s="553"/>
      <c r="BS34" s="507"/>
      <c r="BT34" s="595"/>
      <c r="BU34" s="595"/>
      <c r="BV34" s="595"/>
      <c r="BW34" s="595"/>
      <c r="BX34" s="595"/>
      <c r="BY34" s="645">
        <v>0</v>
      </c>
    </row>
    <row s="14985" customFormat="1" customHeight="1" ht="18.75">
      <c r="A35" s="1595"/>
      <c r="B35" s="1595"/>
      <c r="C35" s="1595"/>
      <c r="D35" s="1595"/>
      <c r="E35" s="1595"/>
      <c r="F35" s="1595"/>
      <c r="G35" s="1595"/>
      <c r="H35" s="1595"/>
      <c r="I35" s="1595"/>
      <c r="J35" s="1595"/>
      <c r="K35" s="1595"/>
      <c r="L35" s="1596"/>
      <c r="M35" s="1595"/>
      <c r="N35" s="1595"/>
      <c r="O35" s="1595"/>
      <c r="S35" s="2477" t="s">
        <v>467</v>
      </c>
      <c r="T35" s="2477"/>
      <c r="U35" s="1599"/>
      <c r="V35" s="2478" t="str">
        <f>IF(TITLE_NUMBER_PR_CHANGE="",IF(TITLE_NUMBER_PR="","",TITLE_NUMBER_PR),TITLE_NUMBER_PR_CHANGE)</f>
        <v>1.3/58</v>
      </c>
      <c r="W35" s="2478"/>
      <c r="X35" s="2478"/>
      <c r="Y35" s="2478"/>
      <c r="Z35" s="2478"/>
      <c r="AA35" s="2478"/>
      <c r="AB35" s="2478"/>
      <c r="AC35" s="553"/>
      <c r="AD35" s="2478" t="str">
        <f>IF(TITLE_NUMBER_PR_CHANGE="",IF(TITLE_NUMBER_PR="","",TITLE_NUMBER_PR),TITLE_NUMBER_PR_CHANGE)</f>
        <v>1.3/58</v>
      </c>
      <c r="AE35" s="2478"/>
      <c r="AF35" s="2478"/>
      <c r="AG35" s="2478"/>
      <c r="AH35" s="2478"/>
      <c r="AI35" s="2478"/>
      <c r="AJ35" s="2478"/>
      <c r="AK35" s="553"/>
      <c r="AL35" s="3909" t="str">
        <f>IF(TITLE_NUMBER_PR_CHANGE="",IF(TITLE_NUMBER_PR="","",TITLE_NUMBER_PR),TITLE_NUMBER_PR_CHANGE)</f>
        <v>1.3/58</v>
      </c>
      <c r="AM35" s="3909"/>
      <c r="AN35" s="3909"/>
      <c r="AO35" s="3909"/>
      <c r="AP35" s="3909"/>
      <c r="AQ35" s="3909"/>
      <c r="AR35" s="3909"/>
      <c r="AS35" s="3703"/>
      <c r="AT35" s="3909" t="str">
        <f>IF(TITLE_NUMBER_PR_CHANGE="",IF(TITLE_NUMBER_PR="","",TITLE_NUMBER_PR),TITLE_NUMBER_PR_CHANGE)</f>
        <v>1.3/58</v>
      </c>
      <c r="AU35" s="3909"/>
      <c r="AV35" s="3909"/>
      <c r="AW35" s="3909"/>
      <c r="AX35" s="3909"/>
      <c r="AY35" s="3909"/>
      <c r="AZ35" s="3909"/>
      <c r="BA35" s="3703"/>
      <c r="BB35" s="3909" t="str">
        <f>IF(TITLE_NUMBER_PR_CHANGE="",IF(TITLE_NUMBER_PR="","",TITLE_NUMBER_PR),TITLE_NUMBER_PR_CHANGE)</f>
        <v>1.3/58</v>
      </c>
      <c r="BC35" s="3909"/>
      <c r="BD35" s="3909"/>
      <c r="BE35" s="3909"/>
      <c r="BF35" s="3909"/>
      <c r="BG35" s="3909"/>
      <c r="BH35" s="3909"/>
      <c r="BI35" s="3703"/>
      <c r="BJ35" s="3909" t="str">
        <f>IF(TITLE_NUMBER_PR_CHANGE="",IF(TITLE_NUMBER_PR="","",TITLE_NUMBER_PR),TITLE_NUMBER_PR_CHANGE)</f>
        <v>1.3/58</v>
      </c>
      <c r="BK35" s="3909"/>
      <c r="BL35" s="3909"/>
      <c r="BM35" s="3909"/>
      <c r="BN35" s="3909"/>
      <c r="BO35" s="3909"/>
      <c r="BP35" s="3909"/>
      <c r="BQ35" s="3703"/>
      <c r="BR35" s="553"/>
      <c r="BS35" s="507"/>
      <c r="BT35" s="595"/>
      <c r="BU35" s="595"/>
      <c r="BV35" s="595"/>
      <c r="BW35" s="595"/>
      <c r="BX35" s="595"/>
      <c r="BY35" s="645">
        <v>0</v>
      </c>
    </row>
    <row s="14985"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468</v>
      </c>
      <c r="AD36" s="553"/>
      <c r="AE36" s="553"/>
      <c r="AF36" s="553"/>
      <c r="AG36" s="553"/>
      <c r="AH36" s="553"/>
      <c r="AI36" s="553"/>
      <c r="AJ36" s="553"/>
      <c r="AK36" s="505" t="s">
        <v>468</v>
      </c>
      <c r="AL36" s="3703"/>
      <c r="AM36" s="3703"/>
      <c r="AN36" s="3703"/>
      <c r="AO36" s="3703"/>
      <c r="AP36" s="3703"/>
      <c r="AQ36" s="3703"/>
      <c r="AR36" s="3703"/>
      <c r="AS36" s="3918" t="s">
        <v>468</v>
      </c>
      <c r="AT36" s="3703"/>
      <c r="AU36" s="3703"/>
      <c r="AV36" s="3703"/>
      <c r="AW36" s="3703"/>
      <c r="AX36" s="3703"/>
      <c r="AY36" s="3703"/>
      <c r="AZ36" s="3703"/>
      <c r="BA36" s="3918" t="s">
        <v>468</v>
      </c>
      <c r="BB36" s="3703"/>
      <c r="BC36" s="3703"/>
      <c r="BD36" s="3703"/>
      <c r="BE36" s="3703"/>
      <c r="BF36" s="3703"/>
      <c r="BG36" s="3703"/>
      <c r="BH36" s="3703"/>
      <c r="BI36" s="3918" t="s">
        <v>468</v>
      </c>
      <c r="BJ36" s="3703"/>
      <c r="BK36" s="3703"/>
      <c r="BL36" s="3703"/>
      <c r="BM36" s="3703"/>
      <c r="BN36" s="3703"/>
      <c r="BO36" s="3703"/>
      <c r="BP36" s="3703"/>
      <c r="BQ36" s="3918" t="s">
        <v>468</v>
      </c>
      <c r="BT36" s="595"/>
      <c r="BU36" s="595"/>
      <c r="BV36" s="595"/>
      <c r="BW36" s="595"/>
      <c r="BX36" s="595"/>
      <c r="BY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L37" s="3921" t="s">
        <v>105</v>
      </c>
      <c r="AM37" s="3921"/>
      <c r="AN37" s="3921"/>
      <c r="AO37" s="3921"/>
      <c r="AP37" s="3921"/>
      <c r="AQ37" s="3921"/>
      <c r="AR37" s="3921"/>
      <c r="AS37" s="3921"/>
      <c r="AT37" s="3921" t="s">
        <v>105</v>
      </c>
      <c r="AU37" s="3921"/>
      <c r="AV37" s="3921"/>
      <c r="AW37" s="3921"/>
      <c r="AX37" s="3921"/>
      <c r="AY37" s="3921"/>
      <c r="AZ37" s="3921"/>
      <c r="BA37" s="3921"/>
      <c r="BB37" s="3921" t="s">
        <v>105</v>
      </c>
      <c r="BC37" s="3921"/>
      <c r="BD37" s="3921"/>
      <c r="BE37" s="3921"/>
      <c r="BF37" s="3921"/>
      <c r="BG37" s="3921"/>
      <c r="BH37" s="3921"/>
      <c r="BI37" s="3921"/>
      <c r="BJ37" s="3921" t="s">
        <v>105</v>
      </c>
      <c r="BK37" s="3921"/>
      <c r="BL37" s="3921"/>
      <c r="BM37" s="3921"/>
      <c r="BN37" s="3921"/>
      <c r="BO37" s="3921"/>
      <c r="BP37" s="3921"/>
      <c r="BQ37" s="3921"/>
      <c r="BY37" s="1382">
        <v>14</v>
      </c>
    </row>
    <row customHeight="1" ht="15">
      <c r="Q38" s="603"/>
      <c r="R38" s="603"/>
      <c r="S38" s="2354" t="s">
        <v>344</v>
      </c>
      <c r="T38" s="2354"/>
      <c r="U38" s="2354"/>
      <c r="V38" s="2354"/>
      <c r="W38" s="2354"/>
      <c r="X38" s="2354"/>
      <c r="Y38" s="2354"/>
      <c r="Z38" s="2354"/>
      <c r="AA38" s="2354"/>
      <c r="AB38" s="2354"/>
      <c r="AC38" s="2354"/>
      <c r="AD38" s="2354"/>
      <c r="AE38" s="2354"/>
      <c r="AF38" s="2354"/>
      <c r="AG38" s="2354"/>
      <c r="AH38" s="2354"/>
      <c r="AI38" s="2354"/>
      <c r="AJ38" s="2354"/>
      <c r="AK38" s="2354"/>
      <c r="AL38" s="3922" t="s">
        <v>344</v>
      </c>
      <c r="AM38" s="3922"/>
      <c r="AN38" s="3922"/>
      <c r="AO38" s="3922"/>
      <c r="AP38" s="3922"/>
      <c r="AQ38" s="3922"/>
      <c r="AR38" s="3922"/>
      <c r="AS38" s="3922"/>
      <c r="AT38" s="3922" t="s">
        <v>344</v>
      </c>
      <c r="AU38" s="3922"/>
      <c r="AV38" s="3922"/>
      <c r="AW38" s="3922"/>
      <c r="AX38" s="3922"/>
      <c r="AY38" s="3922"/>
      <c r="AZ38" s="3922"/>
      <c r="BA38" s="3922"/>
      <c r="BB38" s="3922" t="s">
        <v>344</v>
      </c>
      <c r="BC38" s="3922"/>
      <c r="BD38" s="3922"/>
      <c r="BE38" s="3922"/>
      <c r="BF38" s="3922"/>
      <c r="BG38" s="3922"/>
      <c r="BH38" s="3922"/>
      <c r="BI38" s="3922"/>
      <c r="BJ38" s="3922" t="s">
        <v>344</v>
      </c>
      <c r="BK38" s="3922"/>
      <c r="BL38" s="3922"/>
      <c r="BM38" s="3922"/>
      <c r="BN38" s="3922"/>
      <c r="BO38" s="3922"/>
      <c r="BP38" s="3922"/>
      <c r="BQ38" s="3922"/>
      <c r="BR38" s="2354"/>
      <c r="BS38" s="2354"/>
      <c r="BY38" s="1382"/>
    </row>
    <row customHeight="1" ht="14.699999999999998">
      <c r="Q39" s="603"/>
      <c r="R39" s="603"/>
      <c r="S39" s="2500" t="s">
        <v>89</v>
      </c>
      <c r="T39" s="2436" t="s">
        <v>469</v>
      </c>
      <c r="U39" s="528"/>
      <c r="V39" s="2501" t="s">
        <v>470</v>
      </c>
      <c r="W39" s="2502"/>
      <c r="X39" s="2502"/>
      <c r="Y39" s="2502"/>
      <c r="Z39" s="2502"/>
      <c r="AA39" s="2502"/>
      <c r="AB39" s="2503"/>
      <c r="AC39" s="2504" t="s">
        <v>471</v>
      </c>
      <c r="AD39" s="2501" t="s">
        <v>470</v>
      </c>
      <c r="AE39" s="2502"/>
      <c r="AF39" s="2502"/>
      <c r="AG39" s="2502"/>
      <c r="AH39" s="2502"/>
      <c r="AI39" s="2502"/>
      <c r="AJ39" s="2503"/>
      <c r="AK39" s="2504" t="s">
        <v>472</v>
      </c>
      <c r="AL39" s="3929" t="s">
        <v>470</v>
      </c>
      <c r="AM39" s="3930"/>
      <c r="AN39" s="3930"/>
      <c r="AO39" s="3930"/>
      <c r="AP39" s="3930"/>
      <c r="AQ39" s="3930"/>
      <c r="AR39" s="3931"/>
      <c r="AS39" s="3932" t="s">
        <v>471</v>
      </c>
      <c r="AT39" s="3929" t="s">
        <v>470</v>
      </c>
      <c r="AU39" s="3930"/>
      <c r="AV39" s="3930"/>
      <c r="AW39" s="3930"/>
      <c r="AX39" s="3930"/>
      <c r="AY39" s="3930"/>
      <c r="AZ39" s="3931"/>
      <c r="BA39" s="3932" t="s">
        <v>471</v>
      </c>
      <c r="BB39" s="3929" t="s">
        <v>470</v>
      </c>
      <c r="BC39" s="3930"/>
      <c r="BD39" s="3930"/>
      <c r="BE39" s="3930"/>
      <c r="BF39" s="3930"/>
      <c r="BG39" s="3930"/>
      <c r="BH39" s="3931"/>
      <c r="BI39" s="3932" t="s">
        <v>471</v>
      </c>
      <c r="BJ39" s="3929" t="s">
        <v>470</v>
      </c>
      <c r="BK39" s="3930"/>
      <c r="BL39" s="3930"/>
      <c r="BM39" s="3930"/>
      <c r="BN39" s="3930"/>
      <c r="BO39" s="3930"/>
      <c r="BP39" s="3931"/>
      <c r="BQ39" s="3932" t="s">
        <v>471</v>
      </c>
      <c r="BR39" s="2507" t="s">
        <v>473</v>
      </c>
      <c r="BS39" s="2354"/>
      <c r="BY39" s="1382">
        <v>14</v>
      </c>
    </row>
    <row customHeight="1" ht="35.699999999999996">
      <c r="Q40" s="603"/>
      <c r="R40" s="603"/>
      <c r="S40" s="2500"/>
      <c r="T40" s="2436"/>
      <c r="U40" s="1258"/>
      <c r="V40" s="2487" t="s">
        <v>474</v>
      </c>
      <c r="W40" s="2837" t="s">
        <v>475</v>
      </c>
      <c r="X40" s="2489" t="s">
        <v>476</v>
      </c>
      <c r="Y40" s="2490"/>
      <c r="Z40" s="2489" t="s">
        <v>477</v>
      </c>
      <c r="AA40" s="2496"/>
      <c r="AB40" s="2490"/>
      <c r="AC40" s="2505"/>
      <c r="AD40" s="2487" t="s">
        <v>474</v>
      </c>
      <c r="AE40" s="2510" t="s">
        <v>475</v>
      </c>
      <c r="AF40" s="2489" t="s">
        <v>476</v>
      </c>
      <c r="AG40" s="2490"/>
      <c r="AH40" s="2489" t="s">
        <v>477</v>
      </c>
      <c r="AI40" s="2496"/>
      <c r="AJ40" s="2490"/>
      <c r="AK40" s="2505"/>
      <c r="AL40" s="3942" t="s">
        <v>474</v>
      </c>
      <c r="AM40" s="3943" t="s">
        <v>475</v>
      </c>
      <c r="AN40" s="3944" t="s">
        <v>476</v>
      </c>
      <c r="AO40" s="3945"/>
      <c r="AP40" s="3944" t="s">
        <v>477</v>
      </c>
      <c r="AQ40" s="3946"/>
      <c r="AR40" s="3945"/>
      <c r="AS40" s="3947"/>
      <c r="AT40" s="3942" t="s">
        <v>474</v>
      </c>
      <c r="AU40" s="3943" t="s">
        <v>475</v>
      </c>
      <c r="AV40" s="3944" t="s">
        <v>476</v>
      </c>
      <c r="AW40" s="3945"/>
      <c r="AX40" s="3944" t="s">
        <v>477</v>
      </c>
      <c r="AY40" s="3946"/>
      <c r="AZ40" s="3945"/>
      <c r="BA40" s="3947"/>
      <c r="BB40" s="3942" t="s">
        <v>474</v>
      </c>
      <c r="BC40" s="3943" t="s">
        <v>475</v>
      </c>
      <c r="BD40" s="3944" t="s">
        <v>476</v>
      </c>
      <c r="BE40" s="3945"/>
      <c r="BF40" s="3944" t="s">
        <v>477</v>
      </c>
      <c r="BG40" s="3946"/>
      <c r="BH40" s="3945"/>
      <c r="BI40" s="3947"/>
      <c r="BJ40" s="3942" t="s">
        <v>474</v>
      </c>
      <c r="BK40" s="3943" t="s">
        <v>475</v>
      </c>
      <c r="BL40" s="3944" t="s">
        <v>476</v>
      </c>
      <c r="BM40" s="3945"/>
      <c r="BN40" s="3944" t="s">
        <v>477</v>
      </c>
      <c r="BO40" s="3946"/>
      <c r="BP40" s="3945"/>
      <c r="BQ40" s="3947"/>
      <c r="BR40" s="2508"/>
      <c r="BS40" s="2354"/>
      <c r="BY40" s="1382">
        <v>34</v>
      </c>
    </row>
    <row customHeight="1" ht="35.699999999999996">
      <c r="A41" s="1597"/>
      <c r="B41" s="1597" t="s">
        <v>148</v>
      </c>
      <c r="C41" s="1597" t="s">
        <v>149</v>
      </c>
      <c r="D41" s="1597" t="s">
        <v>150</v>
      </c>
      <c r="E41" s="1591" t="s">
        <v>478</v>
      </c>
      <c r="F41" s="1591" t="s">
        <v>479</v>
      </c>
      <c r="G41" s="1591" t="s">
        <v>480</v>
      </c>
      <c r="H41" s="1591" t="s">
        <v>481</v>
      </c>
      <c r="I41" s="1591" t="s">
        <v>482</v>
      </c>
      <c r="J41" s="1591" t="s">
        <v>483</v>
      </c>
      <c r="K41" s="1591" t="s">
        <v>484</v>
      </c>
      <c r="L41" s="1591" t="s">
        <v>459</v>
      </c>
      <c r="Q41" s="603"/>
      <c r="R41" s="603"/>
      <c r="S41" s="2500"/>
      <c r="T41" s="2436"/>
      <c r="U41" s="529"/>
      <c r="V41" s="2488"/>
      <c r="W41" s="2511"/>
      <c r="X41" s="1449" t="s">
        <v>485</v>
      </c>
      <c r="Y41" s="1449" t="s">
        <v>486</v>
      </c>
      <c r="Z41" s="1448" t="s">
        <v>487</v>
      </c>
      <c r="AA41" s="2497" t="s">
        <v>488</v>
      </c>
      <c r="AB41" s="2498"/>
      <c r="AC41" s="2506"/>
      <c r="AD41" s="2488"/>
      <c r="AE41" s="2511"/>
      <c r="AF41" s="1449" t="s">
        <v>485</v>
      </c>
      <c r="AG41" s="1449" t="s">
        <v>486</v>
      </c>
      <c r="AH41" s="1540" t="s">
        <v>487</v>
      </c>
      <c r="AI41" s="2497" t="s">
        <v>488</v>
      </c>
      <c r="AJ41" s="2498"/>
      <c r="AK41" s="2506"/>
      <c r="AL41" s="3958"/>
      <c r="AM41" s="3959"/>
      <c r="AN41" s="3960" t="s">
        <v>485</v>
      </c>
      <c r="AO41" s="3960" t="s">
        <v>486</v>
      </c>
      <c r="AP41" s="3960" t="s">
        <v>487</v>
      </c>
      <c r="AQ41" s="3961" t="s">
        <v>488</v>
      </c>
      <c r="AR41" s="3962"/>
      <c r="AS41" s="3963"/>
      <c r="AT41" s="3958"/>
      <c r="AU41" s="3959"/>
      <c r="AV41" s="3960" t="s">
        <v>485</v>
      </c>
      <c r="AW41" s="3960" t="s">
        <v>486</v>
      </c>
      <c r="AX41" s="3960" t="s">
        <v>487</v>
      </c>
      <c r="AY41" s="3961" t="s">
        <v>488</v>
      </c>
      <c r="AZ41" s="3962"/>
      <c r="BA41" s="3963"/>
      <c r="BB41" s="3958"/>
      <c r="BC41" s="3959"/>
      <c r="BD41" s="3960" t="s">
        <v>485</v>
      </c>
      <c r="BE41" s="3960" t="s">
        <v>486</v>
      </c>
      <c r="BF41" s="3960" t="s">
        <v>487</v>
      </c>
      <c r="BG41" s="3961" t="s">
        <v>488</v>
      </c>
      <c r="BH41" s="3962"/>
      <c r="BI41" s="3963"/>
      <c r="BJ41" s="3958"/>
      <c r="BK41" s="3959"/>
      <c r="BL41" s="3960" t="s">
        <v>485</v>
      </c>
      <c r="BM41" s="3960" t="s">
        <v>486</v>
      </c>
      <c r="BN41" s="3960" t="s">
        <v>487</v>
      </c>
      <c r="BO41" s="3961" t="s">
        <v>488</v>
      </c>
      <c r="BP41" s="3962"/>
      <c r="BQ41" s="3963"/>
      <c r="BR41" s="2509"/>
      <c r="BS41" s="2354"/>
      <c r="BY41" s="1382">
        <v>34</v>
      </c>
    </row>
    <row s="1545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123</v>
      </c>
      <c r="T42" s="1482" t="s">
        <v>104</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3974">
        <f>OFFSET(AL42,0,-1)+1</f>
        <v>6</v>
      </c>
      <c r="AM42" s="3974"/>
      <c r="AN42" s="3974">
        <f>OFFSET(AN42,0,-1)+1</f>
        <v>1</v>
      </c>
      <c r="AO42" s="3974">
        <f>OFFSET(AO42,0,-1)+1</f>
        <v>2</v>
      </c>
      <c r="AP42" s="3974">
        <f>OFFSET(AP42,0,-1)+1</f>
        <v>3</v>
      </c>
      <c r="AQ42" s="3974">
        <f>OFFSET(AQ42,0,-1)+1</f>
        <v>4</v>
      </c>
      <c r="AR42" s="3974"/>
      <c r="AS42" s="3974">
        <f>OFFSET(AS42,0,-2)+1</f>
        <v>5</v>
      </c>
      <c r="AT42" s="3974">
        <f>OFFSET(AT42,0,-1)+1</f>
        <v>6</v>
      </c>
      <c r="AU42" s="3974"/>
      <c r="AV42" s="3974">
        <f>OFFSET(AV42,0,-1)+1</f>
        <v>1</v>
      </c>
      <c r="AW42" s="3974">
        <f>OFFSET(AW42,0,-1)+1</f>
        <v>2</v>
      </c>
      <c r="AX42" s="3974">
        <f>OFFSET(AX42,0,-1)+1</f>
        <v>3</v>
      </c>
      <c r="AY42" s="3974">
        <f>OFFSET(AY42,0,-1)+1</f>
        <v>4</v>
      </c>
      <c r="AZ42" s="3974"/>
      <c r="BA42" s="3974">
        <f>OFFSET(BA42,0,-2)+1</f>
        <v>5</v>
      </c>
      <c r="BB42" s="3974">
        <f>OFFSET(BB42,0,-1)+1</f>
        <v>6</v>
      </c>
      <c r="BC42" s="3974"/>
      <c r="BD42" s="3974">
        <f>OFFSET(BD42,0,-1)+1</f>
        <v>1</v>
      </c>
      <c r="BE42" s="3974">
        <f>OFFSET(BE42,0,-1)+1</f>
        <v>2</v>
      </c>
      <c r="BF42" s="3974">
        <f>OFFSET(BF42,0,-1)+1</f>
        <v>3</v>
      </c>
      <c r="BG42" s="3974">
        <f>OFFSET(BG42,0,-1)+1</f>
        <v>4</v>
      </c>
      <c r="BH42" s="3974"/>
      <c r="BI42" s="3974">
        <f>OFFSET(BI42,0,-2)+1</f>
        <v>5</v>
      </c>
      <c r="BJ42" s="3974">
        <f>OFFSET(BJ42,0,-1)+1</f>
        <v>6</v>
      </c>
      <c r="BK42" s="3974"/>
      <c r="BL42" s="3974">
        <f>OFFSET(BL42,0,-1)+1</f>
        <v>1</v>
      </c>
      <c r="BM42" s="3974">
        <f>OFFSET(BM42,0,-1)+1</f>
        <v>2</v>
      </c>
      <c r="BN42" s="3974">
        <f>OFFSET(BN42,0,-1)+1</f>
        <v>3</v>
      </c>
      <c r="BO42" s="3974">
        <f>OFFSET(BO42,0,-1)+1</f>
        <v>4</v>
      </c>
      <c r="BP42" s="3974"/>
      <c r="BQ42" s="3974">
        <f>OFFSET(BQ42,0,-2)+1</f>
        <v>5</v>
      </c>
      <c r="BR42" s="1472">
        <f>OFFSET(BR42,0,-1)</f>
        <v>5</v>
      </c>
      <c r="BS42" s="1483">
        <f>OFFSET(BS42,0,-1)+1</f>
        <v>6</v>
      </c>
      <c r="BT42" s="738"/>
      <c r="BU42" s="738"/>
      <c r="BV42" s="738"/>
      <c r="BW42" s="738"/>
      <c r="BX42" s="738"/>
      <c r="BY42" s="723">
        <v>0</v>
      </c>
    </row>
    <row customHeight="1" ht="24">
      <c r="A43" s="1590" t="s">
        <v>172</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1</v>
      </c>
      <c r="T43" s="525" t="s">
        <v>136</v>
      </c>
      <c r="U43" s="527"/>
      <c r="V43" s="2469"/>
      <c r="W43" s="2470"/>
      <c r="X43" s="2470"/>
      <c r="Y43" s="2470"/>
      <c r="Z43" s="2470"/>
      <c r="AA43" s="2470"/>
      <c r="AB43" s="2470"/>
      <c r="AC43" s="2471"/>
      <c r="AD43" s="2469" t="str">
        <f>INDEX(PT_DIFFERENTIATION_NTAR,MATCH(A43,PT_DIFFERENTIATION_NTAR_ID,0))</f>
        <v>Тариф для потребителей на тепловую энергию (Нерюнгринская ГРЭС)</v>
      </c>
      <c r="AE43" s="2470"/>
      <c r="AF43" s="2470"/>
      <c r="AG43" s="2470"/>
      <c r="AH43" s="2470"/>
      <c r="AI43" s="2470"/>
      <c r="AJ43" s="2470"/>
      <c r="AK43" s="2470"/>
      <c r="AL43" s="3717"/>
      <c r="AM43" s="3718"/>
      <c r="AN43" s="3718"/>
      <c r="AO43" s="3718"/>
      <c r="AP43" s="3718"/>
      <c r="AQ43" s="3718"/>
      <c r="AR43" s="3718"/>
      <c r="AS43" s="3719"/>
      <c r="AT43" s="3717"/>
      <c r="AU43" s="3718"/>
      <c r="AV43" s="3718"/>
      <c r="AW43" s="3718"/>
      <c r="AX43" s="3718"/>
      <c r="AY43" s="3718"/>
      <c r="AZ43" s="3718"/>
      <c r="BA43" s="3719"/>
      <c r="BB43" s="3717"/>
      <c r="BC43" s="3718"/>
      <c r="BD43" s="3718"/>
      <c r="BE43" s="3718"/>
      <c r="BF43" s="3718"/>
      <c r="BG43" s="3718"/>
      <c r="BH43" s="3718"/>
      <c r="BI43" s="3719"/>
      <c r="BJ43" s="3717"/>
      <c r="BK43" s="3718"/>
      <c r="BL43" s="3718"/>
      <c r="BM43" s="3718"/>
      <c r="BN43" s="3718"/>
      <c r="BO43" s="3718"/>
      <c r="BP43" s="3718"/>
      <c r="BQ43" s="3719"/>
      <c r="BR43" s="2471"/>
      <c r="BS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727"/>
      <c r="BV43" s="727" t="str">
        <f>IF(T43="","",T43)</f>
        <v>Наименование тарифа</v>
      </c>
      <c r="BW43" s="727"/>
      <c r="BX43" s="727"/>
      <c r="BY43" s="1382">
        <v>23</v>
      </c>
    </row>
    <row customHeight="1" ht="24">
      <c r="A44" s="1590" t="s">
        <v>172</v>
      </c>
      <c r="B44" s="1590" t="s">
        <v>173</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1.1</v>
      </c>
      <c r="T44" s="535" t="s">
        <v>441</v>
      </c>
      <c r="U44" s="527"/>
      <c r="V44" s="2469"/>
      <c r="W44" s="2470"/>
      <c r="X44" s="2470"/>
      <c r="Y44" s="2470"/>
      <c r="Z44" s="2470"/>
      <c r="AA44" s="2470"/>
      <c r="AB44" s="2470"/>
      <c r="AC44" s="2471"/>
      <c r="AD44" s="2469" t="str">
        <f>INDEX(PT_DIFFERENTIATION_TER,MATCH(B44,PT_DIFFERENTIATION_TER_ID,0))</f>
        <v>Территория 1</v>
      </c>
      <c r="AE44" s="2470"/>
      <c r="AF44" s="2470"/>
      <c r="AG44" s="2470"/>
      <c r="AH44" s="2470"/>
      <c r="AI44" s="2470"/>
      <c r="AJ44" s="2470"/>
      <c r="AK44" s="2470"/>
      <c r="AL44" s="3717"/>
      <c r="AM44" s="3718"/>
      <c r="AN44" s="3718"/>
      <c r="AO44" s="3718"/>
      <c r="AP44" s="3718"/>
      <c r="AQ44" s="3718"/>
      <c r="AR44" s="3718"/>
      <c r="AS44" s="3719"/>
      <c r="AT44" s="3717"/>
      <c r="AU44" s="3718"/>
      <c r="AV44" s="3718"/>
      <c r="AW44" s="3718"/>
      <c r="AX44" s="3718"/>
      <c r="AY44" s="3718"/>
      <c r="AZ44" s="3718"/>
      <c r="BA44" s="3719"/>
      <c r="BB44" s="3717"/>
      <c r="BC44" s="3718"/>
      <c r="BD44" s="3718"/>
      <c r="BE44" s="3718"/>
      <c r="BF44" s="3718"/>
      <c r="BG44" s="3718"/>
      <c r="BH44" s="3718"/>
      <c r="BI44" s="3719"/>
      <c r="BJ44" s="3717"/>
      <c r="BK44" s="3718"/>
      <c r="BL44" s="3718"/>
      <c r="BM44" s="3718"/>
      <c r="BN44" s="3718"/>
      <c r="BO44" s="3718"/>
      <c r="BP44" s="3718"/>
      <c r="BQ44" s="3719"/>
      <c r="BR44" s="2471"/>
      <c r="BS44" s="1485" t="s">
        <v>442</v>
      </c>
      <c r="BU44" s="727"/>
      <c r="BV44" s="727" t="str">
        <f>IF(T44="","",T44)</f>
        <v>Территория действия тарифа</v>
      </c>
      <c r="BW44" s="727"/>
      <c r="BX44" s="727"/>
      <c r="BY44" s="1382">
        <v>23</v>
      </c>
    </row>
    <row customHeight="1" ht="24">
      <c r="A45" s="1590" t="s">
        <v>172</v>
      </c>
      <c r="B45" s="1590" t="s">
        <v>173</v>
      </c>
      <c r="C45" s="1590" t="s">
        <v>174</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1.1.1</v>
      </c>
      <c r="T45" s="536" t="s">
        <v>443</v>
      </c>
      <c r="U45" s="527"/>
      <c r="V45" s="2469"/>
      <c r="W45" s="2470"/>
      <c r="X45" s="2470"/>
      <c r="Y45" s="2470"/>
      <c r="Z45" s="2470"/>
      <c r="AA45" s="2470"/>
      <c r="AB45" s="2470"/>
      <c r="AC45" s="2471"/>
      <c r="AD45" s="2469" t="str">
        <f>INDEX(PT_DIFFERENTIATION_CS,MATCH(C45,PT_DIFFERENTIATION_CS_ID,0))</f>
        <v>без дифференциации</v>
      </c>
      <c r="AE45" s="2470"/>
      <c r="AF45" s="2470"/>
      <c r="AG45" s="2470"/>
      <c r="AH45" s="2470"/>
      <c r="AI45" s="2470"/>
      <c r="AJ45" s="2470"/>
      <c r="AK45" s="2470"/>
      <c r="AL45" s="3717"/>
      <c r="AM45" s="3718"/>
      <c r="AN45" s="3718"/>
      <c r="AO45" s="3718"/>
      <c r="AP45" s="3718"/>
      <c r="AQ45" s="3718"/>
      <c r="AR45" s="3718"/>
      <c r="AS45" s="3719"/>
      <c r="AT45" s="3717"/>
      <c r="AU45" s="3718"/>
      <c r="AV45" s="3718"/>
      <c r="AW45" s="3718"/>
      <c r="AX45" s="3718"/>
      <c r="AY45" s="3718"/>
      <c r="AZ45" s="3718"/>
      <c r="BA45" s="3719"/>
      <c r="BB45" s="3717"/>
      <c r="BC45" s="3718"/>
      <c r="BD45" s="3718"/>
      <c r="BE45" s="3718"/>
      <c r="BF45" s="3718"/>
      <c r="BG45" s="3718"/>
      <c r="BH45" s="3718"/>
      <c r="BI45" s="3719"/>
      <c r="BJ45" s="3717"/>
      <c r="BK45" s="3718"/>
      <c r="BL45" s="3718"/>
      <c r="BM45" s="3718"/>
      <c r="BN45" s="3718"/>
      <c r="BO45" s="3718"/>
      <c r="BP45" s="3718"/>
      <c r="BQ45" s="3719"/>
      <c r="BR45" s="2471"/>
      <c r="BS45" s="1485" t="s">
        <v>444</v>
      </c>
      <c r="BU45" s="727"/>
      <c r="BV45" s="727" t="str">
        <f>IF(T45="","",T45)</f>
        <v>Наименование системы теплоснабжения </v>
      </c>
      <c r="BW45" s="727"/>
      <c r="BX45" s="727"/>
      <c r="BY45" s="1382">
        <v>23</v>
      </c>
    </row>
    <row customHeight="1" ht="24">
      <c r="A46" s="1590" t="s">
        <v>172</v>
      </c>
      <c r="B46" s="1590" t="s">
        <v>173</v>
      </c>
      <c r="C46" s="1590" t="s">
        <v>174</v>
      </c>
      <c r="D46" s="1590" t="s">
        <v>175</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1.1.1.1</v>
      </c>
      <c r="T46" s="537" t="s">
        <v>445</v>
      </c>
      <c r="U46" s="527"/>
      <c r="V46" s="2469"/>
      <c r="W46" s="2470"/>
      <c r="X46" s="2470"/>
      <c r="Y46" s="2470"/>
      <c r="Z46" s="2470"/>
      <c r="AA46" s="2470"/>
      <c r="AB46" s="2470"/>
      <c r="AC46" s="2471"/>
      <c r="AD46" s="2469" t="str">
        <f>INDEX(PT_DIFFERENTIATION_IST_TE,MATCH(D46,PT_DIFFERENTIATION_IST_TE_ID,0))</f>
        <v>Нерюнгринская ГРЭС </v>
      </c>
      <c r="AE46" s="2470"/>
      <c r="AF46" s="2470"/>
      <c r="AG46" s="2470"/>
      <c r="AH46" s="2470"/>
      <c r="AI46" s="2470"/>
      <c r="AJ46" s="2470"/>
      <c r="AK46" s="2470"/>
      <c r="AL46" s="3717"/>
      <c r="AM46" s="3718"/>
      <c r="AN46" s="3718"/>
      <c r="AO46" s="3718"/>
      <c r="AP46" s="3718"/>
      <c r="AQ46" s="3718"/>
      <c r="AR46" s="3718"/>
      <c r="AS46" s="3719"/>
      <c r="AT46" s="3717"/>
      <c r="AU46" s="3718"/>
      <c r="AV46" s="3718"/>
      <c r="AW46" s="3718"/>
      <c r="AX46" s="3718"/>
      <c r="AY46" s="3718"/>
      <c r="AZ46" s="3718"/>
      <c r="BA46" s="3719"/>
      <c r="BB46" s="3717"/>
      <c r="BC46" s="3718"/>
      <c r="BD46" s="3718"/>
      <c r="BE46" s="3718"/>
      <c r="BF46" s="3718"/>
      <c r="BG46" s="3718"/>
      <c r="BH46" s="3718"/>
      <c r="BI46" s="3719"/>
      <c r="BJ46" s="3717"/>
      <c r="BK46" s="3718"/>
      <c r="BL46" s="3718"/>
      <c r="BM46" s="3718"/>
      <c r="BN46" s="3718"/>
      <c r="BO46" s="3718"/>
      <c r="BP46" s="3718"/>
      <c r="BQ46" s="3719"/>
      <c r="BR46" s="2471"/>
      <c r="BS46" s="1485" t="s">
        <v>446</v>
      </c>
      <c r="BU46" s="727"/>
      <c r="BV46" s="727" t="str">
        <f>IF(T46="","",T46)</f>
        <v>Источник тепловой энергии  </v>
      </c>
      <c r="BW46" s="727"/>
      <c r="BX46" s="727"/>
      <c r="BY46" s="1382">
        <v>23</v>
      </c>
    </row>
    <row customHeight="1" ht="49.5">
      <c r="A47" s="1590" t="s">
        <v>172</v>
      </c>
      <c r="B47" s="1590" t="s">
        <v>173</v>
      </c>
      <c r="C47" s="1590" t="s">
        <v>174</v>
      </c>
      <c r="D47" s="1590" t="s">
        <v>175</v>
      </c>
      <c r="E47" s="2486"/>
      <c r="F47" s="2486"/>
      <c r="G47" s="2486"/>
      <c r="H47" s="2486"/>
      <c r="I47" s="2483" t="str">
        <f>S46&amp;".1"</f>
        <v>1.1.1.1.1</v>
      </c>
      <c r="J47" s="1590"/>
      <c r="K47" s="1590"/>
      <c r="L47" s="1591" t="s">
        <v>447</v>
      </c>
      <c r="P47" s="2484">
        <v>1</v>
      </c>
      <c r="Q47" s="1447"/>
      <c r="R47" s="583"/>
      <c r="S47" s="1451" t="str">
        <f>$I47</f>
        <v>1.1.1.1.1</v>
      </c>
      <c r="T47" s="512" t="s">
        <v>448</v>
      </c>
      <c r="U47" s="527"/>
      <c r="V47" s="2472"/>
      <c r="W47" s="2473"/>
      <c r="X47" s="2473"/>
      <c r="Y47" s="2473"/>
      <c r="Z47" s="2473"/>
      <c r="AA47" s="2473"/>
      <c r="AB47" s="2473"/>
      <c r="AC47" s="2474"/>
      <c r="AD47" s="2472" t="s">
        <v>489</v>
      </c>
      <c r="AE47" s="2473"/>
      <c r="AF47" s="2473"/>
      <c r="AG47" s="2473"/>
      <c r="AH47" s="2473"/>
      <c r="AI47" s="2473"/>
      <c r="AJ47" s="2473"/>
      <c r="AK47" s="2473"/>
      <c r="AL47" s="3738"/>
      <c r="AM47" s="3739"/>
      <c r="AN47" s="3739"/>
      <c r="AO47" s="3739"/>
      <c r="AP47" s="3739"/>
      <c r="AQ47" s="3739"/>
      <c r="AR47" s="3739"/>
      <c r="AS47" s="3740"/>
      <c r="AT47" s="3738"/>
      <c r="AU47" s="3739"/>
      <c r="AV47" s="3739"/>
      <c r="AW47" s="3739"/>
      <c r="AX47" s="3739"/>
      <c r="AY47" s="3739"/>
      <c r="AZ47" s="3739"/>
      <c r="BA47" s="3740"/>
      <c r="BB47" s="3738"/>
      <c r="BC47" s="3739"/>
      <c r="BD47" s="3739"/>
      <c r="BE47" s="3739"/>
      <c r="BF47" s="3739"/>
      <c r="BG47" s="3739"/>
      <c r="BH47" s="3739"/>
      <c r="BI47" s="3740"/>
      <c r="BJ47" s="3738"/>
      <c r="BK47" s="3739"/>
      <c r="BL47" s="3739"/>
      <c r="BM47" s="3739"/>
      <c r="BN47" s="3739"/>
      <c r="BO47" s="3739"/>
      <c r="BP47" s="3739"/>
      <c r="BQ47" s="3740"/>
      <c r="BR47" s="2474"/>
      <c r="BS47" s="1485" t="s">
        <v>449</v>
      </c>
      <c r="BU47" s="727"/>
      <c r="BV47" s="727" t="str">
        <f>IF(T47="","",T47)</f>
        <v>Схема подключения теплопотребляющей установки к коллектору источника тепловой энергии</v>
      </c>
      <c r="BW47" s="727"/>
      <c r="BX47" s="727"/>
      <c r="BY47" s="1382">
        <v>47</v>
      </c>
    </row>
    <row customHeight="1" ht="24">
      <c r="A48" s="1590" t="s">
        <v>172</v>
      </c>
      <c r="B48" s="1590" t="s">
        <v>173</v>
      </c>
      <c r="C48" s="1590" t="s">
        <v>174</v>
      </c>
      <c r="D48" s="1590" t="s">
        <v>175</v>
      </c>
      <c r="E48" s="2486"/>
      <c r="F48" s="2486"/>
      <c r="G48" s="2486"/>
      <c r="H48" s="2486"/>
      <c r="I48" s="2513"/>
      <c r="J48" s="2483" t="str">
        <f>I47&amp;".1"</f>
        <v>1.1.1.1.1.1</v>
      </c>
      <c r="K48" s="1590"/>
      <c r="L48" s="1591" t="s">
        <v>450</v>
      </c>
      <c r="P48" s="2484"/>
      <c r="Q48" s="2484">
        <v>1</v>
      </c>
      <c r="R48" s="584"/>
      <c r="S48" s="1451" t="str">
        <f>$J48</f>
        <v>1.1.1.1.1.1</v>
      </c>
      <c r="T48" s="513" t="s">
        <v>451</v>
      </c>
      <c r="U48" s="527"/>
      <c r="V48" s="2472"/>
      <c r="W48" s="2473"/>
      <c r="X48" s="2473"/>
      <c r="Y48" s="2473"/>
      <c r="Z48" s="2473"/>
      <c r="AA48" s="2473"/>
      <c r="AB48" s="2473"/>
      <c r="AC48" s="2474"/>
      <c r="AD48" s="2472" t="s">
        <v>489</v>
      </c>
      <c r="AE48" s="2473"/>
      <c r="AF48" s="2473"/>
      <c r="AG48" s="2473"/>
      <c r="AH48" s="2473"/>
      <c r="AI48" s="2473"/>
      <c r="AJ48" s="2473"/>
      <c r="AK48" s="2473"/>
      <c r="AL48" s="3738"/>
      <c r="AM48" s="3739"/>
      <c r="AN48" s="3739"/>
      <c r="AO48" s="3739"/>
      <c r="AP48" s="3739"/>
      <c r="AQ48" s="3739"/>
      <c r="AR48" s="3739"/>
      <c r="AS48" s="3740"/>
      <c r="AT48" s="3738"/>
      <c r="AU48" s="3739"/>
      <c r="AV48" s="3739"/>
      <c r="AW48" s="3739"/>
      <c r="AX48" s="3739"/>
      <c r="AY48" s="3739"/>
      <c r="AZ48" s="3739"/>
      <c r="BA48" s="3740"/>
      <c r="BB48" s="3738"/>
      <c r="BC48" s="3739"/>
      <c r="BD48" s="3739"/>
      <c r="BE48" s="3739"/>
      <c r="BF48" s="3739"/>
      <c r="BG48" s="3739"/>
      <c r="BH48" s="3739"/>
      <c r="BI48" s="3740"/>
      <c r="BJ48" s="3738"/>
      <c r="BK48" s="3739"/>
      <c r="BL48" s="3739"/>
      <c r="BM48" s="3739"/>
      <c r="BN48" s="3739"/>
      <c r="BO48" s="3739"/>
      <c r="BP48" s="3739"/>
      <c r="BQ48" s="3740"/>
      <c r="BR48" s="2474"/>
      <c r="BS48" s="1485" t="s">
        <v>452</v>
      </c>
      <c r="BU48" s="727"/>
      <c r="BV48" s="727" t="str">
        <f>IF(T48="","",T48)</f>
        <v>Группа потребителей</v>
      </c>
      <c r="BW48" s="727"/>
      <c r="BX48" s="727"/>
      <c r="BY48" s="1382">
        <v>23</v>
      </c>
    </row>
    <row customHeight="1" ht="24">
      <c r="A49" s="1590" t="s">
        <v>172</v>
      </c>
      <c r="B49" s="1590" t="s">
        <v>173</v>
      </c>
      <c r="C49" s="1590" t="s">
        <v>174</v>
      </c>
      <c r="D49" s="1590" t="s">
        <v>175</v>
      </c>
      <c r="E49" s="2486"/>
      <c r="F49" s="2486"/>
      <c r="G49" s="2486"/>
      <c r="H49" s="2486"/>
      <c r="I49" s="2513"/>
      <c r="J49" s="2513"/>
      <c r="K49" s="2483" t="str">
        <f>J48&amp;".1"</f>
        <v>1.1.1.1.1.1.1</v>
      </c>
      <c r="L49" s="1591" t="s">
        <v>453</v>
      </c>
      <c r="P49" s="2484"/>
      <c r="Q49" s="2484"/>
      <c r="R49" s="584">
        <v>1</v>
      </c>
      <c r="S49" s="1451" t="str">
        <f>$K49</f>
        <v>1.1.1.1.1.1.1</v>
      </c>
      <c r="T49" s="1574" t="s">
        <v>490</v>
      </c>
      <c r="U49" s="527"/>
      <c r="V49" s="978"/>
      <c r="W49" s="552"/>
      <c r="X49" s="978"/>
      <c r="Y49" s="1484"/>
      <c r="Z49" s="2492"/>
      <c r="AA49" s="2334" t="s">
        <v>67</v>
      </c>
      <c r="AB49" s="2492"/>
      <c r="AC49" s="2334" t="s">
        <v>67</v>
      </c>
      <c r="AD49" s="978">
        <v>7085.34</v>
      </c>
      <c r="AE49" s="552"/>
      <c r="AF49" s="978">
        <v>1404.58</v>
      </c>
      <c r="AG49" s="1484">
        <v>1160.77</v>
      </c>
      <c r="AH49" s="3752">
        <v>45292</v>
      </c>
      <c r="AI49" s="2334" t="s">
        <v>67</v>
      </c>
      <c r="AJ49" s="3978">
        <v>45657</v>
      </c>
      <c r="AK49" s="2334" t="s">
        <v>67</v>
      </c>
      <c r="AL49" s="3749">
        <v>9060.14</v>
      </c>
      <c r="AM49" s="3750"/>
      <c r="AN49" s="3749">
        <v>1395.12</v>
      </c>
      <c r="AO49" s="3751">
        <v>2180.219</v>
      </c>
      <c r="AP49" s="3752">
        <v>45658</v>
      </c>
      <c r="AQ49" s="3263" t="s">
        <v>67</v>
      </c>
      <c r="AR49" s="3752">
        <v>46022</v>
      </c>
      <c r="AS49" s="3263" t="s">
        <v>67</v>
      </c>
      <c r="AT49" s="3749">
        <v>4859.79</v>
      </c>
      <c r="AU49" s="3750"/>
      <c r="AV49" s="3749">
        <v>1513.71</v>
      </c>
      <c r="AW49" s="3751">
        <v>624.32</v>
      </c>
      <c r="AX49" s="3752">
        <v>46023</v>
      </c>
      <c r="AY49" s="3263" t="s">
        <v>67</v>
      </c>
      <c r="AZ49" s="3752">
        <v>46387</v>
      </c>
      <c r="BA49" s="3263" t="s">
        <v>67</v>
      </c>
      <c r="BB49" s="3749">
        <v>5071.97</v>
      </c>
      <c r="BC49" s="3750"/>
      <c r="BD49" s="3749">
        <v>1597.72</v>
      </c>
      <c r="BE49" s="3751">
        <v>208.182</v>
      </c>
      <c r="BF49" s="3752">
        <v>46388</v>
      </c>
      <c r="BG49" s="3263" t="s">
        <v>67</v>
      </c>
      <c r="BH49" s="3752">
        <v>46752</v>
      </c>
      <c r="BI49" s="3263" t="s">
        <v>67</v>
      </c>
      <c r="BJ49" s="3749">
        <v>5659.26</v>
      </c>
      <c r="BK49" s="3750"/>
      <c r="BL49" s="3749">
        <v>1892.24</v>
      </c>
      <c r="BM49" s="3751">
        <v>701.65</v>
      </c>
      <c r="BN49" s="3752">
        <v>46753</v>
      </c>
      <c r="BO49" s="3263" t="s">
        <v>67</v>
      </c>
      <c r="BP49" s="3752">
        <v>47118</v>
      </c>
      <c r="BQ49" s="3263" t="s">
        <v>67</v>
      </c>
      <c r="BR49" s="1575"/>
      <c r="BS49" s="2480" t="s">
        <v>454</v>
      </c>
      <c r="BT49" s="738">
        <f>STRCHECKDATE(V50:BR50)</f>
      </c>
      <c r="BU49" s="727"/>
      <c r="BV49" s="727" t="str">
        <f>IF(T49="","",T49)</f>
        <v>вода</v>
      </c>
      <c r="BW49" s="727"/>
      <c r="BX49" s="727"/>
      <c r="BY49" s="1382">
        <v>23</v>
      </c>
    </row>
    <row customHeight="1" ht="1.05">
      <c r="A50" s="1590" t="s">
        <v>172</v>
      </c>
      <c r="B50" s="1590" t="s">
        <v>173</v>
      </c>
      <c r="C50" s="1590" t="s">
        <v>174</v>
      </c>
      <c r="D50" s="1590" t="s">
        <v>175</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45292-45657</v>
      </c>
      <c r="AH50" s="2493"/>
      <c r="AI50" s="2334"/>
      <c r="AJ50" s="2515"/>
      <c r="AK50" s="2334"/>
      <c r="AL50" s="3750"/>
      <c r="AM50" s="3750"/>
      <c r="AN50" s="3750"/>
      <c r="AO50" s="3757" t="str">
        <f>AP49&amp;"-"&amp;AR49</f>
        <v>45658-46022</v>
      </c>
      <c r="AP50" s="3758"/>
      <c r="AQ50" s="3263"/>
      <c r="AR50" s="3758"/>
      <c r="AS50" s="3263"/>
      <c r="AT50" s="3750"/>
      <c r="AU50" s="3750"/>
      <c r="AV50" s="3750"/>
      <c r="AW50" s="3757" t="str">
        <f>AX49&amp;"-"&amp;AZ49</f>
        <v>46023-46387</v>
      </c>
      <c r="AX50" s="3758"/>
      <c r="AY50" s="3263"/>
      <c r="AZ50" s="3758"/>
      <c r="BA50" s="3263"/>
      <c r="BB50" s="3750"/>
      <c r="BC50" s="3750"/>
      <c r="BD50" s="3750"/>
      <c r="BE50" s="3757" t="str">
        <f>BF49&amp;"-"&amp;BH49</f>
        <v>46388-46752</v>
      </c>
      <c r="BF50" s="3758"/>
      <c r="BG50" s="3263"/>
      <c r="BH50" s="3758"/>
      <c r="BI50" s="3263"/>
      <c r="BJ50" s="3750"/>
      <c r="BK50" s="3750"/>
      <c r="BL50" s="3750"/>
      <c r="BM50" s="3757" t="str">
        <f>BN49&amp;"-"&amp;BP49</f>
        <v>46753-47118</v>
      </c>
      <c r="BN50" s="3758"/>
      <c r="BO50" s="3263"/>
      <c r="BP50" s="3758"/>
      <c r="BQ50" s="3263"/>
      <c r="BR50" s="1576"/>
      <c r="BS50" s="2481"/>
      <c r="BU50" s="727"/>
      <c r="BV50" s="727" t="str">
        <f>IF(T50="","",T50)</f>
        <v/>
      </c>
      <c r="BW50" s="727"/>
      <c r="BX50" s="727"/>
      <c r="BY50" s="1382">
        <v>1</v>
      </c>
    </row>
    <row customHeight="1" ht="11.549999999999999">
      <c r="A51" s="1590" t="s">
        <v>172</v>
      </c>
      <c r="B51" s="1590" t="s">
        <v>173</v>
      </c>
      <c r="C51" s="1590" t="s">
        <v>174</v>
      </c>
      <c r="D51" s="1590" t="s">
        <v>175</v>
      </c>
      <c r="E51" s="2486"/>
      <c r="F51" s="2486"/>
      <c r="G51" s="2486"/>
      <c r="H51" s="2486"/>
      <c r="I51" s="2513"/>
      <c r="J51" s="2483"/>
      <c r="K51" s="1590"/>
      <c r="L51" s="1591"/>
      <c r="P51" s="2484"/>
      <c r="Q51" s="2484"/>
      <c r="R51" s="583"/>
      <c r="S51" s="1505"/>
      <c r="T51" s="515" t="s">
        <v>455</v>
      </c>
      <c r="U51" s="594"/>
      <c r="V51" s="594"/>
      <c r="W51" s="594"/>
      <c r="X51" s="594"/>
      <c r="Y51" s="594"/>
      <c r="Z51" s="594"/>
      <c r="AA51" s="594"/>
      <c r="AB51" s="594"/>
      <c r="AC51" s="594"/>
      <c r="AD51" s="594"/>
      <c r="AE51" s="594"/>
      <c r="AF51" s="594"/>
      <c r="AG51" s="594"/>
      <c r="AH51" s="594"/>
      <c r="AI51" s="594"/>
      <c r="AJ51" s="594"/>
      <c r="AK51" s="594"/>
      <c r="AL51" s="3983"/>
      <c r="AM51" s="3984"/>
      <c r="AN51" s="3985"/>
      <c r="AO51" s="3986"/>
      <c r="AP51" s="3987"/>
      <c r="AQ51" s="3988"/>
      <c r="AR51" s="3989"/>
      <c r="AS51" s="3990"/>
      <c r="AT51" s="3991"/>
      <c r="AU51" s="3992"/>
      <c r="AV51" s="3993"/>
      <c r="AW51" s="3994"/>
      <c r="AX51" s="3995"/>
      <c r="AY51" s="3996"/>
      <c r="AZ51" s="3997"/>
      <c r="BA51" s="3998"/>
      <c r="BB51" s="3999"/>
      <c r="BC51" s="4000"/>
      <c r="BD51" s="4001"/>
      <c r="BE51" s="4002"/>
      <c r="BF51" s="4003"/>
      <c r="BG51" s="4004"/>
      <c r="BH51" s="4005"/>
      <c r="BI51" s="4006"/>
      <c r="BJ51" s="4007"/>
      <c r="BK51" s="4008"/>
      <c r="BL51" s="4009"/>
      <c r="BM51" s="4010"/>
      <c r="BN51" s="4011"/>
      <c r="BO51" s="4012"/>
      <c r="BP51" s="4013"/>
      <c r="BQ51" s="4014"/>
      <c r="BR51" s="551"/>
      <c r="BS51" s="2482"/>
      <c r="BU51" s="727"/>
      <c r="BV51" s="727" t="str">
        <f>IF(T51="","",T51)</f>
        <v>Добавить вид теплоносителя (параметры теплоносителя)</v>
      </c>
      <c r="BW51" s="727"/>
      <c r="BX51" s="727"/>
      <c r="BY51" s="1382">
        <v>11</v>
      </c>
    </row>
    <row customHeight="1" ht="11.549999999999999">
      <c r="A52" s="1590" t="s">
        <v>172</v>
      </c>
      <c r="B52" s="1590" t="s">
        <v>173</v>
      </c>
      <c r="C52" s="1590" t="s">
        <v>174</v>
      </c>
      <c r="D52" s="1590" t="s">
        <v>175</v>
      </c>
      <c r="E52" s="2486"/>
      <c r="F52" s="2486"/>
      <c r="G52" s="2486"/>
      <c r="H52" s="2486"/>
      <c r="I52" s="2483"/>
      <c r="J52" s="1590"/>
      <c r="K52" s="1590"/>
      <c r="L52" s="1591"/>
      <c r="P52" s="2484"/>
      <c r="Q52" s="1447"/>
      <c r="R52" s="583"/>
      <c r="S52" s="1505"/>
      <c r="T52" s="514" t="s">
        <v>456</v>
      </c>
      <c r="U52" s="594"/>
      <c r="V52" s="594"/>
      <c r="W52" s="594"/>
      <c r="X52" s="594"/>
      <c r="Y52" s="594"/>
      <c r="Z52" s="594"/>
      <c r="AA52" s="594"/>
      <c r="AB52" s="594"/>
      <c r="AC52" s="593"/>
      <c r="AD52" s="594"/>
      <c r="AE52" s="594"/>
      <c r="AF52" s="594"/>
      <c r="AG52" s="594"/>
      <c r="AH52" s="594"/>
      <c r="AI52" s="594"/>
      <c r="AJ52" s="594"/>
      <c r="AK52" s="593"/>
      <c r="AL52" s="4015"/>
      <c r="AM52" s="4016"/>
      <c r="AN52" s="4017"/>
      <c r="AO52" s="4018"/>
      <c r="AP52" s="4019"/>
      <c r="AQ52" s="4020"/>
      <c r="AR52" s="4021"/>
      <c r="AS52" s="4022"/>
      <c r="AT52" s="4023"/>
      <c r="AU52" s="4024"/>
      <c r="AV52" s="4025"/>
      <c r="AW52" s="4026"/>
      <c r="AX52" s="4027"/>
      <c r="AY52" s="4028"/>
      <c r="AZ52" s="4029"/>
      <c r="BA52" s="4030"/>
      <c r="BB52" s="4031"/>
      <c r="BC52" s="4032"/>
      <c r="BD52" s="4033"/>
      <c r="BE52" s="4034"/>
      <c r="BF52" s="4035"/>
      <c r="BG52" s="4036"/>
      <c r="BH52" s="4037"/>
      <c r="BI52" s="4038"/>
      <c r="BJ52" s="4039"/>
      <c r="BK52" s="4040"/>
      <c r="BL52" s="4041"/>
      <c r="BM52" s="4042"/>
      <c r="BN52" s="4043"/>
      <c r="BO52" s="4044"/>
      <c r="BP52" s="4045"/>
      <c r="BQ52" s="4046"/>
      <c r="BR52" s="594"/>
      <c r="BS52" s="530"/>
      <c r="BU52" s="727"/>
      <c r="BV52" s="727" t="str">
        <f>IF(T52="","",T52)</f>
        <v>Добавить группу потребителей</v>
      </c>
      <c r="BW52" s="727"/>
      <c r="BX52" s="727"/>
      <c r="BY52" s="1382">
        <v>11</v>
      </c>
    </row>
    <row customHeight="1" ht="14.699999999999998">
      <c r="A53" s="1590" t="s">
        <v>172</v>
      </c>
      <c r="B53" s="1590" t="s">
        <v>173</v>
      </c>
      <c r="C53" s="1590" t="s">
        <v>174</v>
      </c>
      <c r="D53" s="1590" t="s">
        <v>175</v>
      </c>
      <c r="E53" s="2486"/>
      <c r="F53" s="2486"/>
      <c r="G53" s="2486"/>
      <c r="H53" s="2485"/>
      <c r="I53" s="1590"/>
      <c r="J53" s="1590"/>
      <c r="K53" s="1590"/>
      <c r="L53" s="1591"/>
      <c r="M53" s="1592"/>
      <c r="N53" s="1592"/>
      <c r="O53" s="764"/>
      <c r="P53" s="587"/>
      <c r="Q53" s="602"/>
      <c r="R53" s="582"/>
      <c r="S53" s="1505"/>
      <c r="T53" s="592" t="s">
        <v>457</v>
      </c>
      <c r="U53" s="594"/>
      <c r="V53" s="594"/>
      <c r="W53" s="594"/>
      <c r="X53" s="594"/>
      <c r="Y53" s="594"/>
      <c r="Z53" s="594"/>
      <c r="AA53" s="594"/>
      <c r="AB53" s="594"/>
      <c r="AC53" s="593"/>
      <c r="AD53" s="594"/>
      <c r="AE53" s="594"/>
      <c r="AF53" s="594"/>
      <c r="AG53" s="594"/>
      <c r="AH53" s="594"/>
      <c r="AI53" s="594"/>
      <c r="AJ53" s="594"/>
      <c r="AK53" s="593"/>
      <c r="AL53" s="4047"/>
      <c r="AM53" s="4048"/>
      <c r="AN53" s="4049"/>
      <c r="AO53" s="4050"/>
      <c r="AP53" s="4051"/>
      <c r="AQ53" s="4052"/>
      <c r="AR53" s="4053"/>
      <c r="AS53" s="4054"/>
      <c r="AT53" s="4055"/>
      <c r="AU53" s="4056"/>
      <c r="AV53" s="4057"/>
      <c r="AW53" s="4058"/>
      <c r="AX53" s="4059"/>
      <c r="AY53" s="4060"/>
      <c r="AZ53" s="4061"/>
      <c r="BA53" s="4062"/>
      <c r="BB53" s="4063"/>
      <c r="BC53" s="4064"/>
      <c r="BD53" s="4065"/>
      <c r="BE53" s="4066"/>
      <c r="BF53" s="4067"/>
      <c r="BG53" s="4068"/>
      <c r="BH53" s="4069"/>
      <c r="BI53" s="4070"/>
      <c r="BJ53" s="4071"/>
      <c r="BK53" s="4072"/>
      <c r="BL53" s="4073"/>
      <c r="BM53" s="4074"/>
      <c r="BN53" s="4075"/>
      <c r="BO53" s="4076"/>
      <c r="BP53" s="4077"/>
      <c r="BQ53" s="4078"/>
      <c r="BR53" s="594"/>
      <c r="BS53" s="530"/>
      <c r="BU53" s="727"/>
      <c r="BV53" s="727" t="str">
        <f>IF(T53="","",T53)</f>
        <v>Добавить схему подключения</v>
      </c>
      <c r="BW53" s="727"/>
      <c r="BX53" s="727"/>
      <c r="BY53" s="1382">
        <v>14</v>
      </c>
    </row>
    <row s="14842" customFormat="1" customHeight="1" ht="1.05">
      <c r="A54" s="1570" t="s">
        <v>172</v>
      </c>
      <c r="B54" s="1570" t="s">
        <v>173</v>
      </c>
      <c r="C54" s="1570" t="s">
        <v>174</v>
      </c>
      <c r="D54" s="1541"/>
      <c r="E54" s="2486"/>
      <c r="F54" s="2486"/>
      <c r="G54" s="2485"/>
      <c r="H54" s="1541"/>
      <c r="I54" s="1541"/>
      <c r="J54" s="1541"/>
      <c r="K54" s="1541"/>
      <c r="L54" s="1566"/>
      <c r="M54" s="1542"/>
      <c r="N54" s="1542"/>
      <c r="P54" s="1543"/>
      <c r="Q54" s="1544"/>
      <c r="R54" s="1543"/>
      <c r="S54" s="1549"/>
      <c r="T54" s="1552" t="s">
        <v>176</v>
      </c>
      <c r="U54" s="1551"/>
      <c r="V54" s="1551"/>
      <c r="W54" s="1551"/>
      <c r="X54" s="1551"/>
      <c r="Y54" s="1551"/>
      <c r="Z54" s="1551"/>
      <c r="AA54" s="1551"/>
      <c r="AB54" s="1551"/>
      <c r="AC54" s="1551"/>
      <c r="AD54" s="1551"/>
      <c r="AE54" s="1551"/>
      <c r="AF54" s="1551"/>
      <c r="AG54" s="1551"/>
      <c r="AH54" s="1551"/>
      <c r="AI54" s="1551"/>
      <c r="AJ54" s="1551"/>
      <c r="AK54" s="1551"/>
      <c r="AL54" s="3878"/>
      <c r="AM54" s="3878"/>
      <c r="AN54" s="3878"/>
      <c r="AO54" s="3878"/>
      <c r="AP54" s="3878"/>
      <c r="AQ54" s="3878"/>
      <c r="AR54" s="3878"/>
      <c r="AS54" s="3878"/>
      <c r="AT54" s="3878"/>
      <c r="AU54" s="3878"/>
      <c r="AV54" s="3878"/>
      <c r="AW54" s="3878"/>
      <c r="AX54" s="3878"/>
      <c r="AY54" s="3878"/>
      <c r="AZ54" s="3878"/>
      <c r="BA54" s="3878"/>
      <c r="BB54" s="3878"/>
      <c r="BC54" s="3878"/>
      <c r="BD54" s="3878"/>
      <c r="BE54" s="3878"/>
      <c r="BF54" s="3878"/>
      <c r="BG54" s="3878"/>
      <c r="BH54" s="3878"/>
      <c r="BI54" s="3878"/>
      <c r="BJ54" s="3878"/>
      <c r="BK54" s="3878"/>
      <c r="BL54" s="3878"/>
      <c r="BM54" s="3878"/>
      <c r="BN54" s="3878"/>
      <c r="BO54" s="3878"/>
      <c r="BP54" s="3878"/>
      <c r="BQ54" s="3878"/>
      <c r="BR54" s="1551"/>
      <c r="BS54" s="1551"/>
      <c r="BU54" s="1016"/>
      <c r="BV54" s="1016" t="str">
        <f>IF(T54="","",T54)</f>
        <v>Добавить источник для дифференциации</v>
      </c>
      <c r="BW54" s="1016"/>
      <c r="BX54" s="1016"/>
      <c r="BY54" s="745">
        <v>1</v>
      </c>
    </row>
    <row s="14842" customFormat="1" customHeight="1" ht="1.05">
      <c r="A55" s="1570" t="s">
        <v>172</v>
      </c>
      <c r="B55" s="1570" t="s">
        <v>173</v>
      </c>
      <c r="C55" s="1541"/>
      <c r="D55" s="1541"/>
      <c r="E55" s="2486"/>
      <c r="F55" s="2485"/>
      <c r="G55" s="1541"/>
      <c r="H55" s="1541"/>
      <c r="I55" s="1541"/>
      <c r="J55" s="1541"/>
      <c r="K55" s="1541"/>
      <c r="L55" s="1566"/>
      <c r="M55" s="1548"/>
      <c r="N55" s="1548"/>
      <c r="P55" s="1543"/>
      <c r="Q55" s="1544"/>
      <c r="R55" s="1543"/>
      <c r="S55" s="1549"/>
      <c r="T55" s="1552" t="s">
        <v>177</v>
      </c>
      <c r="U55" s="1551"/>
      <c r="V55" s="1551"/>
      <c r="W55" s="1551"/>
      <c r="X55" s="1551"/>
      <c r="Y55" s="1551"/>
      <c r="Z55" s="1551"/>
      <c r="AA55" s="1551"/>
      <c r="AB55" s="1551"/>
      <c r="AC55" s="1551"/>
      <c r="AD55" s="1551"/>
      <c r="AE55" s="1551"/>
      <c r="AF55" s="1551"/>
      <c r="AG55" s="1551"/>
      <c r="AH55" s="1551"/>
      <c r="AI55" s="1551"/>
      <c r="AJ55" s="1551"/>
      <c r="AK55" s="1551"/>
      <c r="AL55" s="3878"/>
      <c r="AM55" s="3878"/>
      <c r="AN55" s="3878"/>
      <c r="AO55" s="3878"/>
      <c r="AP55" s="3878"/>
      <c r="AQ55" s="3878"/>
      <c r="AR55" s="3878"/>
      <c r="AS55" s="3878"/>
      <c r="AT55" s="3878"/>
      <c r="AU55" s="3878"/>
      <c r="AV55" s="3878"/>
      <c r="AW55" s="3878"/>
      <c r="AX55" s="3878"/>
      <c r="AY55" s="3878"/>
      <c r="AZ55" s="3878"/>
      <c r="BA55" s="3878"/>
      <c r="BB55" s="3878"/>
      <c r="BC55" s="3878"/>
      <c r="BD55" s="3878"/>
      <c r="BE55" s="3878"/>
      <c r="BF55" s="3878"/>
      <c r="BG55" s="3878"/>
      <c r="BH55" s="3878"/>
      <c r="BI55" s="3878"/>
      <c r="BJ55" s="3878"/>
      <c r="BK55" s="3878"/>
      <c r="BL55" s="3878"/>
      <c r="BM55" s="3878"/>
      <c r="BN55" s="3878"/>
      <c r="BO55" s="3878"/>
      <c r="BP55" s="3878"/>
      <c r="BQ55" s="3878"/>
      <c r="BR55" s="1551"/>
      <c r="BS55" s="1551"/>
      <c r="BU55" s="1016"/>
      <c r="BV55" s="1016" t="str">
        <f>IF(T55="","",T55)</f>
        <v>Добавить централизованную систему для дифференциации</v>
      </c>
      <c r="BW55" s="1016"/>
      <c r="BX55" s="1016"/>
      <c r="BY55" s="745">
        <v>1</v>
      </c>
    </row>
    <row s="14842" customFormat="1" customHeight="1" ht="1.05">
      <c r="A56" s="1570" t="s">
        <v>172</v>
      </c>
      <c r="B56" s="1570"/>
      <c r="C56" s="1570"/>
      <c r="D56" s="1570"/>
      <c r="E56" s="2485"/>
      <c r="F56" s="1570"/>
      <c r="G56" s="1570"/>
      <c r="H56" s="1570"/>
      <c r="I56" s="1570"/>
      <c r="J56" s="1570"/>
      <c r="K56" s="1570"/>
      <c r="L56" s="1573"/>
      <c r="M56" s="1548"/>
      <c r="N56" s="1548"/>
      <c r="O56" s="745"/>
      <c r="P56" s="607"/>
      <c r="Q56" s="1571"/>
      <c r="R56" s="607"/>
      <c r="S56" s="1549"/>
      <c r="T56" s="1552" t="s">
        <v>178</v>
      </c>
      <c r="U56" s="1551"/>
      <c r="V56" s="1551"/>
      <c r="W56" s="1551"/>
      <c r="X56" s="1551"/>
      <c r="Y56" s="1551"/>
      <c r="Z56" s="1551"/>
      <c r="AA56" s="1551"/>
      <c r="AB56" s="1551"/>
      <c r="AC56" s="1551"/>
      <c r="AD56" s="1551"/>
      <c r="AE56" s="1551"/>
      <c r="AF56" s="1551"/>
      <c r="AG56" s="1551"/>
      <c r="AH56" s="1551"/>
      <c r="AI56" s="1551"/>
      <c r="AJ56" s="1551"/>
      <c r="AK56" s="1551"/>
      <c r="AL56" s="3878"/>
      <c r="AM56" s="3878"/>
      <c r="AN56" s="3878"/>
      <c r="AO56" s="3878"/>
      <c r="AP56" s="3878"/>
      <c r="AQ56" s="3878"/>
      <c r="AR56" s="3878"/>
      <c r="AS56" s="3878"/>
      <c r="AT56" s="3878"/>
      <c r="AU56" s="3878"/>
      <c r="AV56" s="3878"/>
      <c r="AW56" s="3878"/>
      <c r="AX56" s="3878"/>
      <c r="AY56" s="3878"/>
      <c r="AZ56" s="3878"/>
      <c r="BA56" s="3878"/>
      <c r="BB56" s="3878"/>
      <c r="BC56" s="3878"/>
      <c r="BD56" s="3878"/>
      <c r="BE56" s="3878"/>
      <c r="BF56" s="3878"/>
      <c r="BG56" s="3878"/>
      <c r="BH56" s="3878"/>
      <c r="BI56" s="3878"/>
      <c r="BJ56" s="3878"/>
      <c r="BK56" s="3878"/>
      <c r="BL56" s="3878"/>
      <c r="BM56" s="3878"/>
      <c r="BN56" s="3878"/>
      <c r="BO56" s="3878"/>
      <c r="BP56" s="3878"/>
      <c r="BQ56" s="3878"/>
      <c r="BR56" s="1551"/>
      <c r="BS56" s="1551"/>
      <c r="BU56" s="727"/>
      <c r="BV56" s="727" t="str">
        <f>IF(T56="","",T56)</f>
        <v>Добавить территорию для дифференциации</v>
      </c>
      <c r="BW56" s="727"/>
      <c r="BX56" s="727"/>
      <c r="BY56" s="738">
        <v>1</v>
      </c>
    </row>
    <row s="15925" customFormat="1" customHeight="1" ht="21">
      <c r="A57" s="4084" t="s">
        <v>180</v>
      </c>
      <c r="B57" s="4084"/>
      <c r="C57" s="4084"/>
      <c r="D57" s="4084"/>
      <c r="E57" s="4085" t="s">
        <v>104</v>
      </c>
      <c r="F57" s="4084"/>
      <c r="G57" s="4084"/>
      <c r="H57" s="4084"/>
      <c r="I57" s="4084"/>
      <c r="J57" s="4084"/>
      <c r="K57" s="4084"/>
      <c r="L57" s="4086"/>
      <c r="M57" s="4087"/>
      <c r="N57" s="4087"/>
      <c r="O57" s="4087"/>
      <c r="P57" s="4088"/>
      <c r="Q57" s="4089"/>
      <c r="R57" s="4090"/>
      <c r="S57" s="4091" t="str">
        <f>INDEX(PT_DIFFERENTIATION_NUM_NTAR,MATCH(A57,PT_DIFFERENTIATION_NTAR_ID,0))</f>
        <v>2</v>
      </c>
      <c r="T57" s="4092" t="s">
        <v>136</v>
      </c>
      <c r="U57" s="4093"/>
      <c r="V57" s="3717"/>
      <c r="W57" s="3718"/>
      <c r="X57" s="3718"/>
      <c r="Y57" s="3718"/>
      <c r="Z57" s="3718"/>
      <c r="AA57" s="3718"/>
      <c r="AB57" s="3718"/>
      <c r="AC57" s="3719"/>
      <c r="AD57" s="3717" t="str">
        <f>INDEX(PT_DIFFERENTIATION_NTAR,MATCH(A57,PT_DIFFERENTIATION_NTAR_ID,0))</f>
        <v>Тариф на производство тепловой энергии в режиме комбинированной выработки  (Нерюнгринская ГРЭС)</v>
      </c>
      <c r="AE57" s="3718"/>
      <c r="AF57" s="3718"/>
      <c r="AG57" s="3718"/>
      <c r="AH57" s="3718"/>
      <c r="AI57" s="3718"/>
      <c r="AJ57" s="3718"/>
      <c r="AK57" s="3718"/>
      <c r="AL57" s="3717"/>
      <c r="AM57" s="3718"/>
      <c r="AN57" s="3718"/>
      <c r="AO57" s="3718"/>
      <c r="AP57" s="3718"/>
      <c r="AQ57" s="3718"/>
      <c r="AR57" s="3718"/>
      <c r="AS57" s="3719"/>
      <c r="AT57" s="3717"/>
      <c r="AU57" s="3718"/>
      <c r="AV57" s="3718"/>
      <c r="AW57" s="3718"/>
      <c r="AX57" s="3718"/>
      <c r="AY57" s="3718"/>
      <c r="AZ57" s="3718"/>
      <c r="BA57" s="3719"/>
      <c r="BB57" s="3717"/>
      <c r="BC57" s="3718"/>
      <c r="BD57" s="3718"/>
      <c r="BE57" s="3718"/>
      <c r="BF57" s="3718"/>
      <c r="BG57" s="3718"/>
      <c r="BH57" s="3718"/>
      <c r="BI57" s="3719"/>
      <c r="BJ57" s="3717"/>
      <c r="BK57" s="3718"/>
      <c r="BL57" s="3718"/>
      <c r="BM57" s="3718"/>
      <c r="BN57" s="3718"/>
      <c r="BO57" s="3718"/>
      <c r="BP57" s="3718"/>
      <c r="BQ57" s="3719"/>
      <c r="BR57" s="3719"/>
      <c r="BS57" s="4094" t="s">
        <v>440</v>
      </c>
      <c r="BT57" s="3918"/>
      <c r="BU57" s="4095"/>
      <c r="BV57" s="4095" t="str">
        <f>IF(T57="","",T57)</f>
        <v>Наименование тарифа</v>
      </c>
      <c r="BW57" s="4095"/>
      <c r="BX57" s="4095"/>
      <c r="BY57" s="3703">
        <v>0</v>
      </c>
    </row>
    <row s="15938" customFormat="1" customHeight="1" ht="21">
      <c r="A58" s="4084"/>
      <c r="B58" s="4084" t="s">
        <v>181</v>
      </c>
      <c r="C58" s="4084"/>
      <c r="D58" s="4084"/>
      <c r="E58" s="4097">
        <v>1</v>
      </c>
      <c r="F58" s="4085">
        <v>1</v>
      </c>
      <c r="G58" s="4084"/>
      <c r="H58" s="4084"/>
      <c r="I58" s="4084"/>
      <c r="J58" s="4084"/>
      <c r="K58" s="4084"/>
      <c r="L58" s="4086"/>
      <c r="M58" s="4087"/>
      <c r="N58" s="4087"/>
      <c r="O58" s="4087"/>
      <c r="P58" s="4098"/>
      <c r="Q58" s="4099"/>
      <c r="R58" s="4100"/>
      <c r="S58" s="4091" t="str">
        <f>INDEX(PT_DIFFERENTIATION_NUM_TER,MATCH(B58,PT_DIFFERENTIATION_TER_ID,0))</f>
        <v>2.1</v>
      </c>
      <c r="T58" s="4101" t="s">
        <v>441</v>
      </c>
      <c r="U58" s="4093"/>
      <c r="V58" s="3717"/>
      <c r="W58" s="3718"/>
      <c r="X58" s="3718"/>
      <c r="Y58" s="3718"/>
      <c r="Z58" s="3718"/>
      <c r="AA58" s="3718"/>
      <c r="AB58" s="3718"/>
      <c r="AC58" s="3719"/>
      <c r="AD58" s="3717" t="str">
        <f>INDEX(PT_DIFFERENTIATION_TER,MATCH(B58,PT_DIFFERENTIATION_TER_ID,0))</f>
        <v>Территория 1</v>
      </c>
      <c r="AE58" s="3718"/>
      <c r="AF58" s="3718"/>
      <c r="AG58" s="3718"/>
      <c r="AH58" s="3718"/>
      <c r="AI58" s="3718"/>
      <c r="AJ58" s="3718"/>
      <c r="AK58" s="3718"/>
      <c r="AL58" s="3717"/>
      <c r="AM58" s="3718"/>
      <c r="AN58" s="3718"/>
      <c r="AO58" s="3718"/>
      <c r="AP58" s="3718"/>
      <c r="AQ58" s="3718"/>
      <c r="AR58" s="3718"/>
      <c r="AS58" s="3719"/>
      <c r="AT58" s="3717"/>
      <c r="AU58" s="3718"/>
      <c r="AV58" s="3718"/>
      <c r="AW58" s="3718"/>
      <c r="AX58" s="3718"/>
      <c r="AY58" s="3718"/>
      <c r="AZ58" s="3718"/>
      <c r="BA58" s="3719"/>
      <c r="BB58" s="3717"/>
      <c r="BC58" s="3718"/>
      <c r="BD58" s="3718"/>
      <c r="BE58" s="3718"/>
      <c r="BF58" s="3718"/>
      <c r="BG58" s="3718"/>
      <c r="BH58" s="3718"/>
      <c r="BI58" s="3719"/>
      <c r="BJ58" s="3717"/>
      <c r="BK58" s="3718"/>
      <c r="BL58" s="3718"/>
      <c r="BM58" s="3718"/>
      <c r="BN58" s="3718"/>
      <c r="BO58" s="3718"/>
      <c r="BP58" s="3718"/>
      <c r="BQ58" s="3719"/>
      <c r="BR58" s="3719"/>
      <c r="BS58" s="4094" t="s">
        <v>442</v>
      </c>
      <c r="BT58" s="3918"/>
      <c r="BU58" s="4095"/>
      <c r="BV58" s="4095" t="str">
        <f>IF(T58="","",T58)</f>
        <v>Территория действия тарифа</v>
      </c>
      <c r="BW58" s="4095"/>
      <c r="BX58" s="4095"/>
      <c r="BY58" s="3703">
        <v>0</v>
      </c>
    </row>
    <row s="15944" customFormat="1" customHeight="1" ht="23.25">
      <c r="A59" s="4084"/>
      <c r="B59" s="4084"/>
      <c r="C59" s="4084" t="s">
        <v>182</v>
      </c>
      <c r="D59" s="4084"/>
      <c r="E59" s="4097">
        <v>1</v>
      </c>
      <c r="F59" s="4097"/>
      <c r="G59" s="4085">
        <v>1</v>
      </c>
      <c r="H59" s="4084"/>
      <c r="I59" s="4084"/>
      <c r="J59" s="4084"/>
      <c r="K59" s="4084"/>
      <c r="L59" s="4086"/>
      <c r="M59" s="4087"/>
      <c r="N59" s="4087"/>
      <c r="O59" s="4087"/>
      <c r="P59" s="4103"/>
      <c r="Q59" s="4099"/>
      <c r="R59" s="4100"/>
      <c r="S59" s="4091" t="str">
        <f>INDEX(PT_DIFFERENTIATION_NUM_CS,MATCH(C59,PT_DIFFERENTIATION_CS_ID,0))</f>
        <v>2.1.1</v>
      </c>
      <c r="T59" s="4104" t="s">
        <v>443</v>
      </c>
      <c r="U59" s="4093"/>
      <c r="V59" s="3717"/>
      <c r="W59" s="3718"/>
      <c r="X59" s="3718"/>
      <c r="Y59" s="3718"/>
      <c r="Z59" s="3718"/>
      <c r="AA59" s="3718"/>
      <c r="AB59" s="3718"/>
      <c r="AC59" s="3719"/>
      <c r="AD59" s="3717" t="str">
        <f>INDEX(PT_DIFFERENTIATION_CS,MATCH(C59,PT_DIFFERENTIATION_CS_ID,0))</f>
        <v>без дифференциации</v>
      </c>
      <c r="AE59" s="3718"/>
      <c r="AF59" s="3718"/>
      <c r="AG59" s="3718"/>
      <c r="AH59" s="3718"/>
      <c r="AI59" s="3718"/>
      <c r="AJ59" s="3718"/>
      <c r="AK59" s="3718"/>
      <c r="AL59" s="3717"/>
      <c r="AM59" s="3718"/>
      <c r="AN59" s="3718"/>
      <c r="AO59" s="3718"/>
      <c r="AP59" s="3718"/>
      <c r="AQ59" s="3718"/>
      <c r="AR59" s="3718"/>
      <c r="AS59" s="3719"/>
      <c r="AT59" s="3717"/>
      <c r="AU59" s="3718"/>
      <c r="AV59" s="3718"/>
      <c r="AW59" s="3718"/>
      <c r="AX59" s="3718"/>
      <c r="AY59" s="3718"/>
      <c r="AZ59" s="3718"/>
      <c r="BA59" s="3719"/>
      <c r="BB59" s="3717"/>
      <c r="BC59" s="3718"/>
      <c r="BD59" s="3718"/>
      <c r="BE59" s="3718"/>
      <c r="BF59" s="3718"/>
      <c r="BG59" s="3718"/>
      <c r="BH59" s="3718"/>
      <c r="BI59" s="3719"/>
      <c r="BJ59" s="3717"/>
      <c r="BK59" s="3718"/>
      <c r="BL59" s="3718"/>
      <c r="BM59" s="3718"/>
      <c r="BN59" s="3718"/>
      <c r="BO59" s="3718"/>
      <c r="BP59" s="3718"/>
      <c r="BQ59" s="3719"/>
      <c r="BR59" s="3719"/>
      <c r="BS59" s="4094" t="s">
        <v>444</v>
      </c>
      <c r="BT59" s="3918"/>
      <c r="BU59" s="4095"/>
      <c r="BV59" s="4095" t="str">
        <f>IF(T59="","",T59)</f>
        <v>Наименование системы теплоснабжения </v>
      </c>
      <c r="BW59" s="4095"/>
      <c r="BX59" s="4095"/>
      <c r="BY59" s="3703">
        <v>0</v>
      </c>
    </row>
    <row s="15947" customFormat="1" customHeight="1" ht="21">
      <c r="A60" s="4084"/>
      <c r="B60" s="4084"/>
      <c r="C60" s="4084"/>
      <c r="D60" s="4084" t="s">
        <v>183</v>
      </c>
      <c r="E60" s="4097">
        <v>1</v>
      </c>
      <c r="F60" s="4097"/>
      <c r="G60" s="4097"/>
      <c r="H60" s="4085">
        <v>1</v>
      </c>
      <c r="I60" s="4084"/>
      <c r="J60" s="4084"/>
      <c r="K60" s="4084"/>
      <c r="L60" s="4086"/>
      <c r="M60" s="4087"/>
      <c r="N60" s="4087"/>
      <c r="O60" s="4087"/>
      <c r="P60" s="4103"/>
      <c r="Q60" s="4099"/>
      <c r="R60" s="4100"/>
      <c r="S60" s="4091" t="str">
        <f>INDEX(PT_DIFFERENTIATION_NUM_IST_TE,MATCH(D60,PT_DIFFERENTIATION_IST_TE_ID,0))</f>
        <v>2.1.1.1</v>
      </c>
      <c r="T60" s="4106" t="s">
        <v>445</v>
      </c>
      <c r="U60" s="4093"/>
      <c r="V60" s="3717"/>
      <c r="W60" s="3718"/>
      <c r="X60" s="3718"/>
      <c r="Y60" s="3718"/>
      <c r="Z60" s="3718"/>
      <c r="AA60" s="3718"/>
      <c r="AB60" s="3718"/>
      <c r="AC60" s="3719"/>
      <c r="AD60" s="3717" t="str">
        <f>INDEX(PT_DIFFERENTIATION_IST_TE,MATCH(D60,PT_DIFFERENTIATION_IST_TE_ID,0))</f>
        <v>Нерюнгринская ГРЭС </v>
      </c>
      <c r="AE60" s="3718"/>
      <c r="AF60" s="3718"/>
      <c r="AG60" s="3718"/>
      <c r="AH60" s="3718"/>
      <c r="AI60" s="3718"/>
      <c r="AJ60" s="3718"/>
      <c r="AK60" s="3718"/>
      <c r="AL60" s="3717"/>
      <c r="AM60" s="3718"/>
      <c r="AN60" s="3718"/>
      <c r="AO60" s="3718"/>
      <c r="AP60" s="3718"/>
      <c r="AQ60" s="3718"/>
      <c r="AR60" s="3718"/>
      <c r="AS60" s="3719"/>
      <c r="AT60" s="3717"/>
      <c r="AU60" s="3718"/>
      <c r="AV60" s="3718"/>
      <c r="AW60" s="3718"/>
      <c r="AX60" s="3718"/>
      <c r="AY60" s="3718"/>
      <c r="AZ60" s="3718"/>
      <c r="BA60" s="3719"/>
      <c r="BB60" s="3717"/>
      <c r="BC60" s="3718"/>
      <c r="BD60" s="3718"/>
      <c r="BE60" s="3718"/>
      <c r="BF60" s="3718"/>
      <c r="BG60" s="3718"/>
      <c r="BH60" s="3718"/>
      <c r="BI60" s="3719"/>
      <c r="BJ60" s="3717"/>
      <c r="BK60" s="3718"/>
      <c r="BL60" s="3718"/>
      <c r="BM60" s="3718"/>
      <c r="BN60" s="3718"/>
      <c r="BO60" s="3718"/>
      <c r="BP60" s="3718"/>
      <c r="BQ60" s="3719"/>
      <c r="BR60" s="3719"/>
      <c r="BS60" s="4094" t="s">
        <v>446</v>
      </c>
      <c r="BT60" s="3918"/>
      <c r="BU60" s="4095"/>
      <c r="BV60" s="4095" t="str">
        <f>IF(T60="","",T60)</f>
        <v>Источник тепловой энергии  </v>
      </c>
      <c r="BW60" s="4095"/>
      <c r="BX60" s="4095"/>
      <c r="BY60" s="3703">
        <v>0</v>
      </c>
    </row>
    <row s="15949" customFormat="1" customHeight="1" ht="47.25">
      <c r="A61" s="4084"/>
      <c r="B61" s="4084"/>
      <c r="C61" s="4084"/>
      <c r="D61" s="4084"/>
      <c r="E61" s="4097">
        <v>1</v>
      </c>
      <c r="F61" s="4097"/>
      <c r="G61" s="4097"/>
      <c r="H61" s="4097"/>
      <c r="I61" s="4108" t="str">
        <f>S60&amp;".1"</f>
        <v>2.1.1.1.1</v>
      </c>
      <c r="J61" s="4084"/>
      <c r="K61" s="4084"/>
      <c r="L61" s="4086" t="s">
        <v>447</v>
      </c>
      <c r="M61" s="3890"/>
      <c r="N61" s="4109"/>
      <c r="O61" s="4109"/>
      <c r="P61" s="4110">
        <v>1</v>
      </c>
      <c r="Q61" s="4110"/>
      <c r="R61" s="4111"/>
      <c r="S61" s="4091" t="str">
        <f>$I61</f>
        <v>2.1.1.1.1</v>
      </c>
      <c r="T61" s="4112" t="s">
        <v>448</v>
      </c>
      <c r="U61" s="4093"/>
      <c r="V61" s="3738"/>
      <c r="W61" s="3739"/>
      <c r="X61" s="3739"/>
      <c r="Y61" s="3739"/>
      <c r="Z61" s="3739"/>
      <c r="AA61" s="3739"/>
      <c r="AB61" s="3739"/>
      <c r="AC61" s="3740"/>
      <c r="AD61" s="3738" t="s">
        <v>489</v>
      </c>
      <c r="AE61" s="3739"/>
      <c r="AF61" s="3739"/>
      <c r="AG61" s="3739"/>
      <c r="AH61" s="3739"/>
      <c r="AI61" s="3739"/>
      <c r="AJ61" s="3739"/>
      <c r="AK61" s="3739"/>
      <c r="AL61" s="3738"/>
      <c r="AM61" s="3739"/>
      <c r="AN61" s="3739"/>
      <c r="AO61" s="3739"/>
      <c r="AP61" s="3739"/>
      <c r="AQ61" s="3739"/>
      <c r="AR61" s="3739"/>
      <c r="AS61" s="3740"/>
      <c r="AT61" s="3738"/>
      <c r="AU61" s="3739"/>
      <c r="AV61" s="3739"/>
      <c r="AW61" s="3739"/>
      <c r="AX61" s="3739"/>
      <c r="AY61" s="3739"/>
      <c r="AZ61" s="3739"/>
      <c r="BA61" s="3740"/>
      <c r="BB61" s="3738"/>
      <c r="BC61" s="3739"/>
      <c r="BD61" s="3739"/>
      <c r="BE61" s="3739"/>
      <c r="BF61" s="3739"/>
      <c r="BG61" s="3739"/>
      <c r="BH61" s="3739"/>
      <c r="BI61" s="3740"/>
      <c r="BJ61" s="3738"/>
      <c r="BK61" s="3739"/>
      <c r="BL61" s="3739"/>
      <c r="BM61" s="3739"/>
      <c r="BN61" s="3739"/>
      <c r="BO61" s="3739"/>
      <c r="BP61" s="3739"/>
      <c r="BQ61" s="3740"/>
      <c r="BR61" s="3740"/>
      <c r="BS61" s="4094" t="s">
        <v>449</v>
      </c>
      <c r="BT61" s="3918"/>
      <c r="BU61" s="4095"/>
      <c r="BV61" s="4095" t="str">
        <f>IF(T61="","",T61)</f>
        <v>Схема подключения теплопотребляющей установки к коллектору источника тепловой энергии</v>
      </c>
      <c r="BW61" s="4095"/>
      <c r="BX61" s="4095"/>
      <c r="BY61" s="3703">
        <v>0</v>
      </c>
    </row>
    <row s="15955" customFormat="1" customHeight="1" ht="21">
      <c r="A62" s="4084"/>
      <c r="B62" s="4084"/>
      <c r="C62" s="4084"/>
      <c r="D62" s="4084"/>
      <c r="E62" s="4097">
        <v>1</v>
      </c>
      <c r="F62" s="4097"/>
      <c r="G62" s="4097"/>
      <c r="H62" s="4097"/>
      <c r="I62" s="4114"/>
      <c r="J62" s="4108" t="str">
        <f>I61&amp;".1"</f>
        <v>2.1.1.1.1.1</v>
      </c>
      <c r="K62" s="4084"/>
      <c r="L62" s="4086" t="s">
        <v>450</v>
      </c>
      <c r="M62" s="3890"/>
      <c r="N62" s="3890"/>
      <c r="O62" s="4109"/>
      <c r="P62" s="4110"/>
      <c r="Q62" s="4110">
        <v>1</v>
      </c>
      <c r="R62" s="4115"/>
      <c r="S62" s="4091" t="str">
        <f>$J62</f>
        <v>2.1.1.1.1.1</v>
      </c>
      <c r="T62" s="4116" t="s">
        <v>451</v>
      </c>
      <c r="U62" s="4093"/>
      <c r="V62" s="3738"/>
      <c r="W62" s="3739"/>
      <c r="X62" s="3739"/>
      <c r="Y62" s="3739"/>
      <c r="Z62" s="3739"/>
      <c r="AA62" s="3739"/>
      <c r="AB62" s="3739"/>
      <c r="AC62" s="3740"/>
      <c r="AD62" s="3738" t="s">
        <v>489</v>
      </c>
      <c r="AE62" s="3739"/>
      <c r="AF62" s="3739"/>
      <c r="AG62" s="3739"/>
      <c r="AH62" s="3739"/>
      <c r="AI62" s="3739"/>
      <c r="AJ62" s="3739"/>
      <c r="AK62" s="3739"/>
      <c r="AL62" s="3738"/>
      <c r="AM62" s="3739"/>
      <c r="AN62" s="3739"/>
      <c r="AO62" s="3739"/>
      <c r="AP62" s="3739"/>
      <c r="AQ62" s="3739"/>
      <c r="AR62" s="3739"/>
      <c r="AS62" s="3740"/>
      <c r="AT62" s="3738"/>
      <c r="AU62" s="3739"/>
      <c r="AV62" s="3739"/>
      <c r="AW62" s="3739"/>
      <c r="AX62" s="3739"/>
      <c r="AY62" s="3739"/>
      <c r="AZ62" s="3739"/>
      <c r="BA62" s="3740"/>
      <c r="BB62" s="3738"/>
      <c r="BC62" s="3739"/>
      <c r="BD62" s="3739"/>
      <c r="BE62" s="3739"/>
      <c r="BF62" s="3739"/>
      <c r="BG62" s="3739"/>
      <c r="BH62" s="3739"/>
      <c r="BI62" s="3740"/>
      <c r="BJ62" s="3738"/>
      <c r="BK62" s="3739"/>
      <c r="BL62" s="3739"/>
      <c r="BM62" s="3739"/>
      <c r="BN62" s="3739"/>
      <c r="BO62" s="3739"/>
      <c r="BP62" s="3739"/>
      <c r="BQ62" s="3740"/>
      <c r="BR62" s="3740"/>
      <c r="BS62" s="4094" t="s">
        <v>452</v>
      </c>
      <c r="BT62" s="3918"/>
      <c r="BU62" s="4095"/>
      <c r="BV62" s="4095" t="str">
        <f>IF(T62="","",T62)</f>
        <v>Группа потребителей</v>
      </c>
      <c r="BW62" s="4095"/>
      <c r="BX62" s="4095"/>
      <c r="BY62" s="3703">
        <v>0</v>
      </c>
    </row>
    <row s="15959" customFormat="1" customHeight="1" ht="21">
      <c r="A63" s="4084"/>
      <c r="B63" s="4084"/>
      <c r="C63" s="4084"/>
      <c r="D63" s="4084"/>
      <c r="E63" s="4097">
        <v>1</v>
      </c>
      <c r="F63" s="4097"/>
      <c r="G63" s="4097"/>
      <c r="H63" s="4097"/>
      <c r="I63" s="4114"/>
      <c r="J63" s="4114"/>
      <c r="K63" s="4108" t="str">
        <f>J62&amp;".1"</f>
        <v>2.1.1.1.1.1.1</v>
      </c>
      <c r="L63" s="4086" t="s">
        <v>453</v>
      </c>
      <c r="M63" s="3890"/>
      <c r="N63" s="3890"/>
      <c r="O63" s="3890"/>
      <c r="P63" s="4110"/>
      <c r="Q63" s="4110"/>
      <c r="R63" s="4115">
        <v>1</v>
      </c>
      <c r="S63" s="4091" t="str">
        <f>$K63</f>
        <v>2.1.1.1.1.1.1</v>
      </c>
      <c r="T63" s="4118" t="s">
        <v>490</v>
      </c>
      <c r="U63" s="4093"/>
      <c r="V63" s="3749"/>
      <c r="W63" s="3750"/>
      <c r="X63" s="3749"/>
      <c r="Y63" s="3751"/>
      <c r="Z63" s="3752"/>
      <c r="AA63" s="3263" t="s">
        <v>67</v>
      </c>
      <c r="AB63" s="3752"/>
      <c r="AC63" s="3263" t="s">
        <v>67</v>
      </c>
      <c r="AD63" s="3749">
        <v>1950.25</v>
      </c>
      <c r="AE63" s="3750"/>
      <c r="AF63" s="3749">
        <v>1404.58</v>
      </c>
      <c r="AG63" s="3751">
        <v>223.52</v>
      </c>
      <c r="AH63" s="3752">
        <v>45292</v>
      </c>
      <c r="AI63" s="3263" t="s">
        <v>67</v>
      </c>
      <c r="AJ63" s="3752">
        <v>45657</v>
      </c>
      <c r="AK63" s="3263" t="s">
        <v>67</v>
      </c>
      <c r="AL63" s="3749">
        <v>3536.26</v>
      </c>
      <c r="AM63" s="3750"/>
      <c r="AN63" s="3749">
        <v>1362.89</v>
      </c>
      <c r="AO63" s="3751">
        <v>868.386</v>
      </c>
      <c r="AP63" s="3752">
        <v>45658</v>
      </c>
      <c r="AQ63" s="3263" t="s">
        <v>67</v>
      </c>
      <c r="AR63" s="3752">
        <v>46022</v>
      </c>
      <c r="AS63" s="3263" t="s">
        <v>67</v>
      </c>
      <c r="AT63" s="3749">
        <v>2009.28</v>
      </c>
      <c r="AU63" s="3750"/>
      <c r="AV63" s="3749">
        <v>1513.71</v>
      </c>
      <c r="AW63" s="3751">
        <v>202.997</v>
      </c>
      <c r="AX63" s="3752">
        <v>46023</v>
      </c>
      <c r="AY63" s="3263" t="s">
        <v>67</v>
      </c>
      <c r="AZ63" s="3752">
        <v>46387</v>
      </c>
      <c r="BA63" s="3263" t="s">
        <v>67</v>
      </c>
      <c r="BB63" s="3749">
        <v>2105.94</v>
      </c>
      <c r="BC63" s="3750"/>
      <c r="BD63" s="3749">
        <v>1597.72</v>
      </c>
      <c r="BE63" s="3751">
        <v>208.182</v>
      </c>
      <c r="BF63" s="3752">
        <v>46388</v>
      </c>
      <c r="BG63" s="3263" t="s">
        <v>67</v>
      </c>
      <c r="BH63" s="3752">
        <v>46752</v>
      </c>
      <c r="BI63" s="3263" t="s">
        <v>67</v>
      </c>
      <c r="BJ63" s="3749">
        <v>2414.45</v>
      </c>
      <c r="BK63" s="3750"/>
      <c r="BL63" s="3749">
        <v>1892.24</v>
      </c>
      <c r="BM63" s="3751">
        <v>213.909</v>
      </c>
      <c r="BN63" s="3752">
        <v>46753</v>
      </c>
      <c r="BO63" s="3263" t="s">
        <v>67</v>
      </c>
      <c r="BP63" s="3752">
        <v>47118</v>
      </c>
      <c r="BQ63" s="3263" t="s">
        <v>67</v>
      </c>
      <c r="BR63" s="3750"/>
      <c r="BS63" s="4119" t="s">
        <v>454</v>
      </c>
      <c r="BT63" s="3918">
        <f>STRCHECKDATE(V64:BR64)</f>
      </c>
      <c r="BU63" s="4095"/>
      <c r="BV63" s="4095" t="str">
        <f>IF(T63="","",T63)</f>
        <v>вода</v>
      </c>
      <c r="BW63" s="4095"/>
      <c r="BX63" s="4095"/>
      <c r="BY63" s="3703">
        <v>0</v>
      </c>
    </row>
    <row s="15962" customFormat="1" customHeight="1" ht="0.75">
      <c r="A64" s="4084"/>
      <c r="B64" s="4084"/>
      <c r="C64" s="4084"/>
      <c r="D64" s="4084"/>
      <c r="E64" s="4097">
        <v>1</v>
      </c>
      <c r="F64" s="4097"/>
      <c r="G64" s="4097"/>
      <c r="H64" s="4097"/>
      <c r="I64" s="4114"/>
      <c r="J64" s="4114"/>
      <c r="K64" s="4108"/>
      <c r="L64" s="4086"/>
      <c r="M64" s="3890"/>
      <c r="N64" s="3890"/>
      <c r="O64" s="3890"/>
      <c r="P64" s="4110"/>
      <c r="Q64" s="4110"/>
      <c r="R64" s="4115"/>
      <c r="S64" s="4121"/>
      <c r="T64" s="4093"/>
      <c r="U64" s="4093"/>
      <c r="V64" s="3750"/>
      <c r="W64" s="3750"/>
      <c r="X64" s="3750"/>
      <c r="Y64" s="3757" t="str">
        <f>Z63&amp;"-"&amp;AB63</f>
        <v>-</v>
      </c>
      <c r="Z64" s="3758"/>
      <c r="AA64" s="3263"/>
      <c r="AB64" s="3758"/>
      <c r="AC64" s="3263"/>
      <c r="AD64" s="3750"/>
      <c r="AE64" s="3750"/>
      <c r="AF64" s="3750"/>
      <c r="AG64" s="3757" t="str">
        <f>AH63&amp;"-"&amp;AJ63</f>
        <v>45292-45657</v>
      </c>
      <c r="AH64" s="3758"/>
      <c r="AI64" s="3263"/>
      <c r="AJ64" s="3758"/>
      <c r="AK64" s="3263"/>
      <c r="AL64" s="3750"/>
      <c r="AM64" s="3750"/>
      <c r="AN64" s="3750"/>
      <c r="AO64" s="3757" t="str">
        <f>AP63&amp;"-"&amp;AR63</f>
        <v>45658-46022</v>
      </c>
      <c r="AP64" s="3758"/>
      <c r="AQ64" s="3263"/>
      <c r="AR64" s="3758"/>
      <c r="AS64" s="3263"/>
      <c r="AT64" s="3750"/>
      <c r="AU64" s="3750"/>
      <c r="AV64" s="3750"/>
      <c r="AW64" s="3757" t="str">
        <f>AX63&amp;"-"&amp;AZ63</f>
        <v>46023-46387</v>
      </c>
      <c r="AX64" s="3758"/>
      <c r="AY64" s="3263"/>
      <c r="AZ64" s="3758"/>
      <c r="BA64" s="3263"/>
      <c r="BB64" s="3750"/>
      <c r="BC64" s="3750"/>
      <c r="BD64" s="3750"/>
      <c r="BE64" s="3757" t="str">
        <f>BF63&amp;"-"&amp;BH63</f>
        <v>46388-46752</v>
      </c>
      <c r="BF64" s="3758"/>
      <c r="BG64" s="3263"/>
      <c r="BH64" s="3758"/>
      <c r="BI64" s="3263"/>
      <c r="BJ64" s="3750"/>
      <c r="BK64" s="3750"/>
      <c r="BL64" s="3750"/>
      <c r="BM64" s="3757" t="str">
        <f>BN63&amp;"-"&amp;BP63</f>
        <v>46753-47118</v>
      </c>
      <c r="BN64" s="3758"/>
      <c r="BO64" s="3263"/>
      <c r="BP64" s="3758"/>
      <c r="BQ64" s="3263"/>
      <c r="BR64" s="3750"/>
      <c r="BS64" s="4122"/>
      <c r="BT64" s="3918"/>
      <c r="BU64" s="4095"/>
      <c r="BV64" s="4095" t="str">
        <f>IF(T64="","",T64)</f>
        <v/>
      </c>
      <c r="BW64" s="4095"/>
      <c r="BX64" s="4095"/>
      <c r="BY64" s="3703">
        <v>0</v>
      </c>
    </row>
    <row s="15965" customFormat="1" customHeight="1" ht="15">
      <c r="A65" s="4084"/>
      <c r="B65" s="4084"/>
      <c r="C65" s="4084"/>
      <c r="D65" s="4084"/>
      <c r="E65" s="4097">
        <v>1</v>
      </c>
      <c r="F65" s="4097"/>
      <c r="G65" s="4097"/>
      <c r="H65" s="4097"/>
      <c r="I65" s="4114"/>
      <c r="J65" s="4108"/>
      <c r="K65" s="4084"/>
      <c r="L65" s="4086"/>
      <c r="M65" s="3890"/>
      <c r="N65" s="3890"/>
      <c r="O65" s="4109"/>
      <c r="P65" s="4110"/>
      <c r="Q65" s="4110"/>
      <c r="R65" s="4111"/>
      <c r="S65" s="4124"/>
      <c r="T65" s="4125" t="s">
        <v>455</v>
      </c>
      <c r="U65" s="4126"/>
      <c r="V65" s="4127"/>
      <c r="W65" s="4128"/>
      <c r="X65" s="4129"/>
      <c r="Y65" s="4130"/>
      <c r="Z65" s="4131"/>
      <c r="AA65" s="4132"/>
      <c r="AB65" s="4133"/>
      <c r="AC65" s="4134"/>
      <c r="AD65" s="4135"/>
      <c r="AE65" s="4136"/>
      <c r="AF65" s="4137"/>
      <c r="AG65" s="4138"/>
      <c r="AH65" s="4139"/>
      <c r="AI65" s="4140"/>
      <c r="AJ65" s="4141"/>
      <c r="AK65" s="4142"/>
      <c r="AL65" s="4143"/>
      <c r="AM65" s="4144"/>
      <c r="AN65" s="4145"/>
      <c r="AO65" s="4146"/>
      <c r="AP65" s="4147"/>
      <c r="AQ65" s="4148"/>
      <c r="AR65" s="4149"/>
      <c r="AS65" s="4150"/>
      <c r="AT65" s="4151"/>
      <c r="AU65" s="4152"/>
      <c r="AV65" s="4153"/>
      <c r="AW65" s="4154"/>
      <c r="AX65" s="4155"/>
      <c r="AY65" s="4156"/>
      <c r="AZ65" s="4157"/>
      <c r="BA65" s="4158"/>
      <c r="BB65" s="4159"/>
      <c r="BC65" s="4160"/>
      <c r="BD65" s="4161"/>
      <c r="BE65" s="4162"/>
      <c r="BF65" s="4163"/>
      <c r="BG65" s="4164"/>
      <c r="BH65" s="4165"/>
      <c r="BI65" s="4166"/>
      <c r="BJ65" s="4167"/>
      <c r="BK65" s="4168"/>
      <c r="BL65" s="4169"/>
      <c r="BM65" s="4170"/>
      <c r="BN65" s="4171"/>
      <c r="BO65" s="4172"/>
      <c r="BP65" s="4173"/>
      <c r="BQ65" s="4174"/>
      <c r="BR65" s="4175"/>
      <c r="BS65" s="4176"/>
      <c r="BT65" s="3918"/>
      <c r="BU65" s="4095"/>
      <c r="BV65" s="4095" t="str">
        <f>IF(T65="","",T65)</f>
        <v>Добавить вид теплоносителя (параметры теплоносителя)</v>
      </c>
      <c r="BW65" s="4095"/>
      <c r="BX65" s="4095"/>
      <c r="BY65" s="3703">
        <v>0</v>
      </c>
    </row>
    <row s="16019" customFormat="1" customHeight="1" ht="15">
      <c r="A66" s="4084"/>
      <c r="B66" s="4084"/>
      <c r="C66" s="4084"/>
      <c r="D66" s="4084"/>
      <c r="E66" s="4097">
        <v>1</v>
      </c>
      <c r="F66" s="4097"/>
      <c r="G66" s="4097"/>
      <c r="H66" s="4097"/>
      <c r="I66" s="4108"/>
      <c r="J66" s="4084"/>
      <c r="K66" s="4084"/>
      <c r="L66" s="4086"/>
      <c r="M66" s="3890"/>
      <c r="N66" s="4109"/>
      <c r="O66" s="4109"/>
      <c r="P66" s="4110"/>
      <c r="Q66" s="4110"/>
      <c r="R66" s="4111"/>
      <c r="S66" s="4178"/>
      <c r="T66" s="4179" t="s">
        <v>456</v>
      </c>
      <c r="U66" s="4180"/>
      <c r="V66" s="4181"/>
      <c r="W66" s="4182"/>
      <c r="X66" s="4183"/>
      <c r="Y66" s="4184"/>
      <c r="Z66" s="4185"/>
      <c r="AA66" s="4186"/>
      <c r="AB66" s="4187"/>
      <c r="AC66" s="4188"/>
      <c r="AD66" s="4189"/>
      <c r="AE66" s="4190"/>
      <c r="AF66" s="4191"/>
      <c r="AG66" s="4192"/>
      <c r="AH66" s="4193"/>
      <c r="AI66" s="4194"/>
      <c r="AJ66" s="4195"/>
      <c r="AK66" s="4196"/>
      <c r="AL66" s="4197"/>
      <c r="AM66" s="4198"/>
      <c r="AN66" s="4199"/>
      <c r="AO66" s="4200"/>
      <c r="AP66" s="4201"/>
      <c r="AQ66" s="4202"/>
      <c r="AR66" s="4203"/>
      <c r="AS66" s="4204"/>
      <c r="AT66" s="4205"/>
      <c r="AU66" s="4206"/>
      <c r="AV66" s="4207"/>
      <c r="AW66" s="4208"/>
      <c r="AX66" s="4209"/>
      <c r="AY66" s="4210"/>
      <c r="AZ66" s="4211"/>
      <c r="BA66" s="4212"/>
      <c r="BB66" s="4213"/>
      <c r="BC66" s="4214"/>
      <c r="BD66" s="4215"/>
      <c r="BE66" s="4216"/>
      <c r="BF66" s="4217"/>
      <c r="BG66" s="4218"/>
      <c r="BH66" s="4219"/>
      <c r="BI66" s="4220"/>
      <c r="BJ66" s="4221"/>
      <c r="BK66" s="4222"/>
      <c r="BL66" s="4223"/>
      <c r="BM66" s="4224"/>
      <c r="BN66" s="4225"/>
      <c r="BO66" s="4226"/>
      <c r="BP66" s="4227"/>
      <c r="BQ66" s="4228"/>
      <c r="BR66" s="4229"/>
      <c r="BS66" s="4230"/>
      <c r="BT66" s="3918"/>
      <c r="BU66" s="4095"/>
      <c r="BV66" s="4095" t="str">
        <f>IF(T66="","",T66)</f>
        <v>Добавить группу потребителей</v>
      </c>
      <c r="BW66" s="4095"/>
      <c r="BX66" s="4095"/>
      <c r="BY66" s="3703">
        <v>0</v>
      </c>
    </row>
    <row s="16073" customFormat="1" customHeight="1" ht="14.25">
      <c r="A67" s="4084"/>
      <c r="B67" s="4084"/>
      <c r="C67" s="4084"/>
      <c r="D67" s="4084"/>
      <c r="E67" s="4097">
        <v>1</v>
      </c>
      <c r="F67" s="4097"/>
      <c r="G67" s="4097"/>
      <c r="H67" s="4085"/>
      <c r="I67" s="4084"/>
      <c r="J67" s="4084"/>
      <c r="K67" s="4084"/>
      <c r="L67" s="4086"/>
      <c r="M67" s="4087"/>
      <c r="N67" s="4087"/>
      <c r="O67" s="3890"/>
      <c r="P67" s="4089"/>
      <c r="Q67" s="4232"/>
      <c r="R67" s="4090"/>
      <c r="S67" s="4233"/>
      <c r="T67" s="4234" t="s">
        <v>457</v>
      </c>
      <c r="U67" s="4235"/>
      <c r="V67" s="4236"/>
      <c r="W67" s="4237"/>
      <c r="X67" s="4238"/>
      <c r="Y67" s="4239"/>
      <c r="Z67" s="4240"/>
      <c r="AA67" s="4241"/>
      <c r="AB67" s="4242"/>
      <c r="AC67" s="4243"/>
      <c r="AD67" s="4244"/>
      <c r="AE67" s="4245"/>
      <c r="AF67" s="4246"/>
      <c r="AG67" s="4247"/>
      <c r="AH67" s="4248"/>
      <c r="AI67" s="4249"/>
      <c r="AJ67" s="4250"/>
      <c r="AK67" s="4251"/>
      <c r="AL67" s="4252"/>
      <c r="AM67" s="4253"/>
      <c r="AN67" s="4254"/>
      <c r="AO67" s="4255"/>
      <c r="AP67" s="4256"/>
      <c r="AQ67" s="4257"/>
      <c r="AR67" s="4258"/>
      <c r="AS67" s="4259"/>
      <c r="AT67" s="4260"/>
      <c r="AU67" s="4261"/>
      <c r="AV67" s="4262"/>
      <c r="AW67" s="4263"/>
      <c r="AX67" s="4264"/>
      <c r="AY67" s="4265"/>
      <c r="AZ67" s="4266"/>
      <c r="BA67" s="4267"/>
      <c r="BB67" s="4268"/>
      <c r="BC67" s="4269"/>
      <c r="BD67" s="4270"/>
      <c r="BE67" s="4271"/>
      <c r="BF67" s="4272"/>
      <c r="BG67" s="4273"/>
      <c r="BH67" s="4274"/>
      <c r="BI67" s="4275"/>
      <c r="BJ67" s="4276"/>
      <c r="BK67" s="4277"/>
      <c r="BL67" s="4278"/>
      <c r="BM67" s="4279"/>
      <c r="BN67" s="4280"/>
      <c r="BO67" s="4281"/>
      <c r="BP67" s="4282"/>
      <c r="BQ67" s="4283"/>
      <c r="BR67" s="4284"/>
      <c r="BS67" s="4285"/>
      <c r="BT67" s="3918"/>
      <c r="BU67" s="4095"/>
      <c r="BV67" s="4095" t="str">
        <f>IF(T67="","",T67)</f>
        <v>Добавить схему подключения</v>
      </c>
      <c r="BW67" s="4095"/>
      <c r="BX67" s="4095"/>
      <c r="BY67" s="3703">
        <v>0</v>
      </c>
    </row>
    <row s="16128" customFormat="1" customHeight="1" ht="0.75">
      <c r="A68" s="4287"/>
      <c r="B68" s="4287"/>
      <c r="C68" s="4287"/>
      <c r="D68" s="4287"/>
      <c r="E68" s="4097">
        <v>1</v>
      </c>
      <c r="F68" s="4097"/>
      <c r="G68" s="4085"/>
      <c r="H68" s="4287"/>
      <c r="I68" s="4287"/>
      <c r="J68" s="4287"/>
      <c r="K68" s="4287"/>
      <c r="L68" s="4288"/>
      <c r="M68" s="4289"/>
      <c r="N68" s="4289"/>
      <c r="O68" s="3918"/>
      <c r="P68" s="4290"/>
      <c r="Q68" s="4291"/>
      <c r="R68" s="4290"/>
      <c r="S68" s="4292"/>
      <c r="T68" s="4293" t="s">
        <v>176</v>
      </c>
      <c r="U68" s="3872"/>
      <c r="V68" s="3872"/>
      <c r="W68" s="3872"/>
      <c r="X68" s="3872"/>
      <c r="Y68" s="3872"/>
      <c r="Z68" s="3872"/>
      <c r="AA68" s="3872"/>
      <c r="AB68" s="3872"/>
      <c r="AC68" s="3872"/>
      <c r="AD68" s="3872"/>
      <c r="AE68" s="3872"/>
      <c r="AF68" s="3872"/>
      <c r="AG68" s="3872"/>
      <c r="AH68" s="3872"/>
      <c r="AI68" s="3872"/>
      <c r="AJ68" s="3872"/>
      <c r="AK68" s="3872"/>
      <c r="AL68" s="3872"/>
      <c r="AM68" s="3872"/>
      <c r="AN68" s="3872"/>
      <c r="AO68" s="3872"/>
      <c r="AP68" s="3872"/>
      <c r="AQ68" s="3872"/>
      <c r="AR68" s="3872"/>
      <c r="AS68" s="3872"/>
      <c r="AT68" s="3872"/>
      <c r="AU68" s="3872"/>
      <c r="AV68" s="3872"/>
      <c r="AW68" s="3872"/>
      <c r="AX68" s="3872"/>
      <c r="AY68" s="3872"/>
      <c r="AZ68" s="3872"/>
      <c r="BA68" s="3872"/>
      <c r="BB68" s="3872"/>
      <c r="BC68" s="3872"/>
      <c r="BD68" s="3872"/>
      <c r="BE68" s="3872"/>
      <c r="BF68" s="3872"/>
      <c r="BG68" s="3872"/>
      <c r="BH68" s="3872"/>
      <c r="BI68" s="3872"/>
      <c r="BJ68" s="3872"/>
      <c r="BK68" s="3872"/>
      <c r="BL68" s="3872"/>
      <c r="BM68" s="3872"/>
      <c r="BN68" s="3872"/>
      <c r="BO68" s="3872"/>
      <c r="BP68" s="3872"/>
      <c r="BQ68" s="3872"/>
      <c r="BR68" s="3872"/>
      <c r="BS68" s="3872"/>
      <c r="BT68" s="3918"/>
      <c r="BU68" s="4095"/>
      <c r="BV68" s="4095" t="str">
        <f>IF(T68="","",T68)</f>
        <v>Добавить источник для дифференциации</v>
      </c>
      <c r="BW68" s="4095"/>
      <c r="BX68" s="4095"/>
      <c r="BY68" s="3918">
        <v>0</v>
      </c>
    </row>
    <row s="16136" customFormat="1" customHeight="1" ht="0.75">
      <c r="A69" s="4287"/>
      <c r="B69" s="4287"/>
      <c r="C69" s="4287"/>
      <c r="D69" s="4287"/>
      <c r="E69" s="4097">
        <v>1</v>
      </c>
      <c r="F69" s="4085"/>
      <c r="G69" s="4287"/>
      <c r="H69" s="4287"/>
      <c r="I69" s="4287"/>
      <c r="J69" s="4287"/>
      <c r="K69" s="4287"/>
      <c r="L69" s="4288"/>
      <c r="M69" s="4295"/>
      <c r="N69" s="4295"/>
      <c r="O69" s="3918"/>
      <c r="P69" s="4290"/>
      <c r="Q69" s="4291"/>
      <c r="R69" s="4290"/>
      <c r="S69" s="4296"/>
      <c r="T69" s="4297" t="s">
        <v>177</v>
      </c>
      <c r="U69" s="3878"/>
      <c r="V69" s="3878"/>
      <c r="W69" s="3878"/>
      <c r="X69" s="3878"/>
      <c r="Y69" s="3878"/>
      <c r="Z69" s="3878"/>
      <c r="AA69" s="3878"/>
      <c r="AB69" s="3878"/>
      <c r="AC69" s="3878"/>
      <c r="AD69" s="3878"/>
      <c r="AE69" s="3878"/>
      <c r="AF69" s="3878"/>
      <c r="AG69" s="3878"/>
      <c r="AH69" s="3878"/>
      <c r="AI69" s="3878"/>
      <c r="AJ69" s="3878"/>
      <c r="AK69" s="3878"/>
      <c r="AL69" s="3878"/>
      <c r="AM69" s="3878"/>
      <c r="AN69" s="3878"/>
      <c r="AO69" s="3878"/>
      <c r="AP69" s="3878"/>
      <c r="AQ69" s="3878"/>
      <c r="AR69" s="3878"/>
      <c r="AS69" s="3878"/>
      <c r="AT69" s="3878"/>
      <c r="AU69" s="3878"/>
      <c r="AV69" s="3878"/>
      <c r="AW69" s="3878"/>
      <c r="AX69" s="3878"/>
      <c r="AY69" s="3878"/>
      <c r="AZ69" s="3878"/>
      <c r="BA69" s="3878"/>
      <c r="BB69" s="3878"/>
      <c r="BC69" s="3878"/>
      <c r="BD69" s="3878"/>
      <c r="BE69" s="3878"/>
      <c r="BF69" s="3878"/>
      <c r="BG69" s="3878"/>
      <c r="BH69" s="3878"/>
      <c r="BI69" s="3878"/>
      <c r="BJ69" s="3878"/>
      <c r="BK69" s="3878"/>
      <c r="BL69" s="3878"/>
      <c r="BM69" s="3878"/>
      <c r="BN69" s="3878"/>
      <c r="BO69" s="3878"/>
      <c r="BP69" s="3878"/>
      <c r="BQ69" s="3878"/>
      <c r="BR69" s="3878"/>
      <c r="BS69" s="3878"/>
      <c r="BT69" s="3918"/>
      <c r="BU69" s="4095"/>
      <c r="BV69" s="4095" t="str">
        <f>IF(T69="","",T69)</f>
        <v>Добавить централизованную систему для дифференциации</v>
      </c>
      <c r="BW69" s="4095"/>
      <c r="BX69" s="4095"/>
      <c r="BY69" s="3918">
        <v>0</v>
      </c>
    </row>
    <row s="16140" customFormat="1" customHeight="1" ht="0.75">
      <c r="A70" s="4287"/>
      <c r="B70" s="4287"/>
      <c r="C70" s="4287"/>
      <c r="D70" s="4287"/>
      <c r="E70" s="4085">
        <v>1</v>
      </c>
      <c r="F70" s="4287"/>
      <c r="G70" s="4287"/>
      <c r="H70" s="4287"/>
      <c r="I70" s="4287"/>
      <c r="J70" s="4287"/>
      <c r="K70" s="4287"/>
      <c r="L70" s="4288"/>
      <c r="M70" s="4295"/>
      <c r="N70" s="4295"/>
      <c r="O70" s="3918"/>
      <c r="P70" s="4290"/>
      <c r="Q70" s="4291"/>
      <c r="R70" s="4290"/>
      <c r="S70" s="4296"/>
      <c r="T70" s="4299" t="s">
        <v>178</v>
      </c>
      <c r="U70" s="3878"/>
      <c r="V70" s="3878"/>
      <c r="W70" s="3878"/>
      <c r="X70" s="3878"/>
      <c r="Y70" s="3878"/>
      <c r="Z70" s="3878"/>
      <c r="AA70" s="3878"/>
      <c r="AB70" s="3878"/>
      <c r="AC70" s="3878"/>
      <c r="AD70" s="3878"/>
      <c r="AE70" s="3878"/>
      <c r="AF70" s="3878"/>
      <c r="AG70" s="3878"/>
      <c r="AH70" s="3878"/>
      <c r="AI70" s="3878"/>
      <c r="AJ70" s="3878"/>
      <c r="AK70" s="3878"/>
      <c r="AL70" s="3878"/>
      <c r="AM70" s="3878"/>
      <c r="AN70" s="3878"/>
      <c r="AO70" s="3878"/>
      <c r="AP70" s="3878"/>
      <c r="AQ70" s="3878"/>
      <c r="AR70" s="3878"/>
      <c r="AS70" s="3878"/>
      <c r="AT70" s="3878"/>
      <c r="AU70" s="3878"/>
      <c r="AV70" s="3878"/>
      <c r="AW70" s="3878"/>
      <c r="AX70" s="3878"/>
      <c r="AY70" s="3878"/>
      <c r="AZ70" s="3878"/>
      <c r="BA70" s="3878"/>
      <c r="BB70" s="3878"/>
      <c r="BC70" s="3878"/>
      <c r="BD70" s="3878"/>
      <c r="BE70" s="3878"/>
      <c r="BF70" s="3878"/>
      <c r="BG70" s="3878"/>
      <c r="BH70" s="3878"/>
      <c r="BI70" s="3878"/>
      <c r="BJ70" s="3878"/>
      <c r="BK70" s="3878"/>
      <c r="BL70" s="3878"/>
      <c r="BM70" s="3878"/>
      <c r="BN70" s="3878"/>
      <c r="BO70" s="3878"/>
      <c r="BP70" s="3878"/>
      <c r="BQ70" s="3878"/>
      <c r="BR70" s="3878"/>
      <c r="BS70" s="3878"/>
      <c r="BT70" s="3918"/>
      <c r="BU70" s="4095"/>
      <c r="BV70" s="4095" t="str">
        <f>IF(T70="","",T70)</f>
        <v>Добавить территорию для дифференциации</v>
      </c>
      <c r="BW70" s="4095"/>
      <c r="BX70" s="4095"/>
      <c r="BY70" s="3918">
        <v>0</v>
      </c>
    </row>
    <row s="16142" customFormat="1" customHeight="1" ht="21">
      <c r="A71" s="4084" t="s">
        <v>186</v>
      </c>
      <c r="B71" s="4084"/>
      <c r="C71" s="4084"/>
      <c r="D71" s="4084"/>
      <c r="E71" s="4085" t="s">
        <v>91</v>
      </c>
      <c r="F71" s="4084"/>
      <c r="G71" s="4084"/>
      <c r="H71" s="4084"/>
      <c r="I71" s="4084"/>
      <c r="J71" s="4084"/>
      <c r="K71" s="4084"/>
      <c r="L71" s="4086"/>
      <c r="M71" s="4087"/>
      <c r="N71" s="4087"/>
      <c r="O71" s="4087"/>
      <c r="P71" s="4088"/>
      <c r="Q71" s="4089"/>
      <c r="R71" s="4090"/>
      <c r="S71" s="4091" t="str">
        <f>INDEX(PT_DIFFERENTIATION_NUM_NTAR,MATCH(A71,PT_DIFFERENTIATION_NTAR_ID,0))</f>
        <v>3</v>
      </c>
      <c r="T71" s="4092" t="s">
        <v>136</v>
      </c>
      <c r="U71" s="4093"/>
      <c r="V71" s="3717"/>
      <c r="W71" s="3718"/>
      <c r="X71" s="3718"/>
      <c r="Y71" s="3718"/>
      <c r="Z71" s="3718"/>
      <c r="AA71" s="3718"/>
      <c r="AB71" s="3718"/>
      <c r="AC71" s="3719"/>
      <c r="AD71" s="3717" t="str">
        <f>INDEX(PT_DIFFERENTIATION_NTAR,MATCH(A71,PT_DIFFERENTIATION_NTAR_ID,0))</f>
        <v>Тариф для потребителей на тепловую энергию (Чульманская ТЭЦ) </v>
      </c>
      <c r="AE71" s="3718"/>
      <c r="AF71" s="3718"/>
      <c r="AG71" s="3718"/>
      <c r="AH71" s="3718"/>
      <c r="AI71" s="3718"/>
      <c r="AJ71" s="3718"/>
      <c r="AK71" s="3718"/>
      <c r="AL71" s="3717"/>
      <c r="AM71" s="3718"/>
      <c r="AN71" s="3718"/>
      <c r="AO71" s="3718"/>
      <c r="AP71" s="3718"/>
      <c r="AQ71" s="3718"/>
      <c r="AR71" s="3718"/>
      <c r="AS71" s="3719"/>
      <c r="AT71" s="3717"/>
      <c r="AU71" s="3718"/>
      <c r="AV71" s="3718"/>
      <c r="AW71" s="3718"/>
      <c r="AX71" s="3718"/>
      <c r="AY71" s="3718"/>
      <c r="AZ71" s="3718"/>
      <c r="BA71" s="3719"/>
      <c r="BB71" s="3717"/>
      <c r="BC71" s="3718"/>
      <c r="BD71" s="3718"/>
      <c r="BE71" s="3718"/>
      <c r="BF71" s="3718"/>
      <c r="BG71" s="3718"/>
      <c r="BH71" s="3718"/>
      <c r="BI71" s="3719"/>
      <c r="BJ71" s="3717"/>
      <c r="BK71" s="3718"/>
      <c r="BL71" s="3718"/>
      <c r="BM71" s="3718"/>
      <c r="BN71" s="3718"/>
      <c r="BO71" s="3718"/>
      <c r="BP71" s="3718"/>
      <c r="BQ71" s="3719"/>
      <c r="BR71" s="3719"/>
      <c r="BS71" s="4094" t="s">
        <v>440</v>
      </c>
      <c r="BT71" s="3918"/>
      <c r="BU71" s="4095"/>
      <c r="BV71" s="4095" t="str">
        <f>IF(T71="","",T71)</f>
        <v>Наименование тарифа</v>
      </c>
      <c r="BW71" s="4095"/>
      <c r="BX71" s="4095"/>
      <c r="BY71" s="3703">
        <v>0</v>
      </c>
    </row>
    <row s="16143" customFormat="1" customHeight="1" ht="21">
      <c r="A72" s="4084"/>
      <c r="B72" s="4084" t="s">
        <v>187</v>
      </c>
      <c r="C72" s="4084"/>
      <c r="D72" s="4084"/>
      <c r="E72" s="4097" t="s">
        <v>104</v>
      </c>
      <c r="F72" s="4085">
        <v>1</v>
      </c>
      <c r="G72" s="4084"/>
      <c r="H72" s="4084"/>
      <c r="I72" s="4084"/>
      <c r="J72" s="4084"/>
      <c r="K72" s="4084"/>
      <c r="L72" s="4086"/>
      <c r="M72" s="4087"/>
      <c r="N72" s="4087"/>
      <c r="O72" s="4087"/>
      <c r="P72" s="4098"/>
      <c r="Q72" s="4099"/>
      <c r="R72" s="4100"/>
      <c r="S72" s="4091" t="str">
        <f>INDEX(PT_DIFFERENTIATION_NUM_TER,MATCH(B72,PT_DIFFERENTIATION_TER_ID,0))</f>
        <v>3.1</v>
      </c>
      <c r="T72" s="4101" t="s">
        <v>441</v>
      </c>
      <c r="U72" s="4093"/>
      <c r="V72" s="3717"/>
      <c r="W72" s="3718"/>
      <c r="X72" s="3718"/>
      <c r="Y72" s="3718"/>
      <c r="Z72" s="3718"/>
      <c r="AA72" s="3718"/>
      <c r="AB72" s="3718"/>
      <c r="AC72" s="3719"/>
      <c r="AD72" s="3717" t="str">
        <f>INDEX(PT_DIFFERENTIATION_TER,MATCH(B72,PT_DIFFERENTIATION_TER_ID,0))</f>
        <v>Территория 2</v>
      </c>
      <c r="AE72" s="3718"/>
      <c r="AF72" s="3718"/>
      <c r="AG72" s="3718"/>
      <c r="AH72" s="3718"/>
      <c r="AI72" s="3718"/>
      <c r="AJ72" s="3718"/>
      <c r="AK72" s="3718"/>
      <c r="AL72" s="3717"/>
      <c r="AM72" s="3718"/>
      <c r="AN72" s="3718"/>
      <c r="AO72" s="3718"/>
      <c r="AP72" s="3718"/>
      <c r="AQ72" s="3718"/>
      <c r="AR72" s="3718"/>
      <c r="AS72" s="3719"/>
      <c r="AT72" s="3717"/>
      <c r="AU72" s="3718"/>
      <c r="AV72" s="3718"/>
      <c r="AW72" s="3718"/>
      <c r="AX72" s="3718"/>
      <c r="AY72" s="3718"/>
      <c r="AZ72" s="3718"/>
      <c r="BA72" s="3719"/>
      <c r="BB72" s="3717"/>
      <c r="BC72" s="3718"/>
      <c r="BD72" s="3718"/>
      <c r="BE72" s="3718"/>
      <c r="BF72" s="3718"/>
      <c r="BG72" s="3718"/>
      <c r="BH72" s="3718"/>
      <c r="BI72" s="3719"/>
      <c r="BJ72" s="3717"/>
      <c r="BK72" s="3718"/>
      <c r="BL72" s="3718"/>
      <c r="BM72" s="3718"/>
      <c r="BN72" s="3718"/>
      <c r="BO72" s="3718"/>
      <c r="BP72" s="3718"/>
      <c r="BQ72" s="3719"/>
      <c r="BR72" s="3719"/>
      <c r="BS72" s="4094" t="s">
        <v>442</v>
      </c>
      <c r="BT72" s="3918"/>
      <c r="BU72" s="4095"/>
      <c r="BV72" s="4095" t="str">
        <f>IF(T72="","",T72)</f>
        <v>Территория действия тарифа</v>
      </c>
      <c r="BW72" s="4095"/>
      <c r="BX72" s="4095"/>
      <c r="BY72" s="3703">
        <v>0</v>
      </c>
    </row>
    <row s="16144" customFormat="1" customHeight="1" ht="23.25">
      <c r="A73" s="4084"/>
      <c r="B73" s="4084"/>
      <c r="C73" s="4084" t="s">
        <v>188</v>
      </c>
      <c r="D73" s="4084"/>
      <c r="E73" s="4097" t="s">
        <v>104</v>
      </c>
      <c r="F73" s="4097"/>
      <c r="G73" s="4085">
        <v>1</v>
      </c>
      <c r="H73" s="4084"/>
      <c r="I73" s="4084"/>
      <c r="J73" s="4084"/>
      <c r="K73" s="4084"/>
      <c r="L73" s="4086"/>
      <c r="M73" s="4087"/>
      <c r="N73" s="4087"/>
      <c r="O73" s="4087"/>
      <c r="P73" s="4103"/>
      <c r="Q73" s="4099"/>
      <c r="R73" s="4100"/>
      <c r="S73" s="4091" t="str">
        <f>INDEX(PT_DIFFERENTIATION_NUM_CS,MATCH(C73,PT_DIFFERENTIATION_CS_ID,0))</f>
        <v>3.1.1</v>
      </c>
      <c r="T73" s="4104" t="s">
        <v>443</v>
      </c>
      <c r="U73" s="4093"/>
      <c r="V73" s="3717"/>
      <c r="W73" s="3718"/>
      <c r="X73" s="3718"/>
      <c r="Y73" s="3718"/>
      <c r="Z73" s="3718"/>
      <c r="AA73" s="3718"/>
      <c r="AB73" s="3718"/>
      <c r="AC73" s="3719"/>
      <c r="AD73" s="3717" t="str">
        <f>INDEX(PT_DIFFERENTIATION_CS,MATCH(C73,PT_DIFFERENTIATION_CS_ID,0))</f>
        <v>без дифференциации</v>
      </c>
      <c r="AE73" s="3718"/>
      <c r="AF73" s="3718"/>
      <c r="AG73" s="3718"/>
      <c r="AH73" s="3718"/>
      <c r="AI73" s="3718"/>
      <c r="AJ73" s="3718"/>
      <c r="AK73" s="3718"/>
      <c r="AL73" s="3717"/>
      <c r="AM73" s="3718"/>
      <c r="AN73" s="3718"/>
      <c r="AO73" s="3718"/>
      <c r="AP73" s="3718"/>
      <c r="AQ73" s="3718"/>
      <c r="AR73" s="3718"/>
      <c r="AS73" s="3719"/>
      <c r="AT73" s="3717"/>
      <c r="AU73" s="3718"/>
      <c r="AV73" s="3718"/>
      <c r="AW73" s="3718"/>
      <c r="AX73" s="3718"/>
      <c r="AY73" s="3718"/>
      <c r="AZ73" s="3718"/>
      <c r="BA73" s="3719"/>
      <c r="BB73" s="3717"/>
      <c r="BC73" s="3718"/>
      <c r="BD73" s="3718"/>
      <c r="BE73" s="3718"/>
      <c r="BF73" s="3718"/>
      <c r="BG73" s="3718"/>
      <c r="BH73" s="3718"/>
      <c r="BI73" s="3719"/>
      <c r="BJ73" s="3717"/>
      <c r="BK73" s="3718"/>
      <c r="BL73" s="3718"/>
      <c r="BM73" s="3718"/>
      <c r="BN73" s="3718"/>
      <c r="BO73" s="3718"/>
      <c r="BP73" s="3718"/>
      <c r="BQ73" s="3719"/>
      <c r="BR73" s="3719"/>
      <c r="BS73" s="4094" t="s">
        <v>444</v>
      </c>
      <c r="BT73" s="3918"/>
      <c r="BU73" s="4095"/>
      <c r="BV73" s="4095" t="str">
        <f>IF(T73="","",T73)</f>
        <v>Наименование системы теплоснабжения </v>
      </c>
      <c r="BW73" s="4095"/>
      <c r="BX73" s="4095"/>
      <c r="BY73" s="3703">
        <v>0</v>
      </c>
    </row>
    <row s="16145" customFormat="1" customHeight="1" ht="21">
      <c r="A74" s="4084"/>
      <c r="B74" s="4084"/>
      <c r="C74" s="4084"/>
      <c r="D74" s="4084" t="s">
        <v>189</v>
      </c>
      <c r="E74" s="4097" t="s">
        <v>104</v>
      </c>
      <c r="F74" s="4097"/>
      <c r="G74" s="4097"/>
      <c r="H74" s="4085">
        <v>1</v>
      </c>
      <c r="I74" s="4084"/>
      <c r="J74" s="4084"/>
      <c r="K74" s="4084"/>
      <c r="L74" s="4086"/>
      <c r="M74" s="4087"/>
      <c r="N74" s="4087"/>
      <c r="O74" s="4087"/>
      <c r="P74" s="4103"/>
      <c r="Q74" s="4099"/>
      <c r="R74" s="4100"/>
      <c r="S74" s="4091" t="str">
        <f>INDEX(PT_DIFFERENTIATION_NUM_IST_TE,MATCH(D74,PT_DIFFERENTIATION_IST_TE_ID,0))</f>
        <v>3.1.1.1</v>
      </c>
      <c r="T74" s="4106" t="s">
        <v>445</v>
      </c>
      <c r="U74" s="4093"/>
      <c r="V74" s="3717"/>
      <c r="W74" s="3718"/>
      <c r="X74" s="3718"/>
      <c r="Y74" s="3718"/>
      <c r="Z74" s="3718"/>
      <c r="AA74" s="3718"/>
      <c r="AB74" s="3718"/>
      <c r="AC74" s="3719"/>
      <c r="AD74" s="3717" t="str">
        <f>INDEX(PT_DIFFERENTIATION_IST_TE,MATCH(D74,PT_DIFFERENTIATION_IST_TE_ID,0))</f>
        <v>Чульманская ТЭЦ </v>
      </c>
      <c r="AE74" s="3718"/>
      <c r="AF74" s="3718"/>
      <c r="AG74" s="3718"/>
      <c r="AH74" s="3718"/>
      <c r="AI74" s="3718"/>
      <c r="AJ74" s="3718"/>
      <c r="AK74" s="3718"/>
      <c r="AL74" s="3717"/>
      <c r="AM74" s="3718"/>
      <c r="AN74" s="3718"/>
      <c r="AO74" s="3718"/>
      <c r="AP74" s="3718"/>
      <c r="AQ74" s="3718"/>
      <c r="AR74" s="3718"/>
      <c r="AS74" s="3719"/>
      <c r="AT74" s="3717"/>
      <c r="AU74" s="3718"/>
      <c r="AV74" s="3718"/>
      <c r="AW74" s="3718"/>
      <c r="AX74" s="3718"/>
      <c r="AY74" s="3718"/>
      <c r="AZ74" s="3718"/>
      <c r="BA74" s="3719"/>
      <c r="BB74" s="3717"/>
      <c r="BC74" s="3718"/>
      <c r="BD74" s="3718"/>
      <c r="BE74" s="3718"/>
      <c r="BF74" s="3718"/>
      <c r="BG74" s="3718"/>
      <c r="BH74" s="3718"/>
      <c r="BI74" s="3719"/>
      <c r="BJ74" s="3717"/>
      <c r="BK74" s="3718"/>
      <c r="BL74" s="3718"/>
      <c r="BM74" s="3718"/>
      <c r="BN74" s="3718"/>
      <c r="BO74" s="3718"/>
      <c r="BP74" s="3718"/>
      <c r="BQ74" s="3719"/>
      <c r="BR74" s="3719"/>
      <c r="BS74" s="4094" t="s">
        <v>446</v>
      </c>
      <c r="BT74" s="3918"/>
      <c r="BU74" s="4095"/>
      <c r="BV74" s="4095" t="str">
        <f>IF(T74="","",T74)</f>
        <v>Источник тепловой энергии  </v>
      </c>
      <c r="BW74" s="4095"/>
      <c r="BX74" s="4095"/>
      <c r="BY74" s="3703">
        <v>0</v>
      </c>
    </row>
    <row s="16146" customFormat="1" customHeight="1" ht="47.25">
      <c r="A75" s="4084"/>
      <c r="B75" s="4084"/>
      <c r="C75" s="4084"/>
      <c r="D75" s="4084"/>
      <c r="E75" s="4097" t="s">
        <v>104</v>
      </c>
      <c r="F75" s="4097"/>
      <c r="G75" s="4097"/>
      <c r="H75" s="4097"/>
      <c r="I75" s="4108" t="str">
        <f>S74&amp;".1"</f>
        <v>3.1.1.1.1</v>
      </c>
      <c r="J75" s="4084"/>
      <c r="K75" s="4084"/>
      <c r="L75" s="4086" t="s">
        <v>447</v>
      </c>
      <c r="M75" s="3890"/>
      <c r="N75" s="4109"/>
      <c r="O75" s="4109"/>
      <c r="P75" s="4110">
        <v>1</v>
      </c>
      <c r="Q75" s="4110"/>
      <c r="R75" s="4111"/>
      <c r="S75" s="4091" t="str">
        <f>$I75</f>
        <v>3.1.1.1.1</v>
      </c>
      <c r="T75" s="4112" t="s">
        <v>448</v>
      </c>
      <c r="U75" s="4093"/>
      <c r="V75" s="3738"/>
      <c r="W75" s="3739"/>
      <c r="X75" s="3739"/>
      <c r="Y75" s="3739"/>
      <c r="Z75" s="3739"/>
      <c r="AA75" s="3739"/>
      <c r="AB75" s="3739"/>
      <c r="AC75" s="3740"/>
      <c r="AD75" s="3738" t="s">
        <v>489</v>
      </c>
      <c r="AE75" s="3739"/>
      <c r="AF75" s="3739"/>
      <c r="AG75" s="3739"/>
      <c r="AH75" s="3739"/>
      <c r="AI75" s="3739"/>
      <c r="AJ75" s="3739"/>
      <c r="AK75" s="3739"/>
      <c r="AL75" s="3738"/>
      <c r="AM75" s="3739"/>
      <c r="AN75" s="3739"/>
      <c r="AO75" s="3739"/>
      <c r="AP75" s="3739"/>
      <c r="AQ75" s="3739"/>
      <c r="AR75" s="3739"/>
      <c r="AS75" s="3740"/>
      <c r="AT75" s="3738"/>
      <c r="AU75" s="3739"/>
      <c r="AV75" s="3739"/>
      <c r="AW75" s="3739"/>
      <c r="AX75" s="3739"/>
      <c r="AY75" s="3739"/>
      <c r="AZ75" s="3739"/>
      <c r="BA75" s="3740"/>
      <c r="BB75" s="3738"/>
      <c r="BC75" s="3739"/>
      <c r="BD75" s="3739"/>
      <c r="BE75" s="3739"/>
      <c r="BF75" s="3739"/>
      <c r="BG75" s="3739"/>
      <c r="BH75" s="3739"/>
      <c r="BI75" s="3740"/>
      <c r="BJ75" s="3738"/>
      <c r="BK75" s="3739"/>
      <c r="BL75" s="3739"/>
      <c r="BM75" s="3739"/>
      <c r="BN75" s="3739"/>
      <c r="BO75" s="3739"/>
      <c r="BP75" s="3739"/>
      <c r="BQ75" s="3740"/>
      <c r="BR75" s="3740"/>
      <c r="BS75" s="4094" t="s">
        <v>449</v>
      </c>
      <c r="BT75" s="3918"/>
      <c r="BU75" s="4095"/>
      <c r="BV75" s="4095" t="str">
        <f>IF(T75="","",T75)</f>
        <v>Схема подключения теплопотребляющей установки к коллектору источника тепловой энергии</v>
      </c>
      <c r="BW75" s="4095"/>
      <c r="BX75" s="4095"/>
      <c r="BY75" s="3703">
        <v>0</v>
      </c>
    </row>
    <row s="16147" customFormat="1" customHeight="1" ht="21">
      <c r="A76" s="4084"/>
      <c r="B76" s="4084"/>
      <c r="C76" s="4084"/>
      <c r="D76" s="4084"/>
      <c r="E76" s="4097" t="s">
        <v>104</v>
      </c>
      <c r="F76" s="4097"/>
      <c r="G76" s="4097"/>
      <c r="H76" s="4097"/>
      <c r="I76" s="4114"/>
      <c r="J76" s="4108" t="str">
        <f>I75&amp;".1"</f>
        <v>3.1.1.1.1.1</v>
      </c>
      <c r="K76" s="4084"/>
      <c r="L76" s="4086" t="s">
        <v>450</v>
      </c>
      <c r="M76" s="3890"/>
      <c r="N76" s="3890"/>
      <c r="O76" s="4109"/>
      <c r="P76" s="4110"/>
      <c r="Q76" s="4110">
        <v>1</v>
      </c>
      <c r="R76" s="4115"/>
      <c r="S76" s="4091" t="str">
        <f>$J76</f>
        <v>3.1.1.1.1.1</v>
      </c>
      <c r="T76" s="4116" t="s">
        <v>451</v>
      </c>
      <c r="U76" s="4093"/>
      <c r="V76" s="3738"/>
      <c r="W76" s="3739"/>
      <c r="X76" s="3739"/>
      <c r="Y76" s="3739"/>
      <c r="Z76" s="3739"/>
      <c r="AA76" s="3739"/>
      <c r="AB76" s="3739"/>
      <c r="AC76" s="3740"/>
      <c r="AD76" s="3738" t="s">
        <v>489</v>
      </c>
      <c r="AE76" s="3739"/>
      <c r="AF76" s="3739"/>
      <c r="AG76" s="3739"/>
      <c r="AH76" s="3739"/>
      <c r="AI76" s="3739"/>
      <c r="AJ76" s="3739"/>
      <c r="AK76" s="3739"/>
      <c r="AL76" s="3738"/>
      <c r="AM76" s="3739"/>
      <c r="AN76" s="3739"/>
      <c r="AO76" s="3739"/>
      <c r="AP76" s="3739"/>
      <c r="AQ76" s="3739"/>
      <c r="AR76" s="3739"/>
      <c r="AS76" s="3740"/>
      <c r="AT76" s="3738"/>
      <c r="AU76" s="3739"/>
      <c r="AV76" s="3739"/>
      <c r="AW76" s="3739"/>
      <c r="AX76" s="3739"/>
      <c r="AY76" s="3739"/>
      <c r="AZ76" s="3739"/>
      <c r="BA76" s="3740"/>
      <c r="BB76" s="3738"/>
      <c r="BC76" s="3739"/>
      <c r="BD76" s="3739"/>
      <c r="BE76" s="3739"/>
      <c r="BF76" s="3739"/>
      <c r="BG76" s="3739"/>
      <c r="BH76" s="3739"/>
      <c r="BI76" s="3740"/>
      <c r="BJ76" s="3738"/>
      <c r="BK76" s="3739"/>
      <c r="BL76" s="3739"/>
      <c r="BM76" s="3739"/>
      <c r="BN76" s="3739"/>
      <c r="BO76" s="3739"/>
      <c r="BP76" s="3739"/>
      <c r="BQ76" s="3740"/>
      <c r="BR76" s="3740"/>
      <c r="BS76" s="4094" t="s">
        <v>452</v>
      </c>
      <c r="BT76" s="3918"/>
      <c r="BU76" s="4095"/>
      <c r="BV76" s="4095" t="str">
        <f>IF(T76="","",T76)</f>
        <v>Группа потребителей</v>
      </c>
      <c r="BW76" s="4095"/>
      <c r="BX76" s="4095"/>
      <c r="BY76" s="3703">
        <v>0</v>
      </c>
    </row>
    <row s="16148" customFormat="1" customHeight="1" ht="21">
      <c r="A77" s="4084"/>
      <c r="B77" s="4084"/>
      <c r="C77" s="4084"/>
      <c r="D77" s="4084"/>
      <c r="E77" s="4097" t="s">
        <v>104</v>
      </c>
      <c r="F77" s="4097"/>
      <c r="G77" s="4097"/>
      <c r="H77" s="4097"/>
      <c r="I77" s="4114"/>
      <c r="J77" s="4114"/>
      <c r="K77" s="4108" t="str">
        <f>J76&amp;".1"</f>
        <v>3.1.1.1.1.1.1</v>
      </c>
      <c r="L77" s="4086" t="s">
        <v>453</v>
      </c>
      <c r="M77" s="3890"/>
      <c r="N77" s="3890"/>
      <c r="O77" s="3890"/>
      <c r="P77" s="4110"/>
      <c r="Q77" s="4110"/>
      <c r="R77" s="4115">
        <v>1</v>
      </c>
      <c r="S77" s="4091" t="str">
        <f>$K77</f>
        <v>3.1.1.1.1.1.1</v>
      </c>
      <c r="T77" s="4118" t="s">
        <v>490</v>
      </c>
      <c r="U77" s="4093"/>
      <c r="V77" s="3749"/>
      <c r="W77" s="3750"/>
      <c r="X77" s="3749"/>
      <c r="Y77" s="3751"/>
      <c r="Z77" s="3752"/>
      <c r="AA77" s="3263" t="s">
        <v>67</v>
      </c>
      <c r="AB77" s="3752"/>
      <c r="AC77" s="3263" t="s">
        <v>67</v>
      </c>
      <c r="AD77" s="3749">
        <v>9652.1</v>
      </c>
      <c r="AE77" s="3750"/>
      <c r="AF77" s="3749">
        <v>1939.84</v>
      </c>
      <c r="AG77" s="3751">
        <v>1614.397</v>
      </c>
      <c r="AH77" s="3752">
        <v>45292</v>
      </c>
      <c r="AI77" s="3263" t="s">
        <v>67</v>
      </c>
      <c r="AJ77" s="3752">
        <v>45657</v>
      </c>
      <c r="AK77" s="3263" t="s">
        <v>67</v>
      </c>
      <c r="AL77" s="3749">
        <v>11590.52</v>
      </c>
      <c r="AM77" s="3750"/>
      <c r="AN77" s="3749">
        <v>1410.89</v>
      </c>
      <c r="AO77" s="3751">
        <v>2657.627</v>
      </c>
      <c r="AP77" s="3752">
        <v>45658</v>
      </c>
      <c r="AQ77" s="3263" t="s">
        <v>67</v>
      </c>
      <c r="AR77" s="3752">
        <v>46022</v>
      </c>
      <c r="AS77" s="3263" t="s">
        <v>67</v>
      </c>
      <c r="AT77" s="3749">
        <v>8864.01</v>
      </c>
      <c r="AU77" s="3750"/>
      <c r="AV77" s="3749">
        <v>2482.46</v>
      </c>
      <c r="AW77" s="3751">
        <v>1322.953</v>
      </c>
      <c r="AX77" s="3752">
        <v>46023</v>
      </c>
      <c r="AY77" s="3263" t="s">
        <v>67</v>
      </c>
      <c r="AZ77" s="3752">
        <v>46387</v>
      </c>
      <c r="BA77" s="3263" t="s">
        <v>67</v>
      </c>
      <c r="BB77" s="3749">
        <v>9198.39</v>
      </c>
      <c r="BC77" s="3750"/>
      <c r="BD77" s="3749">
        <v>2582.14</v>
      </c>
      <c r="BE77" s="3751">
        <v>1371.485</v>
      </c>
      <c r="BF77" s="3752">
        <v>46388</v>
      </c>
      <c r="BG77" s="3263" t="s">
        <v>67</v>
      </c>
      <c r="BH77" s="3752">
        <v>46752</v>
      </c>
      <c r="BI77" s="3263" t="s">
        <v>67</v>
      </c>
      <c r="BJ77" s="3749">
        <v>9545.49</v>
      </c>
      <c r="BK77" s="3750"/>
      <c r="BL77" s="3749">
        <v>2686.3</v>
      </c>
      <c r="BM77" s="3751">
        <v>1421.706</v>
      </c>
      <c r="BN77" s="3752">
        <v>46753</v>
      </c>
      <c r="BO77" s="3263" t="s">
        <v>67</v>
      </c>
      <c r="BP77" s="3752">
        <v>47118</v>
      </c>
      <c r="BQ77" s="3263" t="s">
        <v>67</v>
      </c>
      <c r="BR77" s="3750"/>
      <c r="BS77" s="4119" t="s">
        <v>454</v>
      </c>
      <c r="BT77" s="3918">
        <f>STRCHECKDATE(V78:BR78)</f>
      </c>
      <c r="BU77" s="4095"/>
      <c r="BV77" s="4095" t="str">
        <f>IF(T77="","",T77)</f>
        <v>вода</v>
      </c>
      <c r="BW77" s="4095"/>
      <c r="BX77" s="4095"/>
      <c r="BY77" s="3703">
        <v>0</v>
      </c>
    </row>
    <row s="16149" customFormat="1" customHeight="1" ht="0.75">
      <c r="A78" s="4084"/>
      <c r="B78" s="4084"/>
      <c r="C78" s="4084"/>
      <c r="D78" s="4084"/>
      <c r="E78" s="4097" t="s">
        <v>104</v>
      </c>
      <c r="F78" s="4097"/>
      <c r="G78" s="4097"/>
      <c r="H78" s="4097"/>
      <c r="I78" s="4114"/>
      <c r="J78" s="4114"/>
      <c r="K78" s="4108"/>
      <c r="L78" s="4086"/>
      <c r="M78" s="3890"/>
      <c r="N78" s="3890"/>
      <c r="O78" s="3890"/>
      <c r="P78" s="4110"/>
      <c r="Q78" s="4110"/>
      <c r="R78" s="4115"/>
      <c r="S78" s="4121"/>
      <c r="T78" s="4093"/>
      <c r="U78" s="4093"/>
      <c r="V78" s="3750"/>
      <c r="W78" s="3750"/>
      <c r="X78" s="3750"/>
      <c r="Y78" s="3757" t="str">
        <f>Z77&amp;"-"&amp;AB77</f>
        <v>-</v>
      </c>
      <c r="Z78" s="3758"/>
      <c r="AA78" s="3263"/>
      <c r="AB78" s="3758"/>
      <c r="AC78" s="3263"/>
      <c r="AD78" s="3750"/>
      <c r="AE78" s="3750"/>
      <c r="AF78" s="3750"/>
      <c r="AG78" s="3757" t="str">
        <f>AH77&amp;"-"&amp;AJ77</f>
        <v>45292-45657</v>
      </c>
      <c r="AH78" s="3758"/>
      <c r="AI78" s="3263"/>
      <c r="AJ78" s="3758"/>
      <c r="AK78" s="3263"/>
      <c r="AL78" s="3750"/>
      <c r="AM78" s="3750"/>
      <c r="AN78" s="3750"/>
      <c r="AO78" s="3757" t="str">
        <f>AP77&amp;"-"&amp;AR77</f>
        <v>45658-46022</v>
      </c>
      <c r="AP78" s="3758"/>
      <c r="AQ78" s="3263"/>
      <c r="AR78" s="3758"/>
      <c r="AS78" s="3263"/>
      <c r="AT78" s="3750"/>
      <c r="AU78" s="3750"/>
      <c r="AV78" s="3750"/>
      <c r="AW78" s="3757" t="str">
        <f>AX77&amp;"-"&amp;AZ77</f>
        <v>46023-46387</v>
      </c>
      <c r="AX78" s="3758"/>
      <c r="AY78" s="3263"/>
      <c r="AZ78" s="3758"/>
      <c r="BA78" s="3263"/>
      <c r="BB78" s="3750"/>
      <c r="BC78" s="3750"/>
      <c r="BD78" s="3750"/>
      <c r="BE78" s="3757" t="str">
        <f>BF77&amp;"-"&amp;BH77</f>
        <v>46388-46752</v>
      </c>
      <c r="BF78" s="3758"/>
      <c r="BG78" s="3263"/>
      <c r="BH78" s="3758"/>
      <c r="BI78" s="3263"/>
      <c r="BJ78" s="3750"/>
      <c r="BK78" s="3750"/>
      <c r="BL78" s="3750"/>
      <c r="BM78" s="3757" t="str">
        <f>BN77&amp;"-"&amp;BP77</f>
        <v>46753-47118</v>
      </c>
      <c r="BN78" s="3758"/>
      <c r="BO78" s="3263"/>
      <c r="BP78" s="3758"/>
      <c r="BQ78" s="3263"/>
      <c r="BR78" s="3750"/>
      <c r="BS78" s="4122"/>
      <c r="BT78" s="3918"/>
      <c r="BU78" s="4095"/>
      <c r="BV78" s="4095" t="str">
        <f>IF(T78="","",T78)</f>
        <v/>
      </c>
      <c r="BW78" s="4095"/>
      <c r="BX78" s="4095"/>
      <c r="BY78" s="3703">
        <v>0</v>
      </c>
    </row>
    <row s="16150" customFormat="1" customHeight="1" ht="15">
      <c r="A79" s="4084"/>
      <c r="B79" s="4084"/>
      <c r="C79" s="4084"/>
      <c r="D79" s="4084"/>
      <c r="E79" s="4097" t="s">
        <v>104</v>
      </c>
      <c r="F79" s="4097"/>
      <c r="G79" s="4097"/>
      <c r="H79" s="4097"/>
      <c r="I79" s="4114"/>
      <c r="J79" s="4108"/>
      <c r="K79" s="4084"/>
      <c r="L79" s="4086"/>
      <c r="M79" s="3890"/>
      <c r="N79" s="3890"/>
      <c r="O79" s="4109"/>
      <c r="P79" s="4110"/>
      <c r="Q79" s="4110"/>
      <c r="R79" s="4111"/>
      <c r="S79" s="4309"/>
      <c r="T79" s="4310" t="s">
        <v>455</v>
      </c>
      <c r="U79" s="4311"/>
      <c r="V79" s="4312"/>
      <c r="W79" s="4313"/>
      <c r="X79" s="4314"/>
      <c r="Y79" s="4315"/>
      <c r="Z79" s="4316"/>
      <c r="AA79" s="4317"/>
      <c r="AB79" s="4318"/>
      <c r="AC79" s="4319"/>
      <c r="AD79" s="4320"/>
      <c r="AE79" s="4321"/>
      <c r="AF79" s="4322"/>
      <c r="AG79" s="4323"/>
      <c r="AH79" s="4324"/>
      <c r="AI79" s="4325"/>
      <c r="AJ79" s="4326"/>
      <c r="AK79" s="4327"/>
      <c r="AL79" s="4328"/>
      <c r="AM79" s="4329"/>
      <c r="AN79" s="4330"/>
      <c r="AO79" s="4331"/>
      <c r="AP79" s="4332"/>
      <c r="AQ79" s="4333"/>
      <c r="AR79" s="4334"/>
      <c r="AS79" s="4335"/>
      <c r="AT79" s="4336"/>
      <c r="AU79" s="4337"/>
      <c r="AV79" s="4338"/>
      <c r="AW79" s="4339"/>
      <c r="AX79" s="4340"/>
      <c r="AY79" s="4341"/>
      <c r="AZ79" s="4342"/>
      <c r="BA79" s="4343"/>
      <c r="BB79" s="4344"/>
      <c r="BC79" s="4345"/>
      <c r="BD79" s="4346"/>
      <c r="BE79" s="4347"/>
      <c r="BF79" s="4348"/>
      <c r="BG79" s="4349"/>
      <c r="BH79" s="4350"/>
      <c r="BI79" s="4351"/>
      <c r="BJ79" s="4352"/>
      <c r="BK79" s="4353"/>
      <c r="BL79" s="4354"/>
      <c r="BM79" s="4355"/>
      <c r="BN79" s="4356"/>
      <c r="BO79" s="4357"/>
      <c r="BP79" s="4358"/>
      <c r="BQ79" s="4359"/>
      <c r="BR79" s="4360"/>
      <c r="BS79" s="4176"/>
      <c r="BT79" s="3918"/>
      <c r="BU79" s="4095"/>
      <c r="BV79" s="4095" t="str">
        <f>IF(T79="","",T79)</f>
        <v>Добавить вид теплоносителя (параметры теплоносителя)</v>
      </c>
      <c r="BW79" s="4095"/>
      <c r="BX79" s="4095"/>
      <c r="BY79" s="3703">
        <v>0</v>
      </c>
    </row>
    <row s="16203" customFormat="1" customHeight="1" ht="15">
      <c r="A80" s="4084"/>
      <c r="B80" s="4084"/>
      <c r="C80" s="4084"/>
      <c r="D80" s="4084"/>
      <c r="E80" s="4097" t="s">
        <v>104</v>
      </c>
      <c r="F80" s="4097"/>
      <c r="G80" s="4097"/>
      <c r="H80" s="4097"/>
      <c r="I80" s="4108"/>
      <c r="J80" s="4084"/>
      <c r="K80" s="4084"/>
      <c r="L80" s="4086"/>
      <c r="M80" s="3890"/>
      <c r="N80" s="4109"/>
      <c r="O80" s="4109"/>
      <c r="P80" s="4110"/>
      <c r="Q80" s="4110"/>
      <c r="R80" s="4111"/>
      <c r="S80" s="4362"/>
      <c r="T80" s="4363" t="s">
        <v>456</v>
      </c>
      <c r="U80" s="4364"/>
      <c r="V80" s="4365"/>
      <c r="W80" s="4366"/>
      <c r="X80" s="4367"/>
      <c r="Y80" s="4368"/>
      <c r="Z80" s="4369"/>
      <c r="AA80" s="4370"/>
      <c r="AB80" s="4371"/>
      <c r="AC80" s="4372"/>
      <c r="AD80" s="4373"/>
      <c r="AE80" s="4374"/>
      <c r="AF80" s="4375"/>
      <c r="AG80" s="4376"/>
      <c r="AH80" s="4377"/>
      <c r="AI80" s="4378"/>
      <c r="AJ80" s="4379"/>
      <c r="AK80" s="4380"/>
      <c r="AL80" s="4381"/>
      <c r="AM80" s="4382"/>
      <c r="AN80" s="4383"/>
      <c r="AO80" s="4384"/>
      <c r="AP80" s="4385"/>
      <c r="AQ80" s="4386"/>
      <c r="AR80" s="4387"/>
      <c r="AS80" s="4388"/>
      <c r="AT80" s="4389"/>
      <c r="AU80" s="4390"/>
      <c r="AV80" s="4391"/>
      <c r="AW80" s="4392"/>
      <c r="AX80" s="4393"/>
      <c r="AY80" s="4394"/>
      <c r="AZ80" s="4395"/>
      <c r="BA80" s="4396"/>
      <c r="BB80" s="4397"/>
      <c r="BC80" s="4398"/>
      <c r="BD80" s="4399"/>
      <c r="BE80" s="4400"/>
      <c r="BF80" s="4401"/>
      <c r="BG80" s="4402"/>
      <c r="BH80" s="4403"/>
      <c r="BI80" s="4404"/>
      <c r="BJ80" s="4405"/>
      <c r="BK80" s="4406"/>
      <c r="BL80" s="4407"/>
      <c r="BM80" s="4408"/>
      <c r="BN80" s="4409"/>
      <c r="BO80" s="4410"/>
      <c r="BP80" s="4411"/>
      <c r="BQ80" s="4412"/>
      <c r="BR80" s="4413"/>
      <c r="BS80" s="4414"/>
      <c r="BT80" s="3918"/>
      <c r="BU80" s="4095"/>
      <c r="BV80" s="4095" t="str">
        <f>IF(T80="","",T80)</f>
        <v>Добавить группу потребителей</v>
      </c>
      <c r="BW80" s="4095"/>
      <c r="BX80" s="4095"/>
      <c r="BY80" s="3703">
        <v>0</v>
      </c>
    </row>
    <row s="16257" customFormat="1" customHeight="1" ht="14.25">
      <c r="A81" s="4084"/>
      <c r="B81" s="4084"/>
      <c r="C81" s="4084"/>
      <c r="D81" s="4084"/>
      <c r="E81" s="4097" t="s">
        <v>104</v>
      </c>
      <c r="F81" s="4097"/>
      <c r="G81" s="4097"/>
      <c r="H81" s="4085"/>
      <c r="I81" s="4084"/>
      <c r="J81" s="4084"/>
      <c r="K81" s="4084"/>
      <c r="L81" s="4086"/>
      <c r="M81" s="4087"/>
      <c r="N81" s="4087"/>
      <c r="O81" s="3890"/>
      <c r="P81" s="4089"/>
      <c r="Q81" s="4232"/>
      <c r="R81" s="4090"/>
      <c r="S81" s="4416"/>
      <c r="T81" s="4417" t="s">
        <v>457</v>
      </c>
      <c r="U81" s="4418"/>
      <c r="V81" s="4419"/>
      <c r="W81" s="4420"/>
      <c r="X81" s="4421"/>
      <c r="Y81" s="4422"/>
      <c r="Z81" s="4423"/>
      <c r="AA81" s="4424"/>
      <c r="AB81" s="4425"/>
      <c r="AC81" s="4426"/>
      <c r="AD81" s="4427"/>
      <c r="AE81" s="4428"/>
      <c r="AF81" s="4429"/>
      <c r="AG81" s="4430"/>
      <c r="AH81" s="4431"/>
      <c r="AI81" s="4432"/>
      <c r="AJ81" s="4433"/>
      <c r="AK81" s="4434"/>
      <c r="AL81" s="4435"/>
      <c r="AM81" s="4436"/>
      <c r="AN81" s="4437"/>
      <c r="AO81" s="4438"/>
      <c r="AP81" s="4439"/>
      <c r="AQ81" s="4440"/>
      <c r="AR81" s="4441"/>
      <c r="AS81" s="4442"/>
      <c r="AT81" s="4443"/>
      <c r="AU81" s="4444"/>
      <c r="AV81" s="4445"/>
      <c r="AW81" s="4446"/>
      <c r="AX81" s="4447"/>
      <c r="AY81" s="4448"/>
      <c r="AZ81" s="4449"/>
      <c r="BA81" s="4450"/>
      <c r="BB81" s="4451"/>
      <c r="BC81" s="4452"/>
      <c r="BD81" s="4453"/>
      <c r="BE81" s="4454"/>
      <c r="BF81" s="4455"/>
      <c r="BG81" s="4456"/>
      <c r="BH81" s="4457"/>
      <c r="BI81" s="4458"/>
      <c r="BJ81" s="4459"/>
      <c r="BK81" s="4460"/>
      <c r="BL81" s="4461"/>
      <c r="BM81" s="4462"/>
      <c r="BN81" s="4463"/>
      <c r="BO81" s="4464"/>
      <c r="BP81" s="4465"/>
      <c r="BQ81" s="4466"/>
      <c r="BR81" s="4467"/>
      <c r="BS81" s="4468"/>
      <c r="BT81" s="3918"/>
      <c r="BU81" s="4095"/>
      <c r="BV81" s="4095" t="str">
        <f>IF(T81="","",T81)</f>
        <v>Добавить схему подключения</v>
      </c>
      <c r="BW81" s="4095"/>
      <c r="BX81" s="4095"/>
      <c r="BY81" s="3703">
        <v>0</v>
      </c>
    </row>
    <row s="16311" customFormat="1" customHeight="1" ht="0.75">
      <c r="A82" s="4287"/>
      <c r="B82" s="4287"/>
      <c r="C82" s="4287"/>
      <c r="D82" s="4287"/>
      <c r="E82" s="4097" t="s">
        <v>104</v>
      </c>
      <c r="F82" s="4097"/>
      <c r="G82" s="4085"/>
      <c r="H82" s="4287"/>
      <c r="I82" s="4287"/>
      <c r="J82" s="4287"/>
      <c r="K82" s="4287"/>
      <c r="L82" s="4288"/>
      <c r="M82" s="4289"/>
      <c r="N82" s="4289"/>
      <c r="O82" s="3918"/>
      <c r="P82" s="4290"/>
      <c r="Q82" s="4291"/>
      <c r="R82" s="4290"/>
      <c r="S82" s="4292"/>
      <c r="T82" s="4293" t="s">
        <v>176</v>
      </c>
      <c r="U82" s="3872"/>
      <c r="V82" s="3872"/>
      <c r="W82" s="3872"/>
      <c r="X82" s="3872"/>
      <c r="Y82" s="3872"/>
      <c r="Z82" s="3872"/>
      <c r="AA82" s="3872"/>
      <c r="AB82" s="3872"/>
      <c r="AC82" s="3872"/>
      <c r="AD82" s="3872"/>
      <c r="AE82" s="3872"/>
      <c r="AF82" s="3872"/>
      <c r="AG82" s="3872"/>
      <c r="AH82" s="3872"/>
      <c r="AI82" s="3872"/>
      <c r="AJ82" s="3872"/>
      <c r="AK82" s="3872"/>
      <c r="AL82" s="3872"/>
      <c r="AM82" s="3872"/>
      <c r="AN82" s="3872"/>
      <c r="AO82" s="3872"/>
      <c r="AP82" s="3872"/>
      <c r="AQ82" s="3872"/>
      <c r="AR82" s="3872"/>
      <c r="AS82" s="3872"/>
      <c r="AT82" s="3872"/>
      <c r="AU82" s="3872"/>
      <c r="AV82" s="3872"/>
      <c r="AW82" s="3872"/>
      <c r="AX82" s="3872"/>
      <c r="AY82" s="3872"/>
      <c r="AZ82" s="3872"/>
      <c r="BA82" s="3872"/>
      <c r="BB82" s="3872"/>
      <c r="BC82" s="3872"/>
      <c r="BD82" s="3872"/>
      <c r="BE82" s="3872"/>
      <c r="BF82" s="3872"/>
      <c r="BG82" s="3872"/>
      <c r="BH82" s="3872"/>
      <c r="BI82" s="3872"/>
      <c r="BJ82" s="3872"/>
      <c r="BK82" s="3872"/>
      <c r="BL82" s="3872"/>
      <c r="BM82" s="3872"/>
      <c r="BN82" s="3872"/>
      <c r="BO82" s="3872"/>
      <c r="BP82" s="3872"/>
      <c r="BQ82" s="3872"/>
      <c r="BR82" s="3872"/>
      <c r="BS82" s="3872"/>
      <c r="BT82" s="3918"/>
      <c r="BU82" s="4095"/>
      <c r="BV82" s="4095" t="str">
        <f>IF(T82="","",T82)</f>
        <v>Добавить источник для дифференциации</v>
      </c>
      <c r="BW82" s="4095"/>
      <c r="BX82" s="4095"/>
      <c r="BY82" s="3918">
        <v>0</v>
      </c>
    </row>
    <row s="16312" customFormat="1" customHeight="1" ht="0.75">
      <c r="A83" s="4287"/>
      <c r="B83" s="4287"/>
      <c r="C83" s="4287"/>
      <c r="D83" s="4287"/>
      <c r="E83" s="4097" t="s">
        <v>104</v>
      </c>
      <c r="F83" s="4085"/>
      <c r="G83" s="4287"/>
      <c r="H83" s="4287"/>
      <c r="I83" s="4287"/>
      <c r="J83" s="4287"/>
      <c r="K83" s="4287"/>
      <c r="L83" s="4288"/>
      <c r="M83" s="4295"/>
      <c r="N83" s="4295"/>
      <c r="O83" s="3918"/>
      <c r="P83" s="4290"/>
      <c r="Q83" s="4291"/>
      <c r="R83" s="4290"/>
      <c r="S83" s="4296"/>
      <c r="T83" s="4297" t="s">
        <v>177</v>
      </c>
      <c r="U83" s="3878"/>
      <c r="V83" s="3878"/>
      <c r="W83" s="3878"/>
      <c r="X83" s="3878"/>
      <c r="Y83" s="3878"/>
      <c r="Z83" s="3878"/>
      <c r="AA83" s="3878"/>
      <c r="AB83" s="3878"/>
      <c r="AC83" s="3878"/>
      <c r="AD83" s="3878"/>
      <c r="AE83" s="3878"/>
      <c r="AF83" s="3878"/>
      <c r="AG83" s="3878"/>
      <c r="AH83" s="3878"/>
      <c r="AI83" s="3878"/>
      <c r="AJ83" s="3878"/>
      <c r="AK83" s="3878"/>
      <c r="AL83" s="3878"/>
      <c r="AM83" s="3878"/>
      <c r="AN83" s="3878"/>
      <c r="AO83" s="3878"/>
      <c r="AP83" s="3878"/>
      <c r="AQ83" s="3878"/>
      <c r="AR83" s="3878"/>
      <c r="AS83" s="3878"/>
      <c r="AT83" s="3878"/>
      <c r="AU83" s="3878"/>
      <c r="AV83" s="3878"/>
      <c r="AW83" s="3878"/>
      <c r="AX83" s="3878"/>
      <c r="AY83" s="3878"/>
      <c r="AZ83" s="3878"/>
      <c r="BA83" s="3878"/>
      <c r="BB83" s="3878"/>
      <c r="BC83" s="3878"/>
      <c r="BD83" s="3878"/>
      <c r="BE83" s="3878"/>
      <c r="BF83" s="3878"/>
      <c r="BG83" s="3878"/>
      <c r="BH83" s="3878"/>
      <c r="BI83" s="3878"/>
      <c r="BJ83" s="3878"/>
      <c r="BK83" s="3878"/>
      <c r="BL83" s="3878"/>
      <c r="BM83" s="3878"/>
      <c r="BN83" s="3878"/>
      <c r="BO83" s="3878"/>
      <c r="BP83" s="3878"/>
      <c r="BQ83" s="3878"/>
      <c r="BR83" s="3878"/>
      <c r="BS83" s="3878"/>
      <c r="BT83" s="3918"/>
      <c r="BU83" s="4095"/>
      <c r="BV83" s="4095" t="str">
        <f>IF(T83="","",T83)</f>
        <v>Добавить централизованную систему для дифференциации</v>
      </c>
      <c r="BW83" s="4095"/>
      <c r="BX83" s="4095"/>
      <c r="BY83" s="3918">
        <v>0</v>
      </c>
    </row>
    <row s="16313" customFormat="1" customHeight="1" ht="0.75">
      <c r="A84" s="4287"/>
      <c r="B84" s="4287"/>
      <c r="C84" s="4287"/>
      <c r="D84" s="4287"/>
      <c r="E84" s="4085" t="s">
        <v>104</v>
      </c>
      <c r="F84" s="4287"/>
      <c r="G84" s="4287"/>
      <c r="H84" s="4287"/>
      <c r="I84" s="4287"/>
      <c r="J84" s="4287"/>
      <c r="K84" s="4287"/>
      <c r="L84" s="4288"/>
      <c r="M84" s="4295"/>
      <c r="N84" s="4295"/>
      <c r="O84" s="3918"/>
      <c r="P84" s="4290"/>
      <c r="Q84" s="4291"/>
      <c r="R84" s="4290"/>
      <c r="S84" s="4296"/>
      <c r="T84" s="4299" t="s">
        <v>178</v>
      </c>
      <c r="U84" s="3878"/>
      <c r="V84" s="3878"/>
      <c r="W84" s="3878"/>
      <c r="X84" s="3878"/>
      <c r="Y84" s="3878"/>
      <c r="Z84" s="3878"/>
      <c r="AA84" s="3878"/>
      <c r="AB84" s="3878"/>
      <c r="AC84" s="3878"/>
      <c r="AD84" s="3878"/>
      <c r="AE84" s="3878"/>
      <c r="AF84" s="3878"/>
      <c r="AG84" s="3878"/>
      <c r="AH84" s="3878"/>
      <c r="AI84" s="3878"/>
      <c r="AJ84" s="3878"/>
      <c r="AK84" s="3878"/>
      <c r="AL84" s="3878"/>
      <c r="AM84" s="3878"/>
      <c r="AN84" s="3878"/>
      <c r="AO84" s="3878"/>
      <c r="AP84" s="3878"/>
      <c r="AQ84" s="3878"/>
      <c r="AR84" s="3878"/>
      <c r="AS84" s="3878"/>
      <c r="AT84" s="3878"/>
      <c r="AU84" s="3878"/>
      <c r="AV84" s="3878"/>
      <c r="AW84" s="3878"/>
      <c r="AX84" s="3878"/>
      <c r="AY84" s="3878"/>
      <c r="AZ84" s="3878"/>
      <c r="BA84" s="3878"/>
      <c r="BB84" s="3878"/>
      <c r="BC84" s="3878"/>
      <c r="BD84" s="3878"/>
      <c r="BE84" s="3878"/>
      <c r="BF84" s="3878"/>
      <c r="BG84" s="3878"/>
      <c r="BH84" s="3878"/>
      <c r="BI84" s="3878"/>
      <c r="BJ84" s="3878"/>
      <c r="BK84" s="3878"/>
      <c r="BL84" s="3878"/>
      <c r="BM84" s="3878"/>
      <c r="BN84" s="3878"/>
      <c r="BO84" s="3878"/>
      <c r="BP84" s="3878"/>
      <c r="BQ84" s="3878"/>
      <c r="BR84" s="3878"/>
      <c r="BS84" s="3878"/>
      <c r="BT84" s="3918"/>
      <c r="BU84" s="4095"/>
      <c r="BV84" s="4095" t="str">
        <f>IF(T84="","",T84)</f>
        <v>Добавить территорию для дифференциации</v>
      </c>
      <c r="BW84" s="4095"/>
      <c r="BX84" s="4095"/>
      <c r="BY84" s="3918">
        <v>0</v>
      </c>
    </row>
    <row s="16314" customFormat="1" customHeight="1" ht="21">
      <c r="A85" s="4084" t="s">
        <v>191</v>
      </c>
      <c r="B85" s="4084"/>
      <c r="C85" s="4084"/>
      <c r="D85" s="4084"/>
      <c r="E85" s="4085" t="s">
        <v>92</v>
      </c>
      <c r="F85" s="4084"/>
      <c r="G85" s="4084"/>
      <c r="H85" s="4084"/>
      <c r="I85" s="4084"/>
      <c r="J85" s="4084"/>
      <c r="K85" s="4084"/>
      <c r="L85" s="4086"/>
      <c r="M85" s="4087"/>
      <c r="N85" s="4087"/>
      <c r="O85" s="4087"/>
      <c r="P85" s="4088"/>
      <c r="Q85" s="4089"/>
      <c r="R85" s="4090"/>
      <c r="S85" s="4091" t="str">
        <f>INDEX(PT_DIFFERENTIATION_NUM_NTAR,MATCH(A85,PT_DIFFERENTIATION_NTAR_ID,0))</f>
        <v>4</v>
      </c>
      <c r="T85" s="4092" t="s">
        <v>136</v>
      </c>
      <c r="U85" s="4093"/>
      <c r="V85" s="3717"/>
      <c r="W85" s="3718"/>
      <c r="X85" s="3718"/>
      <c r="Y85" s="3718"/>
      <c r="Z85" s="3718"/>
      <c r="AA85" s="3718"/>
      <c r="AB85" s="3718"/>
      <c r="AC85" s="3719"/>
      <c r="AD85" s="3717" t="str">
        <f>INDEX(PT_DIFFERENTIATION_NTAR,MATCH(A85,PT_DIFFERENTIATION_NTAR_ID,0))</f>
        <v>Тариф на производство тепловой энергии в режиме комбинированной выработки (Чульманская ТЭЦ)</v>
      </c>
      <c r="AE85" s="3718"/>
      <c r="AF85" s="3718"/>
      <c r="AG85" s="3718"/>
      <c r="AH85" s="3718"/>
      <c r="AI85" s="3718"/>
      <c r="AJ85" s="3718"/>
      <c r="AK85" s="3718"/>
      <c r="AL85" s="3717"/>
      <c r="AM85" s="3718"/>
      <c r="AN85" s="3718"/>
      <c r="AO85" s="3718"/>
      <c r="AP85" s="3718"/>
      <c r="AQ85" s="3718"/>
      <c r="AR85" s="3718"/>
      <c r="AS85" s="3719"/>
      <c r="AT85" s="3717"/>
      <c r="AU85" s="3718"/>
      <c r="AV85" s="3718"/>
      <c r="AW85" s="3718"/>
      <c r="AX85" s="3718"/>
      <c r="AY85" s="3718"/>
      <c r="AZ85" s="3718"/>
      <c r="BA85" s="3719"/>
      <c r="BB85" s="3717"/>
      <c r="BC85" s="3718"/>
      <c r="BD85" s="3718"/>
      <c r="BE85" s="3718"/>
      <c r="BF85" s="3718"/>
      <c r="BG85" s="3718"/>
      <c r="BH85" s="3718"/>
      <c r="BI85" s="3719"/>
      <c r="BJ85" s="3717"/>
      <c r="BK85" s="3718"/>
      <c r="BL85" s="3718"/>
      <c r="BM85" s="3718"/>
      <c r="BN85" s="3718"/>
      <c r="BO85" s="3718"/>
      <c r="BP85" s="3718"/>
      <c r="BQ85" s="3719"/>
      <c r="BR85" s="3719"/>
      <c r="BS85" s="4094" t="s">
        <v>440</v>
      </c>
      <c r="BT85" s="3918"/>
      <c r="BU85" s="4095"/>
      <c r="BV85" s="4095" t="str">
        <f>IF(T85="","",T85)</f>
        <v>Наименование тарифа</v>
      </c>
      <c r="BW85" s="4095"/>
      <c r="BX85" s="4095"/>
      <c r="BY85" s="3703">
        <v>0</v>
      </c>
    </row>
    <row s="16315" customFormat="1" customHeight="1" ht="21">
      <c r="A86" s="4084"/>
      <c r="B86" s="4084" t="s">
        <v>192</v>
      </c>
      <c r="C86" s="4084"/>
      <c r="D86" s="4084"/>
      <c r="E86" s="4097" t="s">
        <v>91</v>
      </c>
      <c r="F86" s="4085">
        <v>1</v>
      </c>
      <c r="G86" s="4084"/>
      <c r="H86" s="4084"/>
      <c r="I86" s="4084"/>
      <c r="J86" s="4084"/>
      <c r="K86" s="4084"/>
      <c r="L86" s="4086"/>
      <c r="M86" s="4087"/>
      <c r="N86" s="4087"/>
      <c r="O86" s="4087"/>
      <c r="P86" s="4098"/>
      <c r="Q86" s="4099"/>
      <c r="R86" s="4100"/>
      <c r="S86" s="4091" t="str">
        <f>INDEX(PT_DIFFERENTIATION_NUM_TER,MATCH(B86,PT_DIFFERENTIATION_TER_ID,0))</f>
        <v>4.1</v>
      </c>
      <c r="T86" s="4101" t="s">
        <v>441</v>
      </c>
      <c r="U86" s="4093"/>
      <c r="V86" s="3717"/>
      <c r="W86" s="3718"/>
      <c r="X86" s="3718"/>
      <c r="Y86" s="3718"/>
      <c r="Z86" s="3718"/>
      <c r="AA86" s="3718"/>
      <c r="AB86" s="3718"/>
      <c r="AC86" s="3719"/>
      <c r="AD86" s="3717" t="str">
        <f>INDEX(PT_DIFFERENTIATION_TER,MATCH(B86,PT_DIFFERENTIATION_TER_ID,0))</f>
        <v>Территория 2</v>
      </c>
      <c r="AE86" s="3718"/>
      <c r="AF86" s="3718"/>
      <c r="AG86" s="3718"/>
      <c r="AH86" s="3718"/>
      <c r="AI86" s="3718"/>
      <c r="AJ86" s="3718"/>
      <c r="AK86" s="3718"/>
      <c r="AL86" s="3717"/>
      <c r="AM86" s="3718"/>
      <c r="AN86" s="3718"/>
      <c r="AO86" s="3718"/>
      <c r="AP86" s="3718"/>
      <c r="AQ86" s="3718"/>
      <c r="AR86" s="3718"/>
      <c r="AS86" s="3719"/>
      <c r="AT86" s="3717"/>
      <c r="AU86" s="3718"/>
      <c r="AV86" s="3718"/>
      <c r="AW86" s="3718"/>
      <c r="AX86" s="3718"/>
      <c r="AY86" s="3718"/>
      <c r="AZ86" s="3718"/>
      <c r="BA86" s="3719"/>
      <c r="BB86" s="3717"/>
      <c r="BC86" s="3718"/>
      <c r="BD86" s="3718"/>
      <c r="BE86" s="3718"/>
      <c r="BF86" s="3718"/>
      <c r="BG86" s="3718"/>
      <c r="BH86" s="3718"/>
      <c r="BI86" s="3719"/>
      <c r="BJ86" s="3717"/>
      <c r="BK86" s="3718"/>
      <c r="BL86" s="3718"/>
      <c r="BM86" s="3718"/>
      <c r="BN86" s="3718"/>
      <c r="BO86" s="3718"/>
      <c r="BP86" s="3718"/>
      <c r="BQ86" s="3719"/>
      <c r="BR86" s="3719"/>
      <c r="BS86" s="4094" t="s">
        <v>442</v>
      </c>
      <c r="BT86" s="3918"/>
      <c r="BU86" s="4095"/>
      <c r="BV86" s="4095" t="str">
        <f>IF(T86="","",T86)</f>
        <v>Территория действия тарифа</v>
      </c>
      <c r="BW86" s="4095"/>
      <c r="BX86" s="4095"/>
      <c r="BY86" s="3703">
        <v>0</v>
      </c>
    </row>
    <row s="16316" customFormat="1" customHeight="1" ht="23.25">
      <c r="A87" s="4084"/>
      <c r="B87" s="4084"/>
      <c r="C87" s="4084" t="s">
        <v>193</v>
      </c>
      <c r="D87" s="4084"/>
      <c r="E87" s="4097" t="s">
        <v>91</v>
      </c>
      <c r="F87" s="4097"/>
      <c r="G87" s="4085">
        <v>1</v>
      </c>
      <c r="H87" s="4084"/>
      <c r="I87" s="4084"/>
      <c r="J87" s="4084"/>
      <c r="K87" s="4084"/>
      <c r="L87" s="4086"/>
      <c r="M87" s="4087"/>
      <c r="N87" s="4087"/>
      <c r="O87" s="4087"/>
      <c r="P87" s="4103"/>
      <c r="Q87" s="4099"/>
      <c r="R87" s="4100"/>
      <c r="S87" s="4091" t="str">
        <f>INDEX(PT_DIFFERENTIATION_NUM_CS,MATCH(C87,PT_DIFFERENTIATION_CS_ID,0))</f>
        <v>4.1.1</v>
      </c>
      <c r="T87" s="4104" t="s">
        <v>443</v>
      </c>
      <c r="U87" s="4093"/>
      <c r="V87" s="3717"/>
      <c r="W87" s="3718"/>
      <c r="X87" s="3718"/>
      <c r="Y87" s="3718"/>
      <c r="Z87" s="3718"/>
      <c r="AA87" s="3718"/>
      <c r="AB87" s="3718"/>
      <c r="AC87" s="3719"/>
      <c r="AD87" s="3717" t="str">
        <f>INDEX(PT_DIFFERENTIATION_CS,MATCH(C87,PT_DIFFERENTIATION_CS_ID,0))</f>
        <v>без дифференциации</v>
      </c>
      <c r="AE87" s="3718"/>
      <c r="AF87" s="3718"/>
      <c r="AG87" s="3718"/>
      <c r="AH87" s="3718"/>
      <c r="AI87" s="3718"/>
      <c r="AJ87" s="3718"/>
      <c r="AK87" s="3718"/>
      <c r="AL87" s="3717"/>
      <c r="AM87" s="3718"/>
      <c r="AN87" s="3718"/>
      <c r="AO87" s="3718"/>
      <c r="AP87" s="3718"/>
      <c r="AQ87" s="3718"/>
      <c r="AR87" s="3718"/>
      <c r="AS87" s="3719"/>
      <c r="AT87" s="3717"/>
      <c r="AU87" s="3718"/>
      <c r="AV87" s="3718"/>
      <c r="AW87" s="3718"/>
      <c r="AX87" s="3718"/>
      <c r="AY87" s="3718"/>
      <c r="AZ87" s="3718"/>
      <c r="BA87" s="3719"/>
      <c r="BB87" s="3717"/>
      <c r="BC87" s="3718"/>
      <c r="BD87" s="3718"/>
      <c r="BE87" s="3718"/>
      <c r="BF87" s="3718"/>
      <c r="BG87" s="3718"/>
      <c r="BH87" s="3718"/>
      <c r="BI87" s="3719"/>
      <c r="BJ87" s="3717"/>
      <c r="BK87" s="3718"/>
      <c r="BL87" s="3718"/>
      <c r="BM87" s="3718"/>
      <c r="BN87" s="3718"/>
      <c r="BO87" s="3718"/>
      <c r="BP87" s="3718"/>
      <c r="BQ87" s="3719"/>
      <c r="BR87" s="3719"/>
      <c r="BS87" s="4094" t="s">
        <v>444</v>
      </c>
      <c r="BT87" s="3918"/>
      <c r="BU87" s="4095"/>
      <c r="BV87" s="4095" t="str">
        <f>IF(T87="","",T87)</f>
        <v>Наименование системы теплоснабжения </v>
      </c>
      <c r="BW87" s="4095"/>
      <c r="BX87" s="4095"/>
      <c r="BY87" s="3703">
        <v>0</v>
      </c>
    </row>
    <row s="16317" customFormat="1" customHeight="1" ht="21">
      <c r="A88" s="4084"/>
      <c r="B88" s="4084"/>
      <c r="C88" s="4084"/>
      <c r="D88" s="4084" t="s">
        <v>194</v>
      </c>
      <c r="E88" s="4097" t="s">
        <v>91</v>
      </c>
      <c r="F88" s="4097"/>
      <c r="G88" s="4097"/>
      <c r="H88" s="4085">
        <v>1</v>
      </c>
      <c r="I88" s="4084"/>
      <c r="J88" s="4084"/>
      <c r="K88" s="4084"/>
      <c r="L88" s="4086"/>
      <c r="M88" s="4087"/>
      <c r="N88" s="4087"/>
      <c r="O88" s="4087"/>
      <c r="P88" s="4103"/>
      <c r="Q88" s="4099"/>
      <c r="R88" s="4100"/>
      <c r="S88" s="4091" t="str">
        <f>INDEX(PT_DIFFERENTIATION_NUM_IST_TE,MATCH(D88,PT_DIFFERENTIATION_IST_TE_ID,0))</f>
        <v>4.1.1.1</v>
      </c>
      <c r="T88" s="4106" t="s">
        <v>445</v>
      </c>
      <c r="U88" s="4093"/>
      <c r="V88" s="3717"/>
      <c r="W88" s="3718"/>
      <c r="X88" s="3718"/>
      <c r="Y88" s="3718"/>
      <c r="Z88" s="3718"/>
      <c r="AA88" s="3718"/>
      <c r="AB88" s="3718"/>
      <c r="AC88" s="3719"/>
      <c r="AD88" s="3717" t="str">
        <f>INDEX(PT_DIFFERENTIATION_IST_TE,MATCH(D88,PT_DIFFERENTIATION_IST_TE_ID,0))</f>
        <v>Чульманская ТЭЦ </v>
      </c>
      <c r="AE88" s="3718"/>
      <c r="AF88" s="3718"/>
      <c r="AG88" s="3718"/>
      <c r="AH88" s="3718"/>
      <c r="AI88" s="3718"/>
      <c r="AJ88" s="3718"/>
      <c r="AK88" s="3718"/>
      <c r="AL88" s="3717"/>
      <c r="AM88" s="3718"/>
      <c r="AN88" s="3718"/>
      <c r="AO88" s="3718"/>
      <c r="AP88" s="3718"/>
      <c r="AQ88" s="3718"/>
      <c r="AR88" s="3718"/>
      <c r="AS88" s="3719"/>
      <c r="AT88" s="3717"/>
      <c r="AU88" s="3718"/>
      <c r="AV88" s="3718"/>
      <c r="AW88" s="3718"/>
      <c r="AX88" s="3718"/>
      <c r="AY88" s="3718"/>
      <c r="AZ88" s="3718"/>
      <c r="BA88" s="3719"/>
      <c r="BB88" s="3717"/>
      <c r="BC88" s="3718"/>
      <c r="BD88" s="3718"/>
      <c r="BE88" s="3718"/>
      <c r="BF88" s="3718"/>
      <c r="BG88" s="3718"/>
      <c r="BH88" s="3718"/>
      <c r="BI88" s="3719"/>
      <c r="BJ88" s="3717"/>
      <c r="BK88" s="3718"/>
      <c r="BL88" s="3718"/>
      <c r="BM88" s="3718"/>
      <c r="BN88" s="3718"/>
      <c r="BO88" s="3718"/>
      <c r="BP88" s="3718"/>
      <c r="BQ88" s="3719"/>
      <c r="BR88" s="3719"/>
      <c r="BS88" s="4094" t="s">
        <v>446</v>
      </c>
      <c r="BT88" s="3918"/>
      <c r="BU88" s="4095"/>
      <c r="BV88" s="4095" t="str">
        <f>IF(T88="","",T88)</f>
        <v>Источник тепловой энергии  </v>
      </c>
      <c r="BW88" s="4095"/>
      <c r="BX88" s="4095"/>
      <c r="BY88" s="3703">
        <v>0</v>
      </c>
    </row>
    <row s="16318" customFormat="1" customHeight="1" ht="47.25">
      <c r="A89" s="4084"/>
      <c r="B89" s="4084"/>
      <c r="C89" s="4084"/>
      <c r="D89" s="4084"/>
      <c r="E89" s="4097" t="s">
        <v>91</v>
      </c>
      <c r="F89" s="4097"/>
      <c r="G89" s="4097"/>
      <c r="H89" s="4097"/>
      <c r="I89" s="4108" t="str">
        <f>S88&amp;".1"</f>
        <v>4.1.1.1.1</v>
      </c>
      <c r="J89" s="4084"/>
      <c r="K89" s="4084"/>
      <c r="L89" s="4086" t="s">
        <v>447</v>
      </c>
      <c r="M89" s="3890"/>
      <c r="N89" s="4109"/>
      <c r="O89" s="4109"/>
      <c r="P89" s="4110">
        <v>1</v>
      </c>
      <c r="Q89" s="4110"/>
      <c r="R89" s="4111"/>
      <c r="S89" s="4091" t="str">
        <f>$I89</f>
        <v>4.1.1.1.1</v>
      </c>
      <c r="T89" s="4112" t="s">
        <v>448</v>
      </c>
      <c r="U89" s="4093"/>
      <c r="V89" s="3738"/>
      <c r="W89" s="3739"/>
      <c r="X89" s="3739"/>
      <c r="Y89" s="3739"/>
      <c r="Z89" s="3739"/>
      <c r="AA89" s="3739"/>
      <c r="AB89" s="3739"/>
      <c r="AC89" s="3740"/>
      <c r="AD89" s="3738" t="s">
        <v>489</v>
      </c>
      <c r="AE89" s="3739"/>
      <c r="AF89" s="3739"/>
      <c r="AG89" s="3739"/>
      <c r="AH89" s="3739"/>
      <c r="AI89" s="3739"/>
      <c r="AJ89" s="3739"/>
      <c r="AK89" s="3739"/>
      <c r="AL89" s="3738"/>
      <c r="AM89" s="3739"/>
      <c r="AN89" s="3739"/>
      <c r="AO89" s="3739"/>
      <c r="AP89" s="3739"/>
      <c r="AQ89" s="3739"/>
      <c r="AR89" s="3739"/>
      <c r="AS89" s="3740"/>
      <c r="AT89" s="3738"/>
      <c r="AU89" s="3739"/>
      <c r="AV89" s="3739"/>
      <c r="AW89" s="3739"/>
      <c r="AX89" s="3739"/>
      <c r="AY89" s="3739"/>
      <c r="AZ89" s="3739"/>
      <c r="BA89" s="3740"/>
      <c r="BB89" s="3738"/>
      <c r="BC89" s="3739"/>
      <c r="BD89" s="3739"/>
      <c r="BE89" s="3739"/>
      <c r="BF89" s="3739"/>
      <c r="BG89" s="3739"/>
      <c r="BH89" s="3739"/>
      <c r="BI89" s="3740"/>
      <c r="BJ89" s="3738"/>
      <c r="BK89" s="3739"/>
      <c r="BL89" s="3739"/>
      <c r="BM89" s="3739"/>
      <c r="BN89" s="3739"/>
      <c r="BO89" s="3739"/>
      <c r="BP89" s="3739"/>
      <c r="BQ89" s="3740"/>
      <c r="BR89" s="3740"/>
      <c r="BS89" s="4094" t="s">
        <v>449</v>
      </c>
      <c r="BT89" s="3918"/>
      <c r="BU89" s="4095"/>
      <c r="BV89" s="4095" t="str">
        <f>IF(T89="","",T89)</f>
        <v>Схема подключения теплопотребляющей установки к коллектору источника тепловой энергии</v>
      </c>
      <c r="BW89" s="4095"/>
      <c r="BX89" s="4095"/>
      <c r="BY89" s="3703">
        <v>0</v>
      </c>
    </row>
    <row s="16319" customFormat="1" customHeight="1" ht="21">
      <c r="A90" s="4084"/>
      <c r="B90" s="4084"/>
      <c r="C90" s="4084"/>
      <c r="D90" s="4084"/>
      <c r="E90" s="4097" t="s">
        <v>91</v>
      </c>
      <c r="F90" s="4097"/>
      <c r="G90" s="4097"/>
      <c r="H90" s="4097"/>
      <c r="I90" s="4114"/>
      <c r="J90" s="4108" t="str">
        <f>I89&amp;".1"</f>
        <v>4.1.1.1.1.1</v>
      </c>
      <c r="K90" s="4084"/>
      <c r="L90" s="4086" t="s">
        <v>450</v>
      </c>
      <c r="M90" s="3890"/>
      <c r="N90" s="3890"/>
      <c r="O90" s="4109"/>
      <c r="P90" s="4110"/>
      <c r="Q90" s="4110">
        <v>1</v>
      </c>
      <c r="R90" s="4115"/>
      <c r="S90" s="4091" t="str">
        <f>$J90</f>
        <v>4.1.1.1.1.1</v>
      </c>
      <c r="T90" s="4116" t="s">
        <v>451</v>
      </c>
      <c r="U90" s="4093"/>
      <c r="V90" s="3738"/>
      <c r="W90" s="3739"/>
      <c r="X90" s="3739"/>
      <c r="Y90" s="3739"/>
      <c r="Z90" s="3739"/>
      <c r="AA90" s="3739"/>
      <c r="AB90" s="3739"/>
      <c r="AC90" s="3740"/>
      <c r="AD90" s="3738" t="s">
        <v>489</v>
      </c>
      <c r="AE90" s="3739"/>
      <c r="AF90" s="3739"/>
      <c r="AG90" s="3739"/>
      <c r="AH90" s="3739"/>
      <c r="AI90" s="3739"/>
      <c r="AJ90" s="3739"/>
      <c r="AK90" s="3739"/>
      <c r="AL90" s="3738"/>
      <c r="AM90" s="3739"/>
      <c r="AN90" s="3739"/>
      <c r="AO90" s="3739"/>
      <c r="AP90" s="3739"/>
      <c r="AQ90" s="3739"/>
      <c r="AR90" s="3739"/>
      <c r="AS90" s="3740"/>
      <c r="AT90" s="3738"/>
      <c r="AU90" s="3739"/>
      <c r="AV90" s="3739"/>
      <c r="AW90" s="3739"/>
      <c r="AX90" s="3739"/>
      <c r="AY90" s="3739"/>
      <c r="AZ90" s="3739"/>
      <c r="BA90" s="3740"/>
      <c r="BB90" s="3738"/>
      <c r="BC90" s="3739"/>
      <c r="BD90" s="3739"/>
      <c r="BE90" s="3739"/>
      <c r="BF90" s="3739"/>
      <c r="BG90" s="3739"/>
      <c r="BH90" s="3739"/>
      <c r="BI90" s="3740"/>
      <c r="BJ90" s="3738"/>
      <c r="BK90" s="3739"/>
      <c r="BL90" s="3739"/>
      <c r="BM90" s="3739"/>
      <c r="BN90" s="3739"/>
      <c r="BO90" s="3739"/>
      <c r="BP90" s="3739"/>
      <c r="BQ90" s="3740"/>
      <c r="BR90" s="3740"/>
      <c r="BS90" s="4094" t="s">
        <v>452</v>
      </c>
      <c r="BT90" s="3918"/>
      <c r="BU90" s="4095"/>
      <c r="BV90" s="4095" t="str">
        <f>IF(T90="","",T90)</f>
        <v>Группа потребителей</v>
      </c>
      <c r="BW90" s="4095"/>
      <c r="BX90" s="4095"/>
      <c r="BY90" s="3703">
        <v>0</v>
      </c>
    </row>
    <row s="16320" customFormat="1" customHeight="1" ht="21">
      <c r="A91" s="4084"/>
      <c r="B91" s="4084"/>
      <c r="C91" s="4084"/>
      <c r="D91" s="4084"/>
      <c r="E91" s="4097" t="s">
        <v>91</v>
      </c>
      <c r="F91" s="4097"/>
      <c r="G91" s="4097"/>
      <c r="H91" s="4097"/>
      <c r="I91" s="4114"/>
      <c r="J91" s="4114"/>
      <c r="K91" s="4108" t="str">
        <f>J90&amp;".1"</f>
        <v>4.1.1.1.1.1.1</v>
      </c>
      <c r="L91" s="4086" t="s">
        <v>453</v>
      </c>
      <c r="M91" s="3890"/>
      <c r="N91" s="3890"/>
      <c r="O91" s="3890"/>
      <c r="P91" s="4110"/>
      <c r="Q91" s="4110"/>
      <c r="R91" s="4115">
        <v>1</v>
      </c>
      <c r="S91" s="4091" t="str">
        <f>$K91</f>
        <v>4.1.1.1.1.1.1</v>
      </c>
      <c r="T91" s="4118" t="s">
        <v>490</v>
      </c>
      <c r="U91" s="4093"/>
      <c r="V91" s="3749"/>
      <c r="W91" s="3750"/>
      <c r="X91" s="3749"/>
      <c r="Y91" s="3751"/>
      <c r="Z91" s="3752"/>
      <c r="AA91" s="3263" t="s">
        <v>67</v>
      </c>
      <c r="AB91" s="3752"/>
      <c r="AC91" s="3263" t="s">
        <v>67</v>
      </c>
      <c r="AD91" s="3749">
        <v>2435.28</v>
      </c>
      <c r="AE91" s="3750"/>
      <c r="AF91" s="3749">
        <v>1939.84</v>
      </c>
      <c r="AG91" s="3751">
        <v>216.314</v>
      </c>
      <c r="AH91" s="3752">
        <v>45292</v>
      </c>
      <c r="AI91" s="3263" t="s">
        <v>67</v>
      </c>
      <c r="AJ91" s="3752">
        <v>45657</v>
      </c>
      <c r="AK91" s="3263" t="s">
        <v>67</v>
      </c>
      <c r="AL91" s="3749">
        <v>3145.37</v>
      </c>
      <c r="AM91" s="3750"/>
      <c r="AN91" s="3749">
        <v>1410.89</v>
      </c>
      <c r="AO91" s="3751">
        <v>805.551</v>
      </c>
      <c r="AP91" s="3752">
        <v>45658</v>
      </c>
      <c r="AQ91" s="3263" t="s">
        <v>67</v>
      </c>
      <c r="AR91" s="3752">
        <v>46022</v>
      </c>
      <c r="AS91" s="3263" t="s">
        <v>67</v>
      </c>
      <c r="AT91" s="3749">
        <v>3006.77</v>
      </c>
      <c r="AU91" s="3750"/>
      <c r="AV91" s="3749">
        <v>2482.46</v>
      </c>
      <c r="AW91" s="3751">
        <v>228.923</v>
      </c>
      <c r="AX91" s="3752">
        <v>46023</v>
      </c>
      <c r="AY91" s="3263" t="s">
        <v>67</v>
      </c>
      <c r="AZ91" s="3752">
        <v>46387</v>
      </c>
      <c r="BA91" s="3263" t="s">
        <v>67</v>
      </c>
      <c r="BB91" s="3749">
        <v>3120.74</v>
      </c>
      <c r="BC91" s="3750"/>
      <c r="BD91" s="3749">
        <v>2582.14</v>
      </c>
      <c r="BE91" s="3751">
        <v>235.159</v>
      </c>
      <c r="BF91" s="3752">
        <v>46388</v>
      </c>
      <c r="BG91" s="3263" t="s">
        <v>67</v>
      </c>
      <c r="BH91" s="3752">
        <v>46752</v>
      </c>
      <c r="BI91" s="3263" t="s">
        <v>67</v>
      </c>
      <c r="BJ91" s="3749">
        <v>3239.84</v>
      </c>
      <c r="BK91" s="3750"/>
      <c r="BL91" s="3749">
        <v>2686.3</v>
      </c>
      <c r="BM91" s="3751">
        <v>241.683</v>
      </c>
      <c r="BN91" s="3752">
        <v>46753</v>
      </c>
      <c r="BO91" s="3263" t="s">
        <v>67</v>
      </c>
      <c r="BP91" s="3752">
        <v>47118</v>
      </c>
      <c r="BQ91" s="3263" t="s">
        <v>67</v>
      </c>
      <c r="BR91" s="3750"/>
      <c r="BS91" s="4119" t="s">
        <v>454</v>
      </c>
      <c r="BT91" s="3918">
        <f>STRCHECKDATE(V92:BR92)</f>
      </c>
      <c r="BU91" s="4095"/>
      <c r="BV91" s="4095" t="str">
        <f>IF(T91="","",T91)</f>
        <v>вода</v>
      </c>
      <c r="BW91" s="4095"/>
      <c r="BX91" s="4095"/>
      <c r="BY91" s="3703">
        <v>0</v>
      </c>
    </row>
    <row s="16321" customFormat="1" customHeight="1" ht="0.75">
      <c r="A92" s="4084"/>
      <c r="B92" s="4084"/>
      <c r="C92" s="4084"/>
      <c r="D92" s="4084"/>
      <c r="E92" s="4097" t="s">
        <v>91</v>
      </c>
      <c r="F92" s="4097"/>
      <c r="G92" s="4097"/>
      <c r="H92" s="4097"/>
      <c r="I92" s="4114"/>
      <c r="J92" s="4114"/>
      <c r="K92" s="4108"/>
      <c r="L92" s="4086"/>
      <c r="M92" s="3890"/>
      <c r="N92" s="3890"/>
      <c r="O92" s="3890"/>
      <c r="P92" s="4110"/>
      <c r="Q92" s="4110"/>
      <c r="R92" s="4115"/>
      <c r="S92" s="4121"/>
      <c r="T92" s="4093"/>
      <c r="U92" s="4093"/>
      <c r="V92" s="3750"/>
      <c r="W92" s="3750"/>
      <c r="X92" s="3750"/>
      <c r="Y92" s="3757" t="str">
        <f>Z91&amp;"-"&amp;AB91</f>
        <v>-</v>
      </c>
      <c r="Z92" s="3758"/>
      <c r="AA92" s="3263"/>
      <c r="AB92" s="3758"/>
      <c r="AC92" s="3263"/>
      <c r="AD92" s="3750"/>
      <c r="AE92" s="3750"/>
      <c r="AF92" s="3750"/>
      <c r="AG92" s="3757" t="str">
        <f>AH91&amp;"-"&amp;AJ91</f>
        <v>45292-45657</v>
      </c>
      <c r="AH92" s="3758"/>
      <c r="AI92" s="3263"/>
      <c r="AJ92" s="3758"/>
      <c r="AK92" s="3263"/>
      <c r="AL92" s="3750"/>
      <c r="AM92" s="3750"/>
      <c r="AN92" s="3750"/>
      <c r="AO92" s="3757" t="str">
        <f>AP91&amp;"-"&amp;AR91</f>
        <v>45658-46022</v>
      </c>
      <c r="AP92" s="3758"/>
      <c r="AQ92" s="3263"/>
      <c r="AR92" s="3758"/>
      <c r="AS92" s="3263"/>
      <c r="AT92" s="3750"/>
      <c r="AU92" s="3750"/>
      <c r="AV92" s="3750"/>
      <c r="AW92" s="3757" t="str">
        <f>AX91&amp;"-"&amp;AZ91</f>
        <v>46023-46387</v>
      </c>
      <c r="AX92" s="3758"/>
      <c r="AY92" s="3263"/>
      <c r="AZ92" s="3758"/>
      <c r="BA92" s="3263"/>
      <c r="BB92" s="3750"/>
      <c r="BC92" s="3750"/>
      <c r="BD92" s="3750"/>
      <c r="BE92" s="3757" t="str">
        <f>BF91&amp;"-"&amp;BH91</f>
        <v>46388-46752</v>
      </c>
      <c r="BF92" s="3758"/>
      <c r="BG92" s="3263"/>
      <c r="BH92" s="3758"/>
      <c r="BI92" s="3263"/>
      <c r="BJ92" s="3750"/>
      <c r="BK92" s="3750"/>
      <c r="BL92" s="3750"/>
      <c r="BM92" s="3757" t="str">
        <f>BN91&amp;"-"&amp;BP91</f>
        <v>46753-47118</v>
      </c>
      <c r="BN92" s="3758"/>
      <c r="BO92" s="3263"/>
      <c r="BP92" s="3758"/>
      <c r="BQ92" s="3263"/>
      <c r="BR92" s="3750"/>
      <c r="BS92" s="4122"/>
      <c r="BT92" s="3918"/>
      <c r="BU92" s="4095"/>
      <c r="BV92" s="4095" t="str">
        <f>IF(T92="","",T92)</f>
        <v/>
      </c>
      <c r="BW92" s="4095"/>
      <c r="BX92" s="4095"/>
      <c r="BY92" s="3703">
        <v>0</v>
      </c>
    </row>
    <row s="16322" customFormat="1" customHeight="1" ht="15">
      <c r="A93" s="4084"/>
      <c r="B93" s="4084"/>
      <c r="C93" s="4084"/>
      <c r="D93" s="4084"/>
      <c r="E93" s="4097" t="s">
        <v>91</v>
      </c>
      <c r="F93" s="4097"/>
      <c r="G93" s="4097"/>
      <c r="H93" s="4097"/>
      <c r="I93" s="4114"/>
      <c r="J93" s="4108"/>
      <c r="K93" s="4084"/>
      <c r="L93" s="4086"/>
      <c r="M93" s="3890"/>
      <c r="N93" s="3890"/>
      <c r="O93" s="4109"/>
      <c r="P93" s="4110"/>
      <c r="Q93" s="4110"/>
      <c r="R93" s="4111"/>
      <c r="S93" s="4481"/>
      <c r="T93" s="4482" t="s">
        <v>455</v>
      </c>
      <c r="U93" s="4483"/>
      <c r="V93" s="4484"/>
      <c r="W93" s="4485"/>
      <c r="X93" s="4486"/>
      <c r="Y93" s="4487"/>
      <c r="Z93" s="4488"/>
      <c r="AA93" s="4489"/>
      <c r="AB93" s="4490"/>
      <c r="AC93" s="4491"/>
      <c r="AD93" s="4492"/>
      <c r="AE93" s="4493"/>
      <c r="AF93" s="4494"/>
      <c r="AG93" s="4495"/>
      <c r="AH93" s="4496"/>
      <c r="AI93" s="4497"/>
      <c r="AJ93" s="4498"/>
      <c r="AK93" s="4499"/>
      <c r="AL93" s="4500"/>
      <c r="AM93" s="4501"/>
      <c r="AN93" s="4502"/>
      <c r="AO93" s="4503"/>
      <c r="AP93" s="4504"/>
      <c r="AQ93" s="4505"/>
      <c r="AR93" s="4506"/>
      <c r="AS93" s="4507"/>
      <c r="AT93" s="4508"/>
      <c r="AU93" s="4509"/>
      <c r="AV93" s="4510"/>
      <c r="AW93" s="4511"/>
      <c r="AX93" s="4512"/>
      <c r="AY93" s="4513"/>
      <c r="AZ93" s="4514"/>
      <c r="BA93" s="4515"/>
      <c r="BB93" s="4516"/>
      <c r="BC93" s="4517"/>
      <c r="BD93" s="4518"/>
      <c r="BE93" s="4519"/>
      <c r="BF93" s="4520"/>
      <c r="BG93" s="4521"/>
      <c r="BH93" s="4522"/>
      <c r="BI93" s="4523"/>
      <c r="BJ93" s="4524"/>
      <c r="BK93" s="4525"/>
      <c r="BL93" s="4526"/>
      <c r="BM93" s="4527"/>
      <c r="BN93" s="4528"/>
      <c r="BO93" s="4529"/>
      <c r="BP93" s="4530"/>
      <c r="BQ93" s="4531"/>
      <c r="BR93" s="4532"/>
      <c r="BS93" s="4176"/>
      <c r="BT93" s="3918"/>
      <c r="BU93" s="4095"/>
      <c r="BV93" s="4095" t="str">
        <f>IF(T93="","",T93)</f>
        <v>Добавить вид теплоносителя (параметры теплоносителя)</v>
      </c>
      <c r="BW93" s="4095"/>
      <c r="BX93" s="4095"/>
      <c r="BY93" s="3703">
        <v>0</v>
      </c>
    </row>
    <row s="16375" customFormat="1" customHeight="1" ht="15">
      <c r="A94" s="4084"/>
      <c r="B94" s="4084"/>
      <c r="C94" s="4084"/>
      <c r="D94" s="4084"/>
      <c r="E94" s="4097" t="s">
        <v>91</v>
      </c>
      <c r="F94" s="4097"/>
      <c r="G94" s="4097"/>
      <c r="H94" s="4097"/>
      <c r="I94" s="4108"/>
      <c r="J94" s="4084"/>
      <c r="K94" s="4084"/>
      <c r="L94" s="4086"/>
      <c r="M94" s="3890"/>
      <c r="N94" s="4109"/>
      <c r="O94" s="4109"/>
      <c r="P94" s="4110"/>
      <c r="Q94" s="4110"/>
      <c r="R94" s="4111"/>
      <c r="S94" s="4534"/>
      <c r="T94" s="4535" t="s">
        <v>456</v>
      </c>
      <c r="U94" s="4536"/>
      <c r="V94" s="4537"/>
      <c r="W94" s="4538"/>
      <c r="X94" s="4539"/>
      <c r="Y94" s="4540"/>
      <c r="Z94" s="4541"/>
      <c r="AA94" s="4542"/>
      <c r="AB94" s="4543"/>
      <c r="AC94" s="4544"/>
      <c r="AD94" s="4545"/>
      <c r="AE94" s="4546"/>
      <c r="AF94" s="4547"/>
      <c r="AG94" s="4548"/>
      <c r="AH94" s="4549"/>
      <c r="AI94" s="4550"/>
      <c r="AJ94" s="4551"/>
      <c r="AK94" s="4552"/>
      <c r="AL94" s="4553"/>
      <c r="AM94" s="4554"/>
      <c r="AN94" s="4555"/>
      <c r="AO94" s="4556"/>
      <c r="AP94" s="4557"/>
      <c r="AQ94" s="4558"/>
      <c r="AR94" s="4559"/>
      <c r="AS94" s="4560"/>
      <c r="AT94" s="4561"/>
      <c r="AU94" s="4562"/>
      <c r="AV94" s="4563"/>
      <c r="AW94" s="4564"/>
      <c r="AX94" s="4565"/>
      <c r="AY94" s="4566"/>
      <c r="AZ94" s="4567"/>
      <c r="BA94" s="4568"/>
      <c r="BB94" s="4569"/>
      <c r="BC94" s="4570"/>
      <c r="BD94" s="4571"/>
      <c r="BE94" s="4572"/>
      <c r="BF94" s="4573"/>
      <c r="BG94" s="4574"/>
      <c r="BH94" s="4575"/>
      <c r="BI94" s="4576"/>
      <c r="BJ94" s="4577"/>
      <c r="BK94" s="4578"/>
      <c r="BL94" s="4579"/>
      <c r="BM94" s="4580"/>
      <c r="BN94" s="4581"/>
      <c r="BO94" s="4582"/>
      <c r="BP94" s="4583"/>
      <c r="BQ94" s="4584"/>
      <c r="BR94" s="4585"/>
      <c r="BS94" s="4586"/>
      <c r="BT94" s="3918"/>
      <c r="BU94" s="4095"/>
      <c r="BV94" s="4095" t="str">
        <f>IF(T94="","",T94)</f>
        <v>Добавить группу потребителей</v>
      </c>
      <c r="BW94" s="4095"/>
      <c r="BX94" s="4095"/>
      <c r="BY94" s="3703">
        <v>0</v>
      </c>
    </row>
    <row s="16429" customFormat="1" customHeight="1" ht="14.25">
      <c r="A95" s="4084"/>
      <c r="B95" s="4084"/>
      <c r="C95" s="4084"/>
      <c r="D95" s="4084"/>
      <c r="E95" s="4097" t="s">
        <v>91</v>
      </c>
      <c r="F95" s="4097"/>
      <c r="G95" s="4097"/>
      <c r="H95" s="4085"/>
      <c r="I95" s="4084"/>
      <c r="J95" s="4084"/>
      <c r="K95" s="4084"/>
      <c r="L95" s="4086"/>
      <c r="M95" s="4087"/>
      <c r="N95" s="4087"/>
      <c r="O95" s="3890"/>
      <c r="P95" s="4089"/>
      <c r="Q95" s="4232"/>
      <c r="R95" s="4090"/>
      <c r="S95" s="4588"/>
      <c r="T95" s="4589" t="s">
        <v>457</v>
      </c>
      <c r="U95" s="4590"/>
      <c r="V95" s="4591"/>
      <c r="W95" s="4592"/>
      <c r="X95" s="4593"/>
      <c r="Y95" s="4594"/>
      <c r="Z95" s="4595"/>
      <c r="AA95" s="4596"/>
      <c r="AB95" s="4597"/>
      <c r="AC95" s="4598"/>
      <c r="AD95" s="4599"/>
      <c r="AE95" s="4600"/>
      <c r="AF95" s="4601"/>
      <c r="AG95" s="4602"/>
      <c r="AH95" s="4603"/>
      <c r="AI95" s="4604"/>
      <c r="AJ95" s="4605"/>
      <c r="AK95" s="4606"/>
      <c r="AL95" s="4607"/>
      <c r="AM95" s="4608"/>
      <c r="AN95" s="4609"/>
      <c r="AO95" s="4610"/>
      <c r="AP95" s="4611"/>
      <c r="AQ95" s="4612"/>
      <c r="AR95" s="4613"/>
      <c r="AS95" s="4614"/>
      <c r="AT95" s="4615"/>
      <c r="AU95" s="4616"/>
      <c r="AV95" s="4617"/>
      <c r="AW95" s="4618"/>
      <c r="AX95" s="4619"/>
      <c r="AY95" s="4620"/>
      <c r="AZ95" s="4621"/>
      <c r="BA95" s="4622"/>
      <c r="BB95" s="4623"/>
      <c r="BC95" s="4624"/>
      <c r="BD95" s="4625"/>
      <c r="BE95" s="4626"/>
      <c r="BF95" s="4627"/>
      <c r="BG95" s="4628"/>
      <c r="BH95" s="4629"/>
      <c r="BI95" s="4630"/>
      <c r="BJ95" s="4631"/>
      <c r="BK95" s="4632"/>
      <c r="BL95" s="4633"/>
      <c r="BM95" s="4634"/>
      <c r="BN95" s="4635"/>
      <c r="BO95" s="4636"/>
      <c r="BP95" s="4637"/>
      <c r="BQ95" s="4638"/>
      <c r="BR95" s="4639"/>
      <c r="BS95" s="4640"/>
      <c r="BT95" s="3918"/>
      <c r="BU95" s="4095"/>
      <c r="BV95" s="4095" t="str">
        <f>IF(T95="","",T95)</f>
        <v>Добавить схему подключения</v>
      </c>
      <c r="BW95" s="4095"/>
      <c r="BX95" s="4095"/>
      <c r="BY95" s="3703">
        <v>0</v>
      </c>
    </row>
    <row s="16483" customFormat="1" customHeight="1" ht="0.75">
      <c r="A96" s="4287"/>
      <c r="B96" s="4287"/>
      <c r="C96" s="4287"/>
      <c r="D96" s="4287"/>
      <c r="E96" s="4097" t="s">
        <v>91</v>
      </c>
      <c r="F96" s="4097"/>
      <c r="G96" s="4085"/>
      <c r="H96" s="4287"/>
      <c r="I96" s="4287"/>
      <c r="J96" s="4287"/>
      <c r="K96" s="4287"/>
      <c r="L96" s="4288"/>
      <c r="M96" s="4289"/>
      <c r="N96" s="4289"/>
      <c r="O96" s="3918"/>
      <c r="P96" s="4290"/>
      <c r="Q96" s="4291"/>
      <c r="R96" s="4290"/>
      <c r="S96" s="4292"/>
      <c r="T96" s="4293" t="s">
        <v>176</v>
      </c>
      <c r="U96" s="3872"/>
      <c r="V96" s="3872"/>
      <c r="W96" s="3872"/>
      <c r="X96" s="3872"/>
      <c r="Y96" s="3872"/>
      <c r="Z96" s="3872"/>
      <c r="AA96" s="3872"/>
      <c r="AB96" s="3872"/>
      <c r="AC96" s="3872"/>
      <c r="AD96" s="3872"/>
      <c r="AE96" s="3872"/>
      <c r="AF96" s="3872"/>
      <c r="AG96" s="3872"/>
      <c r="AH96" s="3872"/>
      <c r="AI96" s="3872"/>
      <c r="AJ96" s="3872"/>
      <c r="AK96" s="3872"/>
      <c r="AL96" s="3872"/>
      <c r="AM96" s="3872"/>
      <c r="AN96" s="3872"/>
      <c r="AO96" s="3872"/>
      <c r="AP96" s="3872"/>
      <c r="AQ96" s="3872"/>
      <c r="AR96" s="3872"/>
      <c r="AS96" s="3872"/>
      <c r="AT96" s="3872"/>
      <c r="AU96" s="3872"/>
      <c r="AV96" s="3872"/>
      <c r="AW96" s="3872"/>
      <c r="AX96" s="3872"/>
      <c r="AY96" s="3872"/>
      <c r="AZ96" s="3872"/>
      <c r="BA96" s="3872"/>
      <c r="BB96" s="3872"/>
      <c r="BC96" s="3872"/>
      <c r="BD96" s="3872"/>
      <c r="BE96" s="3872"/>
      <c r="BF96" s="3872"/>
      <c r="BG96" s="3872"/>
      <c r="BH96" s="3872"/>
      <c r="BI96" s="3872"/>
      <c r="BJ96" s="3872"/>
      <c r="BK96" s="3872"/>
      <c r="BL96" s="3872"/>
      <c r="BM96" s="3872"/>
      <c r="BN96" s="3872"/>
      <c r="BO96" s="3872"/>
      <c r="BP96" s="3872"/>
      <c r="BQ96" s="3872"/>
      <c r="BR96" s="3872"/>
      <c r="BS96" s="3872"/>
      <c r="BT96" s="3918"/>
      <c r="BU96" s="4095"/>
      <c r="BV96" s="4095" t="str">
        <f>IF(T96="","",T96)</f>
        <v>Добавить источник для дифференциации</v>
      </c>
      <c r="BW96" s="4095"/>
      <c r="BX96" s="4095"/>
      <c r="BY96" s="3918">
        <v>0</v>
      </c>
    </row>
    <row s="16484" customFormat="1" customHeight="1" ht="0.75">
      <c r="A97" s="4287"/>
      <c r="B97" s="4287"/>
      <c r="C97" s="4287"/>
      <c r="D97" s="4287"/>
      <c r="E97" s="4097" t="s">
        <v>91</v>
      </c>
      <c r="F97" s="4085"/>
      <c r="G97" s="4287"/>
      <c r="H97" s="4287"/>
      <c r="I97" s="4287"/>
      <c r="J97" s="4287"/>
      <c r="K97" s="4287"/>
      <c r="L97" s="4288"/>
      <c r="M97" s="4295"/>
      <c r="N97" s="4295"/>
      <c r="O97" s="3918"/>
      <c r="P97" s="4290"/>
      <c r="Q97" s="4291"/>
      <c r="R97" s="4290"/>
      <c r="S97" s="4296"/>
      <c r="T97" s="4297" t="s">
        <v>177</v>
      </c>
      <c r="U97" s="3878"/>
      <c r="V97" s="3878"/>
      <c r="W97" s="3878"/>
      <c r="X97" s="3878"/>
      <c r="Y97" s="3878"/>
      <c r="Z97" s="3878"/>
      <c r="AA97" s="3878"/>
      <c r="AB97" s="3878"/>
      <c r="AC97" s="3878"/>
      <c r="AD97" s="3878"/>
      <c r="AE97" s="3878"/>
      <c r="AF97" s="3878"/>
      <c r="AG97" s="3878"/>
      <c r="AH97" s="3878"/>
      <c r="AI97" s="3878"/>
      <c r="AJ97" s="3878"/>
      <c r="AK97" s="3878"/>
      <c r="AL97" s="3878"/>
      <c r="AM97" s="3878"/>
      <c r="AN97" s="3878"/>
      <c r="AO97" s="3878"/>
      <c r="AP97" s="3878"/>
      <c r="AQ97" s="3878"/>
      <c r="AR97" s="3878"/>
      <c r="AS97" s="3878"/>
      <c r="AT97" s="3878"/>
      <c r="AU97" s="3878"/>
      <c r="AV97" s="3878"/>
      <c r="AW97" s="3878"/>
      <c r="AX97" s="3878"/>
      <c r="AY97" s="3878"/>
      <c r="AZ97" s="3878"/>
      <c r="BA97" s="3878"/>
      <c r="BB97" s="3878"/>
      <c r="BC97" s="3878"/>
      <c r="BD97" s="3878"/>
      <c r="BE97" s="3878"/>
      <c r="BF97" s="3878"/>
      <c r="BG97" s="3878"/>
      <c r="BH97" s="3878"/>
      <c r="BI97" s="3878"/>
      <c r="BJ97" s="3878"/>
      <c r="BK97" s="3878"/>
      <c r="BL97" s="3878"/>
      <c r="BM97" s="3878"/>
      <c r="BN97" s="3878"/>
      <c r="BO97" s="3878"/>
      <c r="BP97" s="3878"/>
      <c r="BQ97" s="3878"/>
      <c r="BR97" s="3878"/>
      <c r="BS97" s="3878"/>
      <c r="BT97" s="3918"/>
      <c r="BU97" s="4095"/>
      <c r="BV97" s="4095" t="str">
        <f>IF(T97="","",T97)</f>
        <v>Добавить централизованную систему для дифференциации</v>
      </c>
      <c r="BW97" s="4095"/>
      <c r="BX97" s="4095"/>
      <c r="BY97" s="3918">
        <v>0</v>
      </c>
    </row>
    <row s="16485" customFormat="1" customHeight="1" ht="0.75">
      <c r="A98" s="4287"/>
      <c r="B98" s="4287"/>
      <c r="C98" s="4287"/>
      <c r="D98" s="4287"/>
      <c r="E98" s="4085" t="s">
        <v>91</v>
      </c>
      <c r="F98" s="4287"/>
      <c r="G98" s="4287"/>
      <c r="H98" s="4287"/>
      <c r="I98" s="4287"/>
      <c r="J98" s="4287"/>
      <c r="K98" s="4287"/>
      <c r="L98" s="4288"/>
      <c r="M98" s="4295"/>
      <c r="N98" s="4295"/>
      <c r="O98" s="3918"/>
      <c r="P98" s="4290"/>
      <c r="Q98" s="4291"/>
      <c r="R98" s="4290"/>
      <c r="S98" s="4296"/>
      <c r="T98" s="4299" t="s">
        <v>178</v>
      </c>
      <c r="U98" s="3878"/>
      <c r="V98" s="3878"/>
      <c r="W98" s="3878"/>
      <c r="X98" s="3878"/>
      <c r="Y98" s="3878"/>
      <c r="Z98" s="3878"/>
      <c r="AA98" s="3878"/>
      <c r="AB98" s="3878"/>
      <c r="AC98" s="3878"/>
      <c r="AD98" s="3878"/>
      <c r="AE98" s="3878"/>
      <c r="AF98" s="3878"/>
      <c r="AG98" s="3878"/>
      <c r="AH98" s="3878"/>
      <c r="AI98" s="3878"/>
      <c r="AJ98" s="3878"/>
      <c r="AK98" s="3878"/>
      <c r="AL98" s="3878"/>
      <c r="AM98" s="3878"/>
      <c r="AN98" s="3878"/>
      <c r="AO98" s="3878"/>
      <c r="AP98" s="3878"/>
      <c r="AQ98" s="3878"/>
      <c r="AR98" s="3878"/>
      <c r="AS98" s="3878"/>
      <c r="AT98" s="3878"/>
      <c r="AU98" s="3878"/>
      <c r="AV98" s="3878"/>
      <c r="AW98" s="3878"/>
      <c r="AX98" s="3878"/>
      <c r="AY98" s="3878"/>
      <c r="AZ98" s="3878"/>
      <c r="BA98" s="3878"/>
      <c r="BB98" s="3878"/>
      <c r="BC98" s="3878"/>
      <c r="BD98" s="3878"/>
      <c r="BE98" s="3878"/>
      <c r="BF98" s="3878"/>
      <c r="BG98" s="3878"/>
      <c r="BH98" s="3878"/>
      <c r="BI98" s="3878"/>
      <c r="BJ98" s="3878"/>
      <c r="BK98" s="3878"/>
      <c r="BL98" s="3878"/>
      <c r="BM98" s="3878"/>
      <c r="BN98" s="3878"/>
      <c r="BO98" s="3878"/>
      <c r="BP98" s="3878"/>
      <c r="BQ98" s="3878"/>
      <c r="BR98" s="3878"/>
      <c r="BS98" s="3878"/>
      <c r="BT98" s="3918"/>
      <c r="BU98" s="4095"/>
      <c r="BV98" s="4095" t="str">
        <f>IF(T98="","",T98)</f>
        <v>Добавить территорию для дифференциации</v>
      </c>
      <c r="BW98" s="4095"/>
      <c r="BX98" s="4095"/>
      <c r="BY98" s="3918">
        <v>0</v>
      </c>
    </row>
    <row s="16486" customFormat="1" customHeight="1" ht="21">
      <c r="A99" s="4084" t="s">
        <v>196</v>
      </c>
      <c r="B99" s="4084"/>
      <c r="C99" s="4084"/>
      <c r="D99" s="4084"/>
      <c r="E99" s="4085" t="s">
        <v>124</v>
      </c>
      <c r="F99" s="4084"/>
      <c r="G99" s="4084"/>
      <c r="H99" s="4084"/>
      <c r="I99" s="4084"/>
      <c r="J99" s="4084"/>
      <c r="K99" s="4084"/>
      <c r="L99" s="4086"/>
      <c r="M99" s="4087"/>
      <c r="N99" s="4087"/>
      <c r="O99" s="4087"/>
      <c r="P99" s="4088"/>
      <c r="Q99" s="4089"/>
      <c r="R99" s="4090"/>
      <c r="S99" s="4091" t="str">
        <f>INDEX(PT_DIFFERENTIATION_NUM_NTAR,MATCH(A99,PT_DIFFERENTIATION_NTAR_ID,0))</f>
        <v>5</v>
      </c>
      <c r="T99" s="4092" t="s">
        <v>136</v>
      </c>
      <c r="U99" s="4093"/>
      <c r="V99" s="3717"/>
      <c r="W99" s="3718"/>
      <c r="X99" s="3718"/>
      <c r="Y99" s="3718"/>
      <c r="Z99" s="3718"/>
      <c r="AA99" s="3718"/>
      <c r="AB99" s="3718"/>
      <c r="AC99" s="3719"/>
      <c r="AD99" s="3717" t="str">
        <f>INDEX(PT_DIFFERENTIATION_NTAR,MATCH(A99,PT_DIFFERENTIATION_NTAR_ID,0))</f>
        <v>Тариф на тепловую энергию (мощность) на коллекторах источников тепловой энергии (Нерюнгринская ГРЭС) </v>
      </c>
      <c r="AE99" s="3718"/>
      <c r="AF99" s="3718"/>
      <c r="AG99" s="3718"/>
      <c r="AH99" s="3718"/>
      <c r="AI99" s="3718"/>
      <c r="AJ99" s="3718"/>
      <c r="AK99" s="3718"/>
      <c r="AL99" s="3717"/>
      <c r="AM99" s="3718"/>
      <c r="AN99" s="3718"/>
      <c r="AO99" s="3718"/>
      <c r="AP99" s="3718"/>
      <c r="AQ99" s="3718"/>
      <c r="AR99" s="3718"/>
      <c r="AS99" s="3719"/>
      <c r="AT99" s="3717"/>
      <c r="AU99" s="3718"/>
      <c r="AV99" s="3718"/>
      <c r="AW99" s="3718"/>
      <c r="AX99" s="3718"/>
      <c r="AY99" s="3718"/>
      <c r="AZ99" s="3718"/>
      <c r="BA99" s="3719"/>
      <c r="BB99" s="3717"/>
      <c r="BC99" s="3718"/>
      <c r="BD99" s="3718"/>
      <c r="BE99" s="3718"/>
      <c r="BF99" s="3718"/>
      <c r="BG99" s="3718"/>
      <c r="BH99" s="3718"/>
      <c r="BI99" s="3719"/>
      <c r="BJ99" s="3717"/>
      <c r="BK99" s="3718"/>
      <c r="BL99" s="3718"/>
      <c r="BM99" s="3718"/>
      <c r="BN99" s="3718"/>
      <c r="BO99" s="3718"/>
      <c r="BP99" s="3718"/>
      <c r="BQ99" s="3719"/>
      <c r="BR99" s="3719"/>
      <c r="BS99" s="4094" t="s">
        <v>440</v>
      </c>
      <c r="BT99" s="3918"/>
      <c r="BU99" s="4095"/>
      <c r="BV99" s="4095" t="str">
        <f>IF(T99="","",T99)</f>
        <v>Наименование тарифа</v>
      </c>
      <c r="BW99" s="4095"/>
      <c r="BX99" s="4095"/>
      <c r="BY99" s="3703">
        <v>0</v>
      </c>
    </row>
    <row s="16487" customFormat="1" customHeight="1" ht="21">
      <c r="A100" s="4084"/>
      <c r="B100" s="4084" t="s">
        <v>197</v>
      </c>
      <c r="C100" s="4084"/>
      <c r="D100" s="4084"/>
      <c r="E100" s="4097" t="s">
        <v>92</v>
      </c>
      <c r="F100" s="4085">
        <v>1</v>
      </c>
      <c r="G100" s="4084"/>
      <c r="H100" s="4084"/>
      <c r="I100" s="4084"/>
      <c r="J100" s="4084"/>
      <c r="K100" s="4084"/>
      <c r="L100" s="4086"/>
      <c r="M100" s="4087"/>
      <c r="N100" s="4087"/>
      <c r="O100" s="4087"/>
      <c r="P100" s="4098"/>
      <c r="Q100" s="4099"/>
      <c r="R100" s="4100"/>
      <c r="S100" s="4091" t="str">
        <f>INDEX(PT_DIFFERENTIATION_NUM_TER,MATCH(B100,PT_DIFFERENTIATION_TER_ID,0))</f>
        <v>5.1</v>
      </c>
      <c r="T100" s="4101" t="s">
        <v>441</v>
      </c>
      <c r="U100" s="4093"/>
      <c r="V100" s="3717"/>
      <c r="W100" s="3718"/>
      <c r="X100" s="3718"/>
      <c r="Y100" s="3718"/>
      <c r="Z100" s="3718"/>
      <c r="AA100" s="3718"/>
      <c r="AB100" s="3718"/>
      <c r="AC100" s="3719"/>
      <c r="AD100" s="3717" t="str">
        <f>INDEX(PT_DIFFERENTIATION_TER,MATCH(B100,PT_DIFFERENTIATION_TER_ID,0))</f>
        <v>Территория 1</v>
      </c>
      <c r="AE100" s="3718"/>
      <c r="AF100" s="3718"/>
      <c r="AG100" s="3718"/>
      <c r="AH100" s="3718"/>
      <c r="AI100" s="3718"/>
      <c r="AJ100" s="3718"/>
      <c r="AK100" s="3718"/>
      <c r="AL100" s="3717"/>
      <c r="AM100" s="3718"/>
      <c r="AN100" s="3718"/>
      <c r="AO100" s="3718"/>
      <c r="AP100" s="3718"/>
      <c r="AQ100" s="3718"/>
      <c r="AR100" s="3718"/>
      <c r="AS100" s="3719"/>
      <c r="AT100" s="3717"/>
      <c r="AU100" s="3718"/>
      <c r="AV100" s="3718"/>
      <c r="AW100" s="3718"/>
      <c r="AX100" s="3718"/>
      <c r="AY100" s="3718"/>
      <c r="AZ100" s="3718"/>
      <c r="BA100" s="3719"/>
      <c r="BB100" s="3717"/>
      <c r="BC100" s="3718"/>
      <c r="BD100" s="3718"/>
      <c r="BE100" s="3718"/>
      <c r="BF100" s="3718"/>
      <c r="BG100" s="3718"/>
      <c r="BH100" s="3718"/>
      <c r="BI100" s="3719"/>
      <c r="BJ100" s="3717"/>
      <c r="BK100" s="3718"/>
      <c r="BL100" s="3718"/>
      <c r="BM100" s="3718"/>
      <c r="BN100" s="3718"/>
      <c r="BO100" s="3718"/>
      <c r="BP100" s="3718"/>
      <c r="BQ100" s="3719"/>
      <c r="BR100" s="3719"/>
      <c r="BS100" s="4094" t="s">
        <v>442</v>
      </c>
      <c r="BT100" s="3918"/>
      <c r="BU100" s="4095"/>
      <c r="BV100" s="4095" t="str">
        <f>IF(T100="","",T100)</f>
        <v>Территория действия тарифа</v>
      </c>
      <c r="BW100" s="4095"/>
      <c r="BX100" s="4095"/>
      <c r="BY100" s="3703">
        <v>0</v>
      </c>
    </row>
    <row s="16488" customFormat="1" customHeight="1" ht="23.25">
      <c r="A101" s="4084"/>
      <c r="B101" s="4084"/>
      <c r="C101" s="4084" t="s">
        <v>198</v>
      </c>
      <c r="D101" s="4084"/>
      <c r="E101" s="4097" t="s">
        <v>92</v>
      </c>
      <c r="F101" s="4097"/>
      <c r="G101" s="4085">
        <v>1</v>
      </c>
      <c r="H101" s="4084"/>
      <c r="I101" s="4084"/>
      <c r="J101" s="4084"/>
      <c r="K101" s="4084"/>
      <c r="L101" s="4086"/>
      <c r="M101" s="4087"/>
      <c r="N101" s="4087"/>
      <c r="O101" s="4087"/>
      <c r="P101" s="4103"/>
      <c r="Q101" s="4099"/>
      <c r="R101" s="4100"/>
      <c r="S101" s="4091" t="str">
        <f>INDEX(PT_DIFFERENTIATION_NUM_CS,MATCH(C101,PT_DIFFERENTIATION_CS_ID,0))</f>
        <v>5.1.1</v>
      </c>
      <c r="T101" s="4104" t="s">
        <v>443</v>
      </c>
      <c r="U101" s="4093"/>
      <c r="V101" s="3717"/>
      <c r="W101" s="3718"/>
      <c r="X101" s="3718"/>
      <c r="Y101" s="3718"/>
      <c r="Z101" s="3718"/>
      <c r="AA101" s="3718"/>
      <c r="AB101" s="3718"/>
      <c r="AC101" s="3719"/>
      <c r="AD101" s="3717" t="str">
        <f>INDEX(PT_DIFFERENTIATION_CS,MATCH(C101,PT_DIFFERENTIATION_CS_ID,0))</f>
        <v>без дифференциации</v>
      </c>
      <c r="AE101" s="3718"/>
      <c r="AF101" s="3718"/>
      <c r="AG101" s="3718"/>
      <c r="AH101" s="3718"/>
      <c r="AI101" s="3718"/>
      <c r="AJ101" s="3718"/>
      <c r="AK101" s="3718"/>
      <c r="AL101" s="3717"/>
      <c r="AM101" s="3718"/>
      <c r="AN101" s="3718"/>
      <c r="AO101" s="3718"/>
      <c r="AP101" s="3718"/>
      <c r="AQ101" s="3718"/>
      <c r="AR101" s="3718"/>
      <c r="AS101" s="3719"/>
      <c r="AT101" s="3717"/>
      <c r="AU101" s="3718"/>
      <c r="AV101" s="3718"/>
      <c r="AW101" s="3718"/>
      <c r="AX101" s="3718"/>
      <c r="AY101" s="3718"/>
      <c r="AZ101" s="3718"/>
      <c r="BA101" s="3719"/>
      <c r="BB101" s="3717"/>
      <c r="BC101" s="3718"/>
      <c r="BD101" s="3718"/>
      <c r="BE101" s="3718"/>
      <c r="BF101" s="3718"/>
      <c r="BG101" s="3718"/>
      <c r="BH101" s="3718"/>
      <c r="BI101" s="3719"/>
      <c r="BJ101" s="3717"/>
      <c r="BK101" s="3718"/>
      <c r="BL101" s="3718"/>
      <c r="BM101" s="3718"/>
      <c r="BN101" s="3718"/>
      <c r="BO101" s="3718"/>
      <c r="BP101" s="3718"/>
      <c r="BQ101" s="3719"/>
      <c r="BR101" s="3719"/>
      <c r="BS101" s="4094" t="s">
        <v>444</v>
      </c>
      <c r="BT101" s="3918"/>
      <c r="BU101" s="4095"/>
      <c r="BV101" s="4095" t="str">
        <f>IF(T101="","",T101)</f>
        <v>Наименование системы теплоснабжения </v>
      </c>
      <c r="BW101" s="4095"/>
      <c r="BX101" s="4095"/>
      <c r="BY101" s="3703">
        <v>0</v>
      </c>
    </row>
    <row s="16489" customFormat="1" customHeight="1" ht="21">
      <c r="A102" s="4084"/>
      <c r="B102" s="4084"/>
      <c r="C102" s="4084"/>
      <c r="D102" s="4084" t="s">
        <v>199</v>
      </c>
      <c r="E102" s="4097" t="s">
        <v>92</v>
      </c>
      <c r="F102" s="4097"/>
      <c r="G102" s="4097"/>
      <c r="H102" s="4085">
        <v>1</v>
      </c>
      <c r="I102" s="4084"/>
      <c r="J102" s="4084"/>
      <c r="K102" s="4084"/>
      <c r="L102" s="4086"/>
      <c r="M102" s="4087"/>
      <c r="N102" s="4087"/>
      <c r="O102" s="4087"/>
      <c r="P102" s="4103"/>
      <c r="Q102" s="4099"/>
      <c r="R102" s="4100"/>
      <c r="S102" s="4091" t="str">
        <f>INDEX(PT_DIFFERENTIATION_NUM_IST_TE,MATCH(D102,PT_DIFFERENTIATION_IST_TE_ID,0))</f>
        <v>5.1.1.1</v>
      </c>
      <c r="T102" s="4106" t="s">
        <v>445</v>
      </c>
      <c r="U102" s="4093"/>
      <c r="V102" s="3717"/>
      <c r="W102" s="3718"/>
      <c r="X102" s="3718"/>
      <c r="Y102" s="3718"/>
      <c r="Z102" s="3718"/>
      <c r="AA102" s="3718"/>
      <c r="AB102" s="3718"/>
      <c r="AC102" s="3719"/>
      <c r="AD102" s="3717" t="str">
        <f>INDEX(PT_DIFFERENTIATION_IST_TE,MATCH(D102,PT_DIFFERENTIATION_IST_TE_ID,0))</f>
        <v>Нерюнгринская ГРЭС </v>
      </c>
      <c r="AE102" s="3718"/>
      <c r="AF102" s="3718"/>
      <c r="AG102" s="3718"/>
      <c r="AH102" s="3718"/>
      <c r="AI102" s="3718"/>
      <c r="AJ102" s="3718"/>
      <c r="AK102" s="3718"/>
      <c r="AL102" s="3717"/>
      <c r="AM102" s="3718"/>
      <c r="AN102" s="3718"/>
      <c r="AO102" s="3718"/>
      <c r="AP102" s="3718"/>
      <c r="AQ102" s="3718"/>
      <c r="AR102" s="3718"/>
      <c r="AS102" s="3719"/>
      <c r="AT102" s="3717"/>
      <c r="AU102" s="3718"/>
      <c r="AV102" s="3718"/>
      <c r="AW102" s="3718"/>
      <c r="AX102" s="3718"/>
      <c r="AY102" s="3718"/>
      <c r="AZ102" s="3718"/>
      <c r="BA102" s="3719"/>
      <c r="BB102" s="3717"/>
      <c r="BC102" s="3718"/>
      <c r="BD102" s="3718"/>
      <c r="BE102" s="3718"/>
      <c r="BF102" s="3718"/>
      <c r="BG102" s="3718"/>
      <c r="BH102" s="3718"/>
      <c r="BI102" s="3719"/>
      <c r="BJ102" s="3717"/>
      <c r="BK102" s="3718"/>
      <c r="BL102" s="3718"/>
      <c r="BM102" s="3718"/>
      <c r="BN102" s="3718"/>
      <c r="BO102" s="3718"/>
      <c r="BP102" s="3718"/>
      <c r="BQ102" s="3719"/>
      <c r="BR102" s="3719"/>
      <c r="BS102" s="4094" t="s">
        <v>446</v>
      </c>
      <c r="BT102" s="3918"/>
      <c r="BU102" s="4095"/>
      <c r="BV102" s="4095" t="str">
        <f>IF(T102="","",T102)</f>
        <v>Источник тепловой энергии  </v>
      </c>
      <c r="BW102" s="4095"/>
      <c r="BX102" s="4095"/>
      <c r="BY102" s="3703">
        <v>0</v>
      </c>
    </row>
    <row s="16490" customFormat="1" customHeight="1" ht="47.25">
      <c r="A103" s="4084"/>
      <c r="B103" s="4084"/>
      <c r="C103" s="4084"/>
      <c r="D103" s="4084"/>
      <c r="E103" s="4097" t="s">
        <v>92</v>
      </c>
      <c r="F103" s="4097"/>
      <c r="G103" s="4097"/>
      <c r="H103" s="4097"/>
      <c r="I103" s="4108" t="str">
        <f>S102&amp;".1"</f>
        <v>5.1.1.1.1</v>
      </c>
      <c r="J103" s="4084"/>
      <c r="K103" s="4084"/>
      <c r="L103" s="4086" t="s">
        <v>447</v>
      </c>
      <c r="M103" s="3890"/>
      <c r="N103" s="4109"/>
      <c r="O103" s="4109"/>
      <c r="P103" s="4110">
        <v>1</v>
      </c>
      <c r="Q103" s="4110"/>
      <c r="R103" s="4111"/>
      <c r="S103" s="4091" t="str">
        <f>$I103</f>
        <v>5.1.1.1.1</v>
      </c>
      <c r="T103" s="4112" t="s">
        <v>448</v>
      </c>
      <c r="U103" s="4093"/>
      <c r="V103" s="3738"/>
      <c r="W103" s="3739"/>
      <c r="X103" s="3739"/>
      <c r="Y103" s="3739"/>
      <c r="Z103" s="3739"/>
      <c r="AA103" s="3739"/>
      <c r="AB103" s="3739"/>
      <c r="AC103" s="3740"/>
      <c r="AD103" s="3738" t="s">
        <v>489</v>
      </c>
      <c r="AE103" s="3739"/>
      <c r="AF103" s="3739"/>
      <c r="AG103" s="3739"/>
      <c r="AH103" s="3739"/>
      <c r="AI103" s="3739"/>
      <c r="AJ103" s="3739"/>
      <c r="AK103" s="3739"/>
      <c r="AL103" s="3738"/>
      <c r="AM103" s="3739"/>
      <c r="AN103" s="3739"/>
      <c r="AO103" s="3739"/>
      <c r="AP103" s="3739"/>
      <c r="AQ103" s="3739"/>
      <c r="AR103" s="3739"/>
      <c r="AS103" s="3740"/>
      <c r="AT103" s="3738"/>
      <c r="AU103" s="3739"/>
      <c r="AV103" s="3739"/>
      <c r="AW103" s="3739"/>
      <c r="AX103" s="3739"/>
      <c r="AY103" s="3739"/>
      <c r="AZ103" s="3739"/>
      <c r="BA103" s="3740"/>
      <c r="BB103" s="3738"/>
      <c r="BC103" s="3739"/>
      <c r="BD103" s="3739"/>
      <c r="BE103" s="3739"/>
      <c r="BF103" s="3739"/>
      <c r="BG103" s="3739"/>
      <c r="BH103" s="3739"/>
      <c r="BI103" s="3740"/>
      <c r="BJ103" s="3738"/>
      <c r="BK103" s="3739"/>
      <c r="BL103" s="3739"/>
      <c r="BM103" s="3739"/>
      <c r="BN103" s="3739"/>
      <c r="BO103" s="3739"/>
      <c r="BP103" s="3739"/>
      <c r="BQ103" s="3740"/>
      <c r="BR103" s="3740"/>
      <c r="BS103" s="4094" t="s">
        <v>449</v>
      </c>
      <c r="BT103" s="3918"/>
      <c r="BU103" s="4095"/>
      <c r="BV103" s="4095" t="str">
        <f>IF(T103="","",T103)</f>
        <v>Схема подключения теплопотребляющей установки к коллектору источника тепловой энергии</v>
      </c>
      <c r="BW103" s="4095"/>
      <c r="BX103" s="4095"/>
      <c r="BY103" s="3703">
        <v>0</v>
      </c>
    </row>
    <row s="16491" customFormat="1" customHeight="1" ht="21">
      <c r="A104" s="4084"/>
      <c r="B104" s="4084"/>
      <c r="C104" s="4084"/>
      <c r="D104" s="4084"/>
      <c r="E104" s="4097" t="s">
        <v>92</v>
      </c>
      <c r="F104" s="4097"/>
      <c r="G104" s="4097"/>
      <c r="H104" s="4097"/>
      <c r="I104" s="4114"/>
      <c r="J104" s="4108" t="str">
        <f>I103&amp;".1"</f>
        <v>5.1.1.1.1.1</v>
      </c>
      <c r="K104" s="4084"/>
      <c r="L104" s="4086" t="s">
        <v>450</v>
      </c>
      <c r="M104" s="3890"/>
      <c r="N104" s="3890"/>
      <c r="O104" s="4109"/>
      <c r="P104" s="4110"/>
      <c r="Q104" s="4110">
        <v>1</v>
      </c>
      <c r="R104" s="4115"/>
      <c r="S104" s="4091" t="str">
        <f>$J104</f>
        <v>5.1.1.1.1.1</v>
      </c>
      <c r="T104" s="4116" t="s">
        <v>451</v>
      </c>
      <c r="U104" s="4093"/>
      <c r="V104" s="3738"/>
      <c r="W104" s="3739"/>
      <c r="X104" s="3739"/>
      <c r="Y104" s="3739"/>
      <c r="Z104" s="3739"/>
      <c r="AA104" s="3739"/>
      <c r="AB104" s="3739"/>
      <c r="AC104" s="3740"/>
      <c r="AD104" s="3738" t="s">
        <v>489</v>
      </c>
      <c r="AE104" s="3739"/>
      <c r="AF104" s="3739"/>
      <c r="AG104" s="3739"/>
      <c r="AH104" s="3739"/>
      <c r="AI104" s="3739"/>
      <c r="AJ104" s="3739"/>
      <c r="AK104" s="3739"/>
      <c r="AL104" s="3738"/>
      <c r="AM104" s="3739"/>
      <c r="AN104" s="3739"/>
      <c r="AO104" s="3739"/>
      <c r="AP104" s="3739"/>
      <c r="AQ104" s="3739"/>
      <c r="AR104" s="3739"/>
      <c r="AS104" s="3740"/>
      <c r="AT104" s="3738"/>
      <c r="AU104" s="3739"/>
      <c r="AV104" s="3739"/>
      <c r="AW104" s="3739"/>
      <c r="AX104" s="3739"/>
      <c r="AY104" s="3739"/>
      <c r="AZ104" s="3739"/>
      <c r="BA104" s="3740"/>
      <c r="BB104" s="3738"/>
      <c r="BC104" s="3739"/>
      <c r="BD104" s="3739"/>
      <c r="BE104" s="3739"/>
      <c r="BF104" s="3739"/>
      <c r="BG104" s="3739"/>
      <c r="BH104" s="3739"/>
      <c r="BI104" s="3740"/>
      <c r="BJ104" s="3738"/>
      <c r="BK104" s="3739"/>
      <c r="BL104" s="3739"/>
      <c r="BM104" s="3739"/>
      <c r="BN104" s="3739"/>
      <c r="BO104" s="3739"/>
      <c r="BP104" s="3739"/>
      <c r="BQ104" s="3740"/>
      <c r="BR104" s="3740"/>
      <c r="BS104" s="4094" t="s">
        <v>452</v>
      </c>
      <c r="BT104" s="3918"/>
      <c r="BU104" s="4095"/>
      <c r="BV104" s="4095" t="str">
        <f>IF(T104="","",T104)</f>
        <v>Группа потребителей</v>
      </c>
      <c r="BW104" s="4095"/>
      <c r="BX104" s="4095"/>
      <c r="BY104" s="3703">
        <v>0</v>
      </c>
    </row>
    <row s="16492" customFormat="1" customHeight="1" ht="21">
      <c r="A105" s="4084"/>
      <c r="B105" s="4084"/>
      <c r="C105" s="4084"/>
      <c r="D105" s="4084"/>
      <c r="E105" s="4097" t="s">
        <v>92</v>
      </c>
      <c r="F105" s="4097"/>
      <c r="G105" s="4097"/>
      <c r="H105" s="4097"/>
      <c r="I105" s="4114"/>
      <c r="J105" s="4114"/>
      <c r="K105" s="4108" t="str">
        <f>J104&amp;".1"</f>
        <v>5.1.1.1.1.1.1</v>
      </c>
      <c r="L105" s="4086" t="s">
        <v>453</v>
      </c>
      <c r="M105" s="3890"/>
      <c r="N105" s="3890"/>
      <c r="O105" s="3890"/>
      <c r="P105" s="4110"/>
      <c r="Q105" s="4110"/>
      <c r="R105" s="4115">
        <v>1</v>
      </c>
      <c r="S105" s="4091" t="str">
        <f>$K105</f>
        <v>5.1.1.1.1.1.1</v>
      </c>
      <c r="T105" s="4118" t="s">
        <v>490</v>
      </c>
      <c r="U105" s="4093"/>
      <c r="V105" s="3749"/>
      <c r="W105" s="3750"/>
      <c r="X105" s="3749"/>
      <c r="Y105" s="3751"/>
      <c r="Z105" s="3752"/>
      <c r="AA105" s="3263" t="s">
        <v>67</v>
      </c>
      <c r="AB105" s="3752"/>
      <c r="AC105" s="3263" t="s">
        <v>67</v>
      </c>
      <c r="AD105" s="3749">
        <v>1950.25</v>
      </c>
      <c r="AE105" s="3750"/>
      <c r="AF105" s="3749">
        <v>1404.58</v>
      </c>
      <c r="AG105" s="3751">
        <v>223.52</v>
      </c>
      <c r="AH105" s="3752">
        <v>45292</v>
      </c>
      <c r="AI105" s="3263" t="s">
        <v>67</v>
      </c>
      <c r="AJ105" s="3752">
        <v>45657</v>
      </c>
      <c r="AK105" s="3263" t="s">
        <v>67</v>
      </c>
      <c r="AL105" s="3749">
        <v>3948.65</v>
      </c>
      <c r="AM105" s="3750"/>
      <c r="AN105" s="3749">
        <v>1395.12</v>
      </c>
      <c r="AO105" s="3751">
        <v>1040.85</v>
      </c>
      <c r="AP105" s="3752">
        <v>45658</v>
      </c>
      <c r="AQ105" s="3263" t="s">
        <v>67</v>
      </c>
      <c r="AR105" s="3752">
        <v>46022</v>
      </c>
      <c r="AS105" s="3263" t="s">
        <v>67</v>
      </c>
      <c r="AT105" s="3749">
        <v>2009.28</v>
      </c>
      <c r="AU105" s="3750"/>
      <c r="AV105" s="3749">
        <v>1513.71</v>
      </c>
      <c r="AW105" s="3751">
        <v>202.997</v>
      </c>
      <c r="AX105" s="3752">
        <v>46023</v>
      </c>
      <c r="AY105" s="3263" t="s">
        <v>67</v>
      </c>
      <c r="AZ105" s="3752">
        <v>46387</v>
      </c>
      <c r="BA105" s="3263" t="s">
        <v>67</v>
      </c>
      <c r="BB105" s="3749">
        <v>2105.94</v>
      </c>
      <c r="BC105" s="3750"/>
      <c r="BD105" s="3749">
        <v>1597.72</v>
      </c>
      <c r="BE105" s="3751">
        <v>208.182</v>
      </c>
      <c r="BF105" s="3752">
        <v>46388</v>
      </c>
      <c r="BG105" s="3263" t="s">
        <v>67</v>
      </c>
      <c r="BH105" s="3752">
        <v>46752</v>
      </c>
      <c r="BI105" s="3263" t="s">
        <v>67</v>
      </c>
      <c r="BJ105" s="3749">
        <v>2414.45</v>
      </c>
      <c r="BK105" s="3750"/>
      <c r="BL105" s="3749">
        <v>1892.24</v>
      </c>
      <c r="BM105" s="3751">
        <v>213.909</v>
      </c>
      <c r="BN105" s="3752">
        <v>46753</v>
      </c>
      <c r="BO105" s="3263" t="s">
        <v>67</v>
      </c>
      <c r="BP105" s="3752">
        <v>47118</v>
      </c>
      <c r="BQ105" s="3263" t="s">
        <v>67</v>
      </c>
      <c r="BR105" s="3750"/>
      <c r="BS105" s="4119" t="s">
        <v>454</v>
      </c>
      <c r="BT105" s="3918">
        <f>STRCHECKDATE(V106:BR106)</f>
      </c>
      <c r="BU105" s="4095"/>
      <c r="BV105" s="4095" t="str">
        <f>IF(T105="","",T105)</f>
        <v>вода</v>
      </c>
      <c r="BW105" s="4095"/>
      <c r="BX105" s="4095"/>
      <c r="BY105" s="3703">
        <v>0</v>
      </c>
    </row>
    <row s="16493" customFormat="1" customHeight="1" ht="0.75">
      <c r="A106" s="4084"/>
      <c r="B106" s="4084"/>
      <c r="C106" s="4084"/>
      <c r="D106" s="4084"/>
      <c r="E106" s="4097" t="s">
        <v>92</v>
      </c>
      <c r="F106" s="4097"/>
      <c r="G106" s="4097"/>
      <c r="H106" s="4097"/>
      <c r="I106" s="4114"/>
      <c r="J106" s="4114"/>
      <c r="K106" s="4108"/>
      <c r="L106" s="4086"/>
      <c r="M106" s="3890"/>
      <c r="N106" s="3890"/>
      <c r="O106" s="3890"/>
      <c r="P106" s="4110"/>
      <c r="Q106" s="4110"/>
      <c r="R106" s="4115"/>
      <c r="S106" s="4121"/>
      <c r="T106" s="4093"/>
      <c r="U106" s="4093"/>
      <c r="V106" s="3750"/>
      <c r="W106" s="3750"/>
      <c r="X106" s="3750"/>
      <c r="Y106" s="3757" t="str">
        <f>Z105&amp;"-"&amp;AB105</f>
        <v>-</v>
      </c>
      <c r="Z106" s="3758"/>
      <c r="AA106" s="3263"/>
      <c r="AB106" s="3758"/>
      <c r="AC106" s="3263"/>
      <c r="AD106" s="3750"/>
      <c r="AE106" s="3750"/>
      <c r="AF106" s="3750"/>
      <c r="AG106" s="3757" t="str">
        <f>AH105&amp;"-"&amp;AJ105</f>
        <v>45292-45657</v>
      </c>
      <c r="AH106" s="3758"/>
      <c r="AI106" s="3263"/>
      <c r="AJ106" s="3758"/>
      <c r="AK106" s="3263"/>
      <c r="AL106" s="3750"/>
      <c r="AM106" s="3750"/>
      <c r="AN106" s="3750"/>
      <c r="AO106" s="3757" t="str">
        <f>AP105&amp;"-"&amp;AR105</f>
        <v>45658-46022</v>
      </c>
      <c r="AP106" s="3758"/>
      <c r="AQ106" s="3263"/>
      <c r="AR106" s="3758"/>
      <c r="AS106" s="3263"/>
      <c r="AT106" s="3750"/>
      <c r="AU106" s="3750"/>
      <c r="AV106" s="3750"/>
      <c r="AW106" s="3757" t="str">
        <f>AX105&amp;"-"&amp;AZ105</f>
        <v>46023-46387</v>
      </c>
      <c r="AX106" s="3758"/>
      <c r="AY106" s="3263"/>
      <c r="AZ106" s="3758"/>
      <c r="BA106" s="3263"/>
      <c r="BB106" s="3750"/>
      <c r="BC106" s="3750"/>
      <c r="BD106" s="3750"/>
      <c r="BE106" s="3757" t="str">
        <f>BF105&amp;"-"&amp;BH105</f>
        <v>46388-46752</v>
      </c>
      <c r="BF106" s="3758"/>
      <c r="BG106" s="3263"/>
      <c r="BH106" s="3758"/>
      <c r="BI106" s="3263"/>
      <c r="BJ106" s="3750"/>
      <c r="BK106" s="3750"/>
      <c r="BL106" s="3750"/>
      <c r="BM106" s="3757" t="str">
        <f>BN105&amp;"-"&amp;BP105</f>
        <v>46753-47118</v>
      </c>
      <c r="BN106" s="3758"/>
      <c r="BO106" s="3263"/>
      <c r="BP106" s="3758"/>
      <c r="BQ106" s="3263"/>
      <c r="BR106" s="3750"/>
      <c r="BS106" s="4122"/>
      <c r="BT106" s="3918"/>
      <c r="BU106" s="4095"/>
      <c r="BV106" s="4095" t="str">
        <f>IF(T106="","",T106)</f>
        <v/>
      </c>
      <c r="BW106" s="4095"/>
      <c r="BX106" s="4095"/>
      <c r="BY106" s="3703">
        <v>0</v>
      </c>
    </row>
    <row s="16494" customFormat="1" customHeight="1" ht="15">
      <c r="A107" s="4084"/>
      <c r="B107" s="4084"/>
      <c r="C107" s="4084"/>
      <c r="D107" s="4084"/>
      <c r="E107" s="4097" t="s">
        <v>92</v>
      </c>
      <c r="F107" s="4097"/>
      <c r="G107" s="4097"/>
      <c r="H107" s="4097"/>
      <c r="I107" s="4114"/>
      <c r="J107" s="4108"/>
      <c r="K107" s="4084"/>
      <c r="L107" s="4086"/>
      <c r="M107" s="3890"/>
      <c r="N107" s="3890"/>
      <c r="O107" s="4109"/>
      <c r="P107" s="4110"/>
      <c r="Q107" s="4110"/>
      <c r="R107" s="4111"/>
      <c r="S107" s="4653"/>
      <c r="T107" s="4654" t="s">
        <v>455</v>
      </c>
      <c r="U107" s="4655"/>
      <c r="V107" s="4656"/>
      <c r="W107" s="4657"/>
      <c r="X107" s="4658"/>
      <c r="Y107" s="4659"/>
      <c r="Z107" s="4660"/>
      <c r="AA107" s="4661"/>
      <c r="AB107" s="4662"/>
      <c r="AC107" s="4663"/>
      <c r="AD107" s="4664"/>
      <c r="AE107" s="4665"/>
      <c r="AF107" s="4666"/>
      <c r="AG107" s="4667"/>
      <c r="AH107" s="4668"/>
      <c r="AI107" s="4669"/>
      <c r="AJ107" s="4670"/>
      <c r="AK107" s="4671"/>
      <c r="AL107" s="4672"/>
      <c r="AM107" s="4673"/>
      <c r="AN107" s="4674"/>
      <c r="AO107" s="4675"/>
      <c r="AP107" s="4676"/>
      <c r="AQ107" s="4677"/>
      <c r="AR107" s="4678"/>
      <c r="AS107" s="4679"/>
      <c r="AT107" s="4680"/>
      <c r="AU107" s="4681"/>
      <c r="AV107" s="4682"/>
      <c r="AW107" s="4683"/>
      <c r="AX107" s="4684"/>
      <c r="AY107" s="4685"/>
      <c r="AZ107" s="4686"/>
      <c r="BA107" s="4687"/>
      <c r="BB107" s="4688"/>
      <c r="BC107" s="4689"/>
      <c r="BD107" s="4690"/>
      <c r="BE107" s="4691"/>
      <c r="BF107" s="4692"/>
      <c r="BG107" s="4693"/>
      <c r="BH107" s="4694"/>
      <c r="BI107" s="4695"/>
      <c r="BJ107" s="4696"/>
      <c r="BK107" s="4697"/>
      <c r="BL107" s="4698"/>
      <c r="BM107" s="4699"/>
      <c r="BN107" s="4700"/>
      <c r="BO107" s="4701"/>
      <c r="BP107" s="4702"/>
      <c r="BQ107" s="4703"/>
      <c r="BR107" s="4704"/>
      <c r="BS107" s="4176"/>
      <c r="BT107" s="3918"/>
      <c r="BU107" s="4095"/>
      <c r="BV107" s="4095" t="str">
        <f>IF(T107="","",T107)</f>
        <v>Добавить вид теплоносителя (параметры теплоносителя)</v>
      </c>
      <c r="BW107" s="4095"/>
      <c r="BX107" s="4095"/>
      <c r="BY107" s="3703">
        <v>0</v>
      </c>
    </row>
    <row s="16547" customFormat="1" customHeight="1" ht="15">
      <c r="A108" s="4084"/>
      <c r="B108" s="4084"/>
      <c r="C108" s="4084"/>
      <c r="D108" s="4084"/>
      <c r="E108" s="4097" t="s">
        <v>92</v>
      </c>
      <c r="F108" s="4097"/>
      <c r="G108" s="4097"/>
      <c r="H108" s="4097"/>
      <c r="I108" s="4108"/>
      <c r="J108" s="4084"/>
      <c r="K108" s="4084"/>
      <c r="L108" s="4086"/>
      <c r="M108" s="3890"/>
      <c r="N108" s="4109"/>
      <c r="O108" s="4109"/>
      <c r="P108" s="4110"/>
      <c r="Q108" s="4110"/>
      <c r="R108" s="4111"/>
      <c r="S108" s="4706"/>
      <c r="T108" s="4707" t="s">
        <v>456</v>
      </c>
      <c r="U108" s="4708"/>
      <c r="V108" s="4709"/>
      <c r="W108" s="4710"/>
      <c r="X108" s="4711"/>
      <c r="Y108" s="4712"/>
      <c r="Z108" s="4713"/>
      <c r="AA108" s="4714"/>
      <c r="AB108" s="4715"/>
      <c r="AC108" s="4716"/>
      <c r="AD108" s="4717"/>
      <c r="AE108" s="4718"/>
      <c r="AF108" s="4719"/>
      <c r="AG108" s="4720"/>
      <c r="AH108" s="4721"/>
      <c r="AI108" s="4722"/>
      <c r="AJ108" s="4723"/>
      <c r="AK108" s="4724"/>
      <c r="AL108" s="4725"/>
      <c r="AM108" s="4726"/>
      <c r="AN108" s="4727"/>
      <c r="AO108" s="4728"/>
      <c r="AP108" s="4729"/>
      <c r="AQ108" s="4730"/>
      <c r="AR108" s="4731"/>
      <c r="AS108" s="4732"/>
      <c r="AT108" s="4733"/>
      <c r="AU108" s="4734"/>
      <c r="AV108" s="4735"/>
      <c r="AW108" s="4736"/>
      <c r="AX108" s="4737"/>
      <c r="AY108" s="4738"/>
      <c r="AZ108" s="4739"/>
      <c r="BA108" s="4740"/>
      <c r="BB108" s="4741"/>
      <c r="BC108" s="4742"/>
      <c r="BD108" s="4743"/>
      <c r="BE108" s="4744"/>
      <c r="BF108" s="4745"/>
      <c r="BG108" s="4746"/>
      <c r="BH108" s="4747"/>
      <c r="BI108" s="4748"/>
      <c r="BJ108" s="4749"/>
      <c r="BK108" s="4750"/>
      <c r="BL108" s="4751"/>
      <c r="BM108" s="4752"/>
      <c r="BN108" s="4753"/>
      <c r="BO108" s="4754"/>
      <c r="BP108" s="4755"/>
      <c r="BQ108" s="4756"/>
      <c r="BR108" s="4757"/>
      <c r="BS108" s="4758"/>
      <c r="BT108" s="3918"/>
      <c r="BU108" s="4095"/>
      <c r="BV108" s="4095" t="str">
        <f>IF(T108="","",T108)</f>
        <v>Добавить группу потребителей</v>
      </c>
      <c r="BW108" s="4095"/>
      <c r="BX108" s="4095"/>
      <c r="BY108" s="3703">
        <v>0</v>
      </c>
    </row>
    <row s="16601" customFormat="1" customHeight="1" ht="14.25">
      <c r="A109" s="4084"/>
      <c r="B109" s="4084"/>
      <c r="C109" s="4084"/>
      <c r="D109" s="4084"/>
      <c r="E109" s="4097" t="s">
        <v>92</v>
      </c>
      <c r="F109" s="4097"/>
      <c r="G109" s="4097"/>
      <c r="H109" s="4085"/>
      <c r="I109" s="4084"/>
      <c r="J109" s="4084"/>
      <c r="K109" s="4084"/>
      <c r="L109" s="4086"/>
      <c r="M109" s="4087"/>
      <c r="N109" s="4087"/>
      <c r="O109" s="3890"/>
      <c r="P109" s="4089"/>
      <c r="Q109" s="4232"/>
      <c r="R109" s="4090"/>
      <c r="S109" s="4760"/>
      <c r="T109" s="4761" t="s">
        <v>457</v>
      </c>
      <c r="U109" s="4762"/>
      <c r="V109" s="4763"/>
      <c r="W109" s="4764"/>
      <c r="X109" s="4765"/>
      <c r="Y109" s="4766"/>
      <c r="Z109" s="4767"/>
      <c r="AA109" s="4768"/>
      <c r="AB109" s="4769"/>
      <c r="AC109" s="4770"/>
      <c r="AD109" s="4771"/>
      <c r="AE109" s="4772"/>
      <c r="AF109" s="4773"/>
      <c r="AG109" s="4774"/>
      <c r="AH109" s="4775"/>
      <c r="AI109" s="4776"/>
      <c r="AJ109" s="4777"/>
      <c r="AK109" s="4778"/>
      <c r="AL109" s="4779"/>
      <c r="AM109" s="4780"/>
      <c r="AN109" s="4781"/>
      <c r="AO109" s="4782"/>
      <c r="AP109" s="4783"/>
      <c r="AQ109" s="4784"/>
      <c r="AR109" s="4785"/>
      <c r="AS109" s="4786"/>
      <c r="AT109" s="4787"/>
      <c r="AU109" s="4788"/>
      <c r="AV109" s="4789"/>
      <c r="AW109" s="4790"/>
      <c r="AX109" s="4791"/>
      <c r="AY109" s="4792"/>
      <c r="AZ109" s="4793"/>
      <c r="BA109" s="4794"/>
      <c r="BB109" s="4795"/>
      <c r="BC109" s="4796"/>
      <c r="BD109" s="4797"/>
      <c r="BE109" s="4798"/>
      <c r="BF109" s="4799"/>
      <c r="BG109" s="4800"/>
      <c r="BH109" s="4801"/>
      <c r="BI109" s="4802"/>
      <c r="BJ109" s="4803"/>
      <c r="BK109" s="4804"/>
      <c r="BL109" s="4805"/>
      <c r="BM109" s="4806"/>
      <c r="BN109" s="4807"/>
      <c r="BO109" s="4808"/>
      <c r="BP109" s="4809"/>
      <c r="BQ109" s="4810"/>
      <c r="BR109" s="4811"/>
      <c r="BS109" s="4812"/>
      <c r="BT109" s="3918"/>
      <c r="BU109" s="4095"/>
      <c r="BV109" s="4095" t="str">
        <f>IF(T109="","",T109)</f>
        <v>Добавить схему подключения</v>
      </c>
      <c r="BW109" s="4095"/>
      <c r="BX109" s="4095"/>
      <c r="BY109" s="3703">
        <v>0</v>
      </c>
    </row>
    <row s="16655" customFormat="1" customHeight="1" ht="0.75">
      <c r="A110" s="4287"/>
      <c r="B110" s="4287"/>
      <c r="C110" s="4287"/>
      <c r="D110" s="4287"/>
      <c r="E110" s="4097" t="s">
        <v>92</v>
      </c>
      <c r="F110" s="4097"/>
      <c r="G110" s="4085"/>
      <c r="H110" s="4287"/>
      <c r="I110" s="4287"/>
      <c r="J110" s="4287"/>
      <c r="K110" s="4287"/>
      <c r="L110" s="4288"/>
      <c r="M110" s="4289"/>
      <c r="N110" s="4289"/>
      <c r="O110" s="3918"/>
      <c r="P110" s="4290"/>
      <c r="Q110" s="4291"/>
      <c r="R110" s="4290"/>
      <c r="S110" s="4292"/>
      <c r="T110" s="4293" t="s">
        <v>176</v>
      </c>
      <c r="U110" s="3872"/>
      <c r="V110" s="3872"/>
      <c r="W110" s="3872"/>
      <c r="X110" s="3872"/>
      <c r="Y110" s="3872"/>
      <c r="Z110" s="3872"/>
      <c r="AA110" s="3872"/>
      <c r="AB110" s="3872"/>
      <c r="AC110" s="3872"/>
      <c r="AD110" s="3872"/>
      <c r="AE110" s="3872"/>
      <c r="AF110" s="3872"/>
      <c r="AG110" s="3872"/>
      <c r="AH110" s="3872"/>
      <c r="AI110" s="3872"/>
      <c r="AJ110" s="3872"/>
      <c r="AK110" s="3872"/>
      <c r="AL110" s="3872"/>
      <c r="AM110" s="3872"/>
      <c r="AN110" s="3872"/>
      <c r="AO110" s="3872"/>
      <c r="AP110" s="3872"/>
      <c r="AQ110" s="3872"/>
      <c r="AR110" s="3872"/>
      <c r="AS110" s="3872"/>
      <c r="AT110" s="3872"/>
      <c r="AU110" s="3872"/>
      <c r="AV110" s="3872"/>
      <c r="AW110" s="3872"/>
      <c r="AX110" s="3872"/>
      <c r="AY110" s="3872"/>
      <c r="AZ110" s="3872"/>
      <c r="BA110" s="3872"/>
      <c r="BB110" s="3872"/>
      <c r="BC110" s="3872"/>
      <c r="BD110" s="3872"/>
      <c r="BE110" s="3872"/>
      <c r="BF110" s="3872"/>
      <c r="BG110" s="3872"/>
      <c r="BH110" s="3872"/>
      <c r="BI110" s="3872"/>
      <c r="BJ110" s="3872"/>
      <c r="BK110" s="3872"/>
      <c r="BL110" s="3872"/>
      <c r="BM110" s="3872"/>
      <c r="BN110" s="3872"/>
      <c r="BO110" s="3872"/>
      <c r="BP110" s="3872"/>
      <c r="BQ110" s="3872"/>
      <c r="BR110" s="3872"/>
      <c r="BS110" s="3872"/>
      <c r="BT110" s="3918"/>
      <c r="BU110" s="4095"/>
      <c r="BV110" s="4095" t="str">
        <f>IF(T110="","",T110)</f>
        <v>Добавить источник для дифференциации</v>
      </c>
      <c r="BW110" s="4095"/>
      <c r="BX110" s="4095"/>
      <c r="BY110" s="3918">
        <v>0</v>
      </c>
    </row>
    <row s="16656" customFormat="1" customHeight="1" ht="0.75">
      <c r="A111" s="4287"/>
      <c r="B111" s="4287"/>
      <c r="C111" s="4287"/>
      <c r="D111" s="4287"/>
      <c r="E111" s="4097" t="s">
        <v>92</v>
      </c>
      <c r="F111" s="4085"/>
      <c r="G111" s="4287"/>
      <c r="H111" s="4287"/>
      <c r="I111" s="4287"/>
      <c r="J111" s="4287"/>
      <c r="K111" s="4287"/>
      <c r="L111" s="4288"/>
      <c r="M111" s="4295"/>
      <c r="N111" s="4295"/>
      <c r="O111" s="3918"/>
      <c r="P111" s="4290"/>
      <c r="Q111" s="4291"/>
      <c r="R111" s="4290"/>
      <c r="S111" s="4296"/>
      <c r="T111" s="4297" t="s">
        <v>177</v>
      </c>
      <c r="U111" s="3878"/>
      <c r="V111" s="3878"/>
      <c r="W111" s="3878"/>
      <c r="X111" s="3878"/>
      <c r="Y111" s="3878"/>
      <c r="Z111" s="3878"/>
      <c r="AA111" s="3878"/>
      <c r="AB111" s="3878"/>
      <c r="AC111" s="3878"/>
      <c r="AD111" s="3878"/>
      <c r="AE111" s="3878"/>
      <c r="AF111" s="3878"/>
      <c r="AG111" s="3878"/>
      <c r="AH111" s="3878"/>
      <c r="AI111" s="3878"/>
      <c r="AJ111" s="3878"/>
      <c r="AK111" s="3878"/>
      <c r="AL111" s="3878"/>
      <c r="AM111" s="3878"/>
      <c r="AN111" s="3878"/>
      <c r="AO111" s="3878"/>
      <c r="AP111" s="3878"/>
      <c r="AQ111" s="3878"/>
      <c r="AR111" s="3878"/>
      <c r="AS111" s="3878"/>
      <c r="AT111" s="3878"/>
      <c r="AU111" s="3878"/>
      <c r="AV111" s="3878"/>
      <c r="AW111" s="3878"/>
      <c r="AX111" s="3878"/>
      <c r="AY111" s="3878"/>
      <c r="AZ111" s="3878"/>
      <c r="BA111" s="3878"/>
      <c r="BB111" s="3878"/>
      <c r="BC111" s="3878"/>
      <c r="BD111" s="3878"/>
      <c r="BE111" s="3878"/>
      <c r="BF111" s="3878"/>
      <c r="BG111" s="3878"/>
      <c r="BH111" s="3878"/>
      <c r="BI111" s="3878"/>
      <c r="BJ111" s="3878"/>
      <c r="BK111" s="3878"/>
      <c r="BL111" s="3878"/>
      <c r="BM111" s="3878"/>
      <c r="BN111" s="3878"/>
      <c r="BO111" s="3878"/>
      <c r="BP111" s="3878"/>
      <c r="BQ111" s="3878"/>
      <c r="BR111" s="3878"/>
      <c r="BS111" s="3878"/>
      <c r="BT111" s="3918"/>
      <c r="BU111" s="4095"/>
      <c r="BV111" s="4095" t="str">
        <f>IF(T111="","",T111)</f>
        <v>Добавить централизованную систему для дифференциации</v>
      </c>
      <c r="BW111" s="4095"/>
      <c r="BX111" s="4095"/>
      <c r="BY111" s="3918">
        <v>0</v>
      </c>
    </row>
    <row s="16657" customFormat="1" customHeight="1" ht="0.75">
      <c r="A112" s="4287"/>
      <c r="B112" s="4287"/>
      <c r="C112" s="4287"/>
      <c r="D112" s="4287"/>
      <c r="E112" s="4085" t="s">
        <v>92</v>
      </c>
      <c r="F112" s="4287"/>
      <c r="G112" s="4287"/>
      <c r="H112" s="4287"/>
      <c r="I112" s="4287"/>
      <c r="J112" s="4287"/>
      <c r="K112" s="4287"/>
      <c r="L112" s="4288"/>
      <c r="M112" s="4295"/>
      <c r="N112" s="4295"/>
      <c r="O112" s="3918"/>
      <c r="P112" s="4290"/>
      <c r="Q112" s="4291"/>
      <c r="R112" s="4290"/>
      <c r="S112" s="4296"/>
      <c r="T112" s="4299" t="s">
        <v>178</v>
      </c>
      <c r="U112" s="3878"/>
      <c r="V112" s="3878"/>
      <c r="W112" s="3878"/>
      <c r="X112" s="3878"/>
      <c r="Y112" s="3878"/>
      <c r="Z112" s="3878"/>
      <c r="AA112" s="3878"/>
      <c r="AB112" s="3878"/>
      <c r="AC112" s="3878"/>
      <c r="AD112" s="3878"/>
      <c r="AE112" s="3878"/>
      <c r="AF112" s="3878"/>
      <c r="AG112" s="3878"/>
      <c r="AH112" s="3878"/>
      <c r="AI112" s="3878"/>
      <c r="AJ112" s="3878"/>
      <c r="AK112" s="3878"/>
      <c r="AL112" s="3878"/>
      <c r="AM112" s="3878"/>
      <c r="AN112" s="3878"/>
      <c r="AO112" s="3878"/>
      <c r="AP112" s="3878"/>
      <c r="AQ112" s="3878"/>
      <c r="AR112" s="3878"/>
      <c r="AS112" s="3878"/>
      <c r="AT112" s="3878"/>
      <c r="AU112" s="3878"/>
      <c r="AV112" s="3878"/>
      <c r="AW112" s="3878"/>
      <c r="AX112" s="3878"/>
      <c r="AY112" s="3878"/>
      <c r="AZ112" s="3878"/>
      <c r="BA112" s="3878"/>
      <c r="BB112" s="3878"/>
      <c r="BC112" s="3878"/>
      <c r="BD112" s="3878"/>
      <c r="BE112" s="3878"/>
      <c r="BF112" s="3878"/>
      <c r="BG112" s="3878"/>
      <c r="BH112" s="3878"/>
      <c r="BI112" s="3878"/>
      <c r="BJ112" s="3878"/>
      <c r="BK112" s="3878"/>
      <c r="BL112" s="3878"/>
      <c r="BM112" s="3878"/>
      <c r="BN112" s="3878"/>
      <c r="BO112" s="3878"/>
      <c r="BP112" s="3878"/>
      <c r="BQ112" s="3878"/>
      <c r="BR112" s="3878"/>
      <c r="BS112" s="3878"/>
      <c r="BT112" s="3918"/>
      <c r="BU112" s="4095"/>
      <c r="BV112" s="4095" t="str">
        <f>IF(T112="","",T112)</f>
        <v>Добавить территорию для дифференциации</v>
      </c>
      <c r="BW112" s="4095"/>
      <c r="BX112" s="4095"/>
      <c r="BY112" s="3918">
        <v>0</v>
      </c>
    </row>
    <row s="16658" customFormat="1" customHeight="1" ht="21">
      <c r="A113" s="4084" t="s">
        <v>201</v>
      </c>
      <c r="B113" s="4084"/>
      <c r="C113" s="4084"/>
      <c r="D113" s="4084"/>
      <c r="E113" s="4085" t="s">
        <v>93</v>
      </c>
      <c r="F113" s="4084"/>
      <c r="G113" s="4084"/>
      <c r="H113" s="4084"/>
      <c r="I113" s="4084"/>
      <c r="J113" s="4084"/>
      <c r="K113" s="4084"/>
      <c r="L113" s="4086"/>
      <c r="M113" s="4087"/>
      <c r="N113" s="4087"/>
      <c r="O113" s="4087"/>
      <c r="P113" s="4088"/>
      <c r="Q113" s="4089"/>
      <c r="R113" s="4090"/>
      <c r="S113" s="4091" t="str">
        <f>INDEX(PT_DIFFERENTIATION_NUM_NTAR,MATCH(A113,PT_DIFFERENTIATION_NTAR_ID,0))</f>
        <v>6</v>
      </c>
      <c r="T113" s="4092" t="s">
        <v>136</v>
      </c>
      <c r="U113" s="4093"/>
      <c r="V113" s="3717"/>
      <c r="W113" s="3718"/>
      <c r="X113" s="3718"/>
      <c r="Y113" s="3718"/>
      <c r="Z113" s="3718"/>
      <c r="AA113" s="3718"/>
      <c r="AB113" s="3718"/>
      <c r="AC113" s="3719"/>
      <c r="AD113" s="3717" t="str">
        <f>INDEX(PT_DIFFERENTIATION_NTAR,MATCH(A113,PT_DIFFERENTIATION_NTAR_ID,0))</f>
        <v>Тариф на тепловую энергию (мощность) на коллекторах источников тепловой энергии (Чульманская ТЭЦ)</v>
      </c>
      <c r="AE113" s="3718"/>
      <c r="AF113" s="3718"/>
      <c r="AG113" s="3718"/>
      <c r="AH113" s="3718"/>
      <c r="AI113" s="3718"/>
      <c r="AJ113" s="3718"/>
      <c r="AK113" s="3718"/>
      <c r="AL113" s="3717"/>
      <c r="AM113" s="3718"/>
      <c r="AN113" s="3718"/>
      <c r="AO113" s="3718"/>
      <c r="AP113" s="3718"/>
      <c r="AQ113" s="3718"/>
      <c r="AR113" s="3718"/>
      <c r="AS113" s="3719"/>
      <c r="AT113" s="3717"/>
      <c r="AU113" s="3718"/>
      <c r="AV113" s="3718"/>
      <c r="AW113" s="3718"/>
      <c r="AX113" s="3718"/>
      <c r="AY113" s="3718"/>
      <c r="AZ113" s="3718"/>
      <c r="BA113" s="3719"/>
      <c r="BB113" s="3717"/>
      <c r="BC113" s="3718"/>
      <c r="BD113" s="3718"/>
      <c r="BE113" s="3718"/>
      <c r="BF113" s="3718"/>
      <c r="BG113" s="3718"/>
      <c r="BH113" s="3718"/>
      <c r="BI113" s="3719"/>
      <c r="BJ113" s="3717"/>
      <c r="BK113" s="3718"/>
      <c r="BL113" s="3718"/>
      <c r="BM113" s="3718"/>
      <c r="BN113" s="3718"/>
      <c r="BO113" s="3718"/>
      <c r="BP113" s="3718"/>
      <c r="BQ113" s="3719"/>
      <c r="BR113" s="3719"/>
      <c r="BS113" s="4094" t="s">
        <v>440</v>
      </c>
      <c r="BT113" s="3918"/>
      <c r="BU113" s="4095"/>
      <c r="BV113" s="4095" t="str">
        <f>IF(T113="","",T113)</f>
        <v>Наименование тарифа</v>
      </c>
      <c r="BW113" s="4095"/>
      <c r="BX113" s="4095"/>
      <c r="BY113" s="3703">
        <v>0</v>
      </c>
    </row>
    <row s="16659" customFormat="1" customHeight="1" ht="21">
      <c r="A114" s="4084"/>
      <c r="B114" s="4084" t="s">
        <v>202</v>
      </c>
      <c r="C114" s="4084"/>
      <c r="D114" s="4084"/>
      <c r="E114" s="4097" t="s">
        <v>124</v>
      </c>
      <c r="F114" s="4085">
        <v>1</v>
      </c>
      <c r="G114" s="4084"/>
      <c r="H114" s="4084"/>
      <c r="I114" s="4084"/>
      <c r="J114" s="4084"/>
      <c r="K114" s="4084"/>
      <c r="L114" s="4086"/>
      <c r="M114" s="4087"/>
      <c r="N114" s="4087"/>
      <c r="O114" s="4087"/>
      <c r="P114" s="4098"/>
      <c r="Q114" s="4099"/>
      <c r="R114" s="4100"/>
      <c r="S114" s="4091" t="str">
        <f>INDEX(PT_DIFFERENTIATION_NUM_TER,MATCH(B114,PT_DIFFERENTIATION_TER_ID,0))</f>
        <v>6.1</v>
      </c>
      <c r="T114" s="4101" t="s">
        <v>441</v>
      </c>
      <c r="U114" s="4093"/>
      <c r="V114" s="3717"/>
      <c r="W114" s="3718"/>
      <c r="X114" s="3718"/>
      <c r="Y114" s="3718"/>
      <c r="Z114" s="3718"/>
      <c r="AA114" s="3718"/>
      <c r="AB114" s="3718"/>
      <c r="AC114" s="3719"/>
      <c r="AD114" s="3717" t="str">
        <f>INDEX(PT_DIFFERENTIATION_TER,MATCH(B114,PT_DIFFERENTIATION_TER_ID,0))</f>
        <v>Территория 2</v>
      </c>
      <c r="AE114" s="3718"/>
      <c r="AF114" s="3718"/>
      <c r="AG114" s="3718"/>
      <c r="AH114" s="3718"/>
      <c r="AI114" s="3718"/>
      <c r="AJ114" s="3718"/>
      <c r="AK114" s="3718"/>
      <c r="AL114" s="3717"/>
      <c r="AM114" s="3718"/>
      <c r="AN114" s="3718"/>
      <c r="AO114" s="3718"/>
      <c r="AP114" s="3718"/>
      <c r="AQ114" s="3718"/>
      <c r="AR114" s="3718"/>
      <c r="AS114" s="3719"/>
      <c r="AT114" s="3717"/>
      <c r="AU114" s="3718"/>
      <c r="AV114" s="3718"/>
      <c r="AW114" s="3718"/>
      <c r="AX114" s="3718"/>
      <c r="AY114" s="3718"/>
      <c r="AZ114" s="3718"/>
      <c r="BA114" s="3719"/>
      <c r="BB114" s="3717"/>
      <c r="BC114" s="3718"/>
      <c r="BD114" s="3718"/>
      <c r="BE114" s="3718"/>
      <c r="BF114" s="3718"/>
      <c r="BG114" s="3718"/>
      <c r="BH114" s="3718"/>
      <c r="BI114" s="3719"/>
      <c r="BJ114" s="3717"/>
      <c r="BK114" s="3718"/>
      <c r="BL114" s="3718"/>
      <c r="BM114" s="3718"/>
      <c r="BN114" s="3718"/>
      <c r="BO114" s="3718"/>
      <c r="BP114" s="3718"/>
      <c r="BQ114" s="3719"/>
      <c r="BR114" s="3719"/>
      <c r="BS114" s="4094" t="s">
        <v>442</v>
      </c>
      <c r="BT114" s="3918"/>
      <c r="BU114" s="4095"/>
      <c r="BV114" s="4095" t="str">
        <f>IF(T114="","",T114)</f>
        <v>Территория действия тарифа</v>
      </c>
      <c r="BW114" s="4095"/>
      <c r="BX114" s="4095"/>
      <c r="BY114" s="3703">
        <v>0</v>
      </c>
    </row>
    <row s="16660" customFormat="1" customHeight="1" ht="23.25">
      <c r="A115" s="4084"/>
      <c r="B115" s="4084"/>
      <c r="C115" s="4084" t="s">
        <v>203</v>
      </c>
      <c r="D115" s="4084"/>
      <c r="E115" s="4097" t="s">
        <v>124</v>
      </c>
      <c r="F115" s="4097"/>
      <c r="G115" s="4085">
        <v>1</v>
      </c>
      <c r="H115" s="4084"/>
      <c r="I115" s="4084"/>
      <c r="J115" s="4084"/>
      <c r="K115" s="4084"/>
      <c r="L115" s="4086"/>
      <c r="M115" s="4087"/>
      <c r="N115" s="4087"/>
      <c r="O115" s="4087"/>
      <c r="P115" s="4103"/>
      <c r="Q115" s="4099"/>
      <c r="R115" s="4100"/>
      <c r="S115" s="4091" t="str">
        <f>INDEX(PT_DIFFERENTIATION_NUM_CS,MATCH(C115,PT_DIFFERENTIATION_CS_ID,0))</f>
        <v>6.1.1</v>
      </c>
      <c r="T115" s="4104" t="s">
        <v>443</v>
      </c>
      <c r="U115" s="4093"/>
      <c r="V115" s="3717"/>
      <c r="W115" s="3718"/>
      <c r="X115" s="3718"/>
      <c r="Y115" s="3718"/>
      <c r="Z115" s="3718"/>
      <c r="AA115" s="3718"/>
      <c r="AB115" s="3718"/>
      <c r="AC115" s="3719"/>
      <c r="AD115" s="3717" t="str">
        <f>INDEX(PT_DIFFERENTIATION_CS,MATCH(C115,PT_DIFFERENTIATION_CS_ID,0))</f>
        <v>без дифференциации</v>
      </c>
      <c r="AE115" s="3718"/>
      <c r="AF115" s="3718"/>
      <c r="AG115" s="3718"/>
      <c r="AH115" s="3718"/>
      <c r="AI115" s="3718"/>
      <c r="AJ115" s="3718"/>
      <c r="AK115" s="3718"/>
      <c r="AL115" s="3717"/>
      <c r="AM115" s="3718"/>
      <c r="AN115" s="3718"/>
      <c r="AO115" s="3718"/>
      <c r="AP115" s="3718"/>
      <c r="AQ115" s="3718"/>
      <c r="AR115" s="3718"/>
      <c r="AS115" s="3719"/>
      <c r="AT115" s="3717"/>
      <c r="AU115" s="3718"/>
      <c r="AV115" s="3718"/>
      <c r="AW115" s="3718"/>
      <c r="AX115" s="3718"/>
      <c r="AY115" s="3718"/>
      <c r="AZ115" s="3718"/>
      <c r="BA115" s="3719"/>
      <c r="BB115" s="3717"/>
      <c r="BC115" s="3718"/>
      <c r="BD115" s="3718"/>
      <c r="BE115" s="3718"/>
      <c r="BF115" s="3718"/>
      <c r="BG115" s="3718"/>
      <c r="BH115" s="3718"/>
      <c r="BI115" s="3719"/>
      <c r="BJ115" s="3717"/>
      <c r="BK115" s="3718"/>
      <c r="BL115" s="3718"/>
      <c r="BM115" s="3718"/>
      <c r="BN115" s="3718"/>
      <c r="BO115" s="3718"/>
      <c r="BP115" s="3718"/>
      <c r="BQ115" s="3719"/>
      <c r="BR115" s="3719"/>
      <c r="BS115" s="4094" t="s">
        <v>444</v>
      </c>
      <c r="BT115" s="3918"/>
      <c r="BU115" s="4095"/>
      <c r="BV115" s="4095" t="str">
        <f>IF(T115="","",T115)</f>
        <v>Наименование системы теплоснабжения </v>
      </c>
      <c r="BW115" s="4095"/>
      <c r="BX115" s="4095"/>
      <c r="BY115" s="3703">
        <v>0</v>
      </c>
    </row>
    <row s="16661" customFormat="1" customHeight="1" ht="21">
      <c r="A116" s="4084"/>
      <c r="B116" s="4084"/>
      <c r="C116" s="4084"/>
      <c r="D116" s="4084" t="s">
        <v>204</v>
      </c>
      <c r="E116" s="4097" t="s">
        <v>124</v>
      </c>
      <c r="F116" s="4097"/>
      <c r="G116" s="4097"/>
      <c r="H116" s="4085">
        <v>1</v>
      </c>
      <c r="I116" s="4084"/>
      <c r="J116" s="4084"/>
      <c r="K116" s="4084"/>
      <c r="L116" s="4086"/>
      <c r="M116" s="4087"/>
      <c r="N116" s="4087"/>
      <c r="O116" s="4087"/>
      <c r="P116" s="4103"/>
      <c r="Q116" s="4099"/>
      <c r="R116" s="4100"/>
      <c r="S116" s="4091" t="str">
        <f>INDEX(PT_DIFFERENTIATION_NUM_IST_TE,MATCH(D116,PT_DIFFERENTIATION_IST_TE_ID,0))</f>
        <v>6.1.1.1</v>
      </c>
      <c r="T116" s="4106" t="s">
        <v>445</v>
      </c>
      <c r="U116" s="4093"/>
      <c r="V116" s="3717"/>
      <c r="W116" s="3718"/>
      <c r="X116" s="3718"/>
      <c r="Y116" s="3718"/>
      <c r="Z116" s="3718"/>
      <c r="AA116" s="3718"/>
      <c r="AB116" s="3718"/>
      <c r="AC116" s="3719"/>
      <c r="AD116" s="3717" t="str">
        <f>INDEX(PT_DIFFERENTIATION_IST_TE,MATCH(D116,PT_DIFFERENTIATION_IST_TE_ID,0))</f>
        <v>Чульманская ТЭЦ </v>
      </c>
      <c r="AE116" s="3718"/>
      <c r="AF116" s="3718"/>
      <c r="AG116" s="3718"/>
      <c r="AH116" s="3718"/>
      <c r="AI116" s="3718"/>
      <c r="AJ116" s="3718"/>
      <c r="AK116" s="3718"/>
      <c r="AL116" s="3717"/>
      <c r="AM116" s="3718"/>
      <c r="AN116" s="3718"/>
      <c r="AO116" s="3718"/>
      <c r="AP116" s="3718"/>
      <c r="AQ116" s="3718"/>
      <c r="AR116" s="3718"/>
      <c r="AS116" s="3719"/>
      <c r="AT116" s="3717"/>
      <c r="AU116" s="3718"/>
      <c r="AV116" s="3718"/>
      <c r="AW116" s="3718"/>
      <c r="AX116" s="3718"/>
      <c r="AY116" s="3718"/>
      <c r="AZ116" s="3718"/>
      <c r="BA116" s="3719"/>
      <c r="BB116" s="3717"/>
      <c r="BC116" s="3718"/>
      <c r="BD116" s="3718"/>
      <c r="BE116" s="3718"/>
      <c r="BF116" s="3718"/>
      <c r="BG116" s="3718"/>
      <c r="BH116" s="3718"/>
      <c r="BI116" s="3719"/>
      <c r="BJ116" s="3717"/>
      <c r="BK116" s="3718"/>
      <c r="BL116" s="3718"/>
      <c r="BM116" s="3718"/>
      <c r="BN116" s="3718"/>
      <c r="BO116" s="3718"/>
      <c r="BP116" s="3718"/>
      <c r="BQ116" s="3719"/>
      <c r="BR116" s="3719"/>
      <c r="BS116" s="4094" t="s">
        <v>446</v>
      </c>
      <c r="BT116" s="3918"/>
      <c r="BU116" s="4095"/>
      <c r="BV116" s="4095" t="str">
        <f>IF(T116="","",T116)</f>
        <v>Источник тепловой энергии  </v>
      </c>
      <c r="BW116" s="4095"/>
      <c r="BX116" s="4095"/>
      <c r="BY116" s="3703">
        <v>0</v>
      </c>
    </row>
    <row s="16662" customFormat="1" customHeight="1" ht="47.25">
      <c r="A117" s="4084"/>
      <c r="B117" s="4084"/>
      <c r="C117" s="4084"/>
      <c r="D117" s="4084"/>
      <c r="E117" s="4097" t="s">
        <v>124</v>
      </c>
      <c r="F117" s="4097"/>
      <c r="G117" s="4097"/>
      <c r="H117" s="4097"/>
      <c r="I117" s="4108" t="str">
        <f>S116&amp;".1"</f>
        <v>6.1.1.1.1</v>
      </c>
      <c r="J117" s="4084"/>
      <c r="K117" s="4084"/>
      <c r="L117" s="4086" t="s">
        <v>447</v>
      </c>
      <c r="M117" s="3890"/>
      <c r="N117" s="4109"/>
      <c r="O117" s="4109"/>
      <c r="P117" s="4110">
        <v>1</v>
      </c>
      <c r="Q117" s="4110"/>
      <c r="R117" s="4111"/>
      <c r="S117" s="4091" t="str">
        <f>$I117</f>
        <v>6.1.1.1.1</v>
      </c>
      <c r="T117" s="4112" t="s">
        <v>448</v>
      </c>
      <c r="U117" s="4093"/>
      <c r="V117" s="3738"/>
      <c r="W117" s="3739"/>
      <c r="X117" s="3739"/>
      <c r="Y117" s="3739"/>
      <c r="Z117" s="3739"/>
      <c r="AA117" s="3739"/>
      <c r="AB117" s="3739"/>
      <c r="AC117" s="3740"/>
      <c r="AD117" s="3738" t="s">
        <v>489</v>
      </c>
      <c r="AE117" s="3739"/>
      <c r="AF117" s="3739"/>
      <c r="AG117" s="3739"/>
      <c r="AH117" s="3739"/>
      <c r="AI117" s="3739"/>
      <c r="AJ117" s="3739"/>
      <c r="AK117" s="3739"/>
      <c r="AL117" s="3738"/>
      <c r="AM117" s="3739"/>
      <c r="AN117" s="3739"/>
      <c r="AO117" s="3739"/>
      <c r="AP117" s="3739"/>
      <c r="AQ117" s="3739"/>
      <c r="AR117" s="3739"/>
      <c r="AS117" s="3740"/>
      <c r="AT117" s="3738"/>
      <c r="AU117" s="3739"/>
      <c r="AV117" s="3739"/>
      <c r="AW117" s="3739"/>
      <c r="AX117" s="3739"/>
      <c r="AY117" s="3739"/>
      <c r="AZ117" s="3739"/>
      <c r="BA117" s="3740"/>
      <c r="BB117" s="3738"/>
      <c r="BC117" s="3739"/>
      <c r="BD117" s="3739"/>
      <c r="BE117" s="3739"/>
      <c r="BF117" s="3739"/>
      <c r="BG117" s="3739"/>
      <c r="BH117" s="3739"/>
      <c r="BI117" s="3740"/>
      <c r="BJ117" s="3738"/>
      <c r="BK117" s="3739"/>
      <c r="BL117" s="3739"/>
      <c r="BM117" s="3739"/>
      <c r="BN117" s="3739"/>
      <c r="BO117" s="3739"/>
      <c r="BP117" s="3739"/>
      <c r="BQ117" s="3740"/>
      <c r="BR117" s="3740"/>
      <c r="BS117" s="4094" t="s">
        <v>449</v>
      </c>
      <c r="BT117" s="3918"/>
      <c r="BU117" s="4095"/>
      <c r="BV117" s="4095" t="str">
        <f>IF(T117="","",T117)</f>
        <v>Схема подключения теплопотребляющей установки к коллектору источника тепловой энергии</v>
      </c>
      <c r="BW117" s="4095"/>
      <c r="BX117" s="4095"/>
      <c r="BY117" s="3703">
        <v>0</v>
      </c>
    </row>
    <row s="16663" customFormat="1" customHeight="1" ht="21">
      <c r="A118" s="4084"/>
      <c r="B118" s="4084"/>
      <c r="C118" s="4084"/>
      <c r="D118" s="4084"/>
      <c r="E118" s="4097" t="s">
        <v>124</v>
      </c>
      <c r="F118" s="4097"/>
      <c r="G118" s="4097"/>
      <c r="H118" s="4097"/>
      <c r="I118" s="4114"/>
      <c r="J118" s="4108" t="str">
        <f>I117&amp;".1"</f>
        <v>6.1.1.1.1.1</v>
      </c>
      <c r="K118" s="4084"/>
      <c r="L118" s="4086" t="s">
        <v>450</v>
      </c>
      <c r="M118" s="3890"/>
      <c r="N118" s="3890"/>
      <c r="O118" s="4109"/>
      <c r="P118" s="4110"/>
      <c r="Q118" s="4110">
        <v>1</v>
      </c>
      <c r="R118" s="4115"/>
      <c r="S118" s="4091" t="str">
        <f>$J118</f>
        <v>6.1.1.1.1.1</v>
      </c>
      <c r="T118" s="4116" t="s">
        <v>451</v>
      </c>
      <c r="U118" s="4093"/>
      <c r="V118" s="3738"/>
      <c r="W118" s="3739"/>
      <c r="X118" s="3739"/>
      <c r="Y118" s="3739"/>
      <c r="Z118" s="3739"/>
      <c r="AA118" s="3739"/>
      <c r="AB118" s="3739"/>
      <c r="AC118" s="3740"/>
      <c r="AD118" s="3738" t="s">
        <v>489</v>
      </c>
      <c r="AE118" s="3739"/>
      <c r="AF118" s="3739"/>
      <c r="AG118" s="3739"/>
      <c r="AH118" s="3739"/>
      <c r="AI118" s="3739"/>
      <c r="AJ118" s="3739"/>
      <c r="AK118" s="3739"/>
      <c r="AL118" s="3738"/>
      <c r="AM118" s="3739"/>
      <c r="AN118" s="3739"/>
      <c r="AO118" s="3739"/>
      <c r="AP118" s="3739"/>
      <c r="AQ118" s="3739"/>
      <c r="AR118" s="3739"/>
      <c r="AS118" s="3740"/>
      <c r="AT118" s="3738"/>
      <c r="AU118" s="3739"/>
      <c r="AV118" s="3739"/>
      <c r="AW118" s="3739"/>
      <c r="AX118" s="3739"/>
      <c r="AY118" s="3739"/>
      <c r="AZ118" s="3739"/>
      <c r="BA118" s="3740"/>
      <c r="BB118" s="3738"/>
      <c r="BC118" s="3739"/>
      <c r="BD118" s="3739"/>
      <c r="BE118" s="3739"/>
      <c r="BF118" s="3739"/>
      <c r="BG118" s="3739"/>
      <c r="BH118" s="3739"/>
      <c r="BI118" s="3740"/>
      <c r="BJ118" s="3738"/>
      <c r="BK118" s="3739"/>
      <c r="BL118" s="3739"/>
      <c r="BM118" s="3739"/>
      <c r="BN118" s="3739"/>
      <c r="BO118" s="3739"/>
      <c r="BP118" s="3739"/>
      <c r="BQ118" s="3740"/>
      <c r="BR118" s="3740"/>
      <c r="BS118" s="4094" t="s">
        <v>452</v>
      </c>
      <c r="BT118" s="3918"/>
      <c r="BU118" s="4095"/>
      <c r="BV118" s="4095" t="str">
        <f>IF(T118="","",T118)</f>
        <v>Группа потребителей</v>
      </c>
      <c r="BW118" s="4095"/>
      <c r="BX118" s="4095"/>
      <c r="BY118" s="3703">
        <v>0</v>
      </c>
    </row>
    <row s="16664" customFormat="1" customHeight="1" ht="21">
      <c r="A119" s="4084"/>
      <c r="B119" s="4084"/>
      <c r="C119" s="4084"/>
      <c r="D119" s="4084"/>
      <c r="E119" s="4097" t="s">
        <v>124</v>
      </c>
      <c r="F119" s="4097"/>
      <c r="G119" s="4097"/>
      <c r="H119" s="4097"/>
      <c r="I119" s="4114"/>
      <c r="J119" s="4114"/>
      <c r="K119" s="4108" t="str">
        <f>J118&amp;".1"</f>
        <v>6.1.1.1.1.1.1</v>
      </c>
      <c r="L119" s="4086" t="s">
        <v>453</v>
      </c>
      <c r="M119" s="3890"/>
      <c r="N119" s="3890"/>
      <c r="O119" s="3890"/>
      <c r="P119" s="4110"/>
      <c r="Q119" s="4110"/>
      <c r="R119" s="4115">
        <v>1</v>
      </c>
      <c r="S119" s="4091" t="str">
        <f>$K119</f>
        <v>6.1.1.1.1.1.1</v>
      </c>
      <c r="T119" s="4118" t="s">
        <v>490</v>
      </c>
      <c r="U119" s="4093"/>
      <c r="V119" s="3749"/>
      <c r="W119" s="3750"/>
      <c r="X119" s="3749"/>
      <c r="Y119" s="3751"/>
      <c r="Z119" s="3752"/>
      <c r="AA119" s="3263" t="s">
        <v>67</v>
      </c>
      <c r="AB119" s="3752"/>
      <c r="AC119" s="3263" t="s">
        <v>67</v>
      </c>
      <c r="AD119" s="3749">
        <v>2435.28</v>
      </c>
      <c r="AE119" s="3750"/>
      <c r="AF119" s="3749">
        <v>1939.84</v>
      </c>
      <c r="AG119" s="3751">
        <v>216.314</v>
      </c>
      <c r="AH119" s="3752">
        <v>45292</v>
      </c>
      <c r="AI119" s="3263" t="s">
        <v>67</v>
      </c>
      <c r="AJ119" s="3752">
        <v>45657</v>
      </c>
      <c r="AK119" s="3263" t="s">
        <v>67</v>
      </c>
      <c r="AL119" s="3749">
        <v>3145.37</v>
      </c>
      <c r="AM119" s="3750"/>
      <c r="AN119" s="3749">
        <v>1410.89</v>
      </c>
      <c r="AO119" s="3751">
        <v>805.551</v>
      </c>
      <c r="AP119" s="3752">
        <v>45658</v>
      </c>
      <c r="AQ119" s="3263" t="s">
        <v>67</v>
      </c>
      <c r="AR119" s="3752">
        <v>46022</v>
      </c>
      <c r="AS119" s="3263" t="s">
        <v>67</v>
      </c>
      <c r="AT119" s="3749">
        <v>3006.77</v>
      </c>
      <c r="AU119" s="3750"/>
      <c r="AV119" s="3749">
        <v>2482.46</v>
      </c>
      <c r="AW119" s="3751">
        <v>228.923</v>
      </c>
      <c r="AX119" s="3752">
        <v>46023</v>
      </c>
      <c r="AY119" s="3263" t="s">
        <v>67</v>
      </c>
      <c r="AZ119" s="3752">
        <v>46387</v>
      </c>
      <c r="BA119" s="3263" t="s">
        <v>67</v>
      </c>
      <c r="BB119" s="3749">
        <v>3120.74</v>
      </c>
      <c r="BC119" s="3750"/>
      <c r="BD119" s="3749">
        <v>2582.14</v>
      </c>
      <c r="BE119" s="3751">
        <v>235.159</v>
      </c>
      <c r="BF119" s="3752">
        <v>46388</v>
      </c>
      <c r="BG119" s="3263" t="s">
        <v>67</v>
      </c>
      <c r="BH119" s="3752">
        <v>46752</v>
      </c>
      <c r="BI119" s="3263" t="s">
        <v>67</v>
      </c>
      <c r="BJ119" s="3749">
        <v>3239.84</v>
      </c>
      <c r="BK119" s="3750"/>
      <c r="BL119" s="3749">
        <v>2686.3</v>
      </c>
      <c r="BM119" s="3751">
        <v>241.683</v>
      </c>
      <c r="BN119" s="3752">
        <v>46753</v>
      </c>
      <c r="BO119" s="3263" t="s">
        <v>67</v>
      </c>
      <c r="BP119" s="3752">
        <v>47118</v>
      </c>
      <c r="BQ119" s="3263" t="s">
        <v>67</v>
      </c>
      <c r="BR119" s="3750"/>
      <c r="BS119" s="4119" t="s">
        <v>454</v>
      </c>
      <c r="BT119" s="3918">
        <f>STRCHECKDATE(V120:BR120)</f>
      </c>
      <c r="BU119" s="4095"/>
      <c r="BV119" s="4095" t="str">
        <f>IF(T119="","",T119)</f>
        <v>вода</v>
      </c>
      <c r="BW119" s="4095"/>
      <c r="BX119" s="4095"/>
      <c r="BY119" s="3703">
        <v>0</v>
      </c>
    </row>
    <row s="16665" customFormat="1" customHeight="1" ht="0.75">
      <c r="A120" s="4084"/>
      <c r="B120" s="4084"/>
      <c r="C120" s="4084"/>
      <c r="D120" s="4084"/>
      <c r="E120" s="4097" t="s">
        <v>124</v>
      </c>
      <c r="F120" s="4097"/>
      <c r="G120" s="4097"/>
      <c r="H120" s="4097"/>
      <c r="I120" s="4114"/>
      <c r="J120" s="4114"/>
      <c r="K120" s="4108"/>
      <c r="L120" s="4086"/>
      <c r="M120" s="3890"/>
      <c r="N120" s="3890"/>
      <c r="O120" s="3890"/>
      <c r="P120" s="4110"/>
      <c r="Q120" s="4110"/>
      <c r="R120" s="4115"/>
      <c r="S120" s="4121"/>
      <c r="T120" s="4093"/>
      <c r="U120" s="4093"/>
      <c r="V120" s="3750"/>
      <c r="W120" s="3750"/>
      <c r="X120" s="3750"/>
      <c r="Y120" s="3757" t="str">
        <f>Z119&amp;"-"&amp;AB119</f>
        <v>-</v>
      </c>
      <c r="Z120" s="3758"/>
      <c r="AA120" s="3263"/>
      <c r="AB120" s="3758"/>
      <c r="AC120" s="3263"/>
      <c r="AD120" s="3750"/>
      <c r="AE120" s="3750"/>
      <c r="AF120" s="3750"/>
      <c r="AG120" s="3757" t="str">
        <f>AH119&amp;"-"&amp;AJ119</f>
        <v>45292-45657</v>
      </c>
      <c r="AH120" s="3758"/>
      <c r="AI120" s="3263"/>
      <c r="AJ120" s="3758"/>
      <c r="AK120" s="3263"/>
      <c r="AL120" s="3750"/>
      <c r="AM120" s="3750"/>
      <c r="AN120" s="3750"/>
      <c r="AO120" s="3757" t="str">
        <f>AP119&amp;"-"&amp;AR119</f>
        <v>45658-46022</v>
      </c>
      <c r="AP120" s="3758"/>
      <c r="AQ120" s="3263"/>
      <c r="AR120" s="3758"/>
      <c r="AS120" s="3263"/>
      <c r="AT120" s="3750"/>
      <c r="AU120" s="3750"/>
      <c r="AV120" s="3750"/>
      <c r="AW120" s="3757" t="str">
        <f>AX119&amp;"-"&amp;AZ119</f>
        <v>46023-46387</v>
      </c>
      <c r="AX120" s="3758"/>
      <c r="AY120" s="3263"/>
      <c r="AZ120" s="3758"/>
      <c r="BA120" s="3263"/>
      <c r="BB120" s="3750"/>
      <c r="BC120" s="3750"/>
      <c r="BD120" s="3750"/>
      <c r="BE120" s="3757" t="str">
        <f>BF119&amp;"-"&amp;BH119</f>
        <v>46388-46752</v>
      </c>
      <c r="BF120" s="3758"/>
      <c r="BG120" s="3263"/>
      <c r="BH120" s="3758"/>
      <c r="BI120" s="3263"/>
      <c r="BJ120" s="3750"/>
      <c r="BK120" s="3750"/>
      <c r="BL120" s="3750"/>
      <c r="BM120" s="3757" t="str">
        <f>BN119&amp;"-"&amp;BP119</f>
        <v>46753-47118</v>
      </c>
      <c r="BN120" s="3758"/>
      <c r="BO120" s="3263"/>
      <c r="BP120" s="3758"/>
      <c r="BQ120" s="3263"/>
      <c r="BR120" s="3750"/>
      <c r="BS120" s="4122"/>
      <c r="BT120" s="3918"/>
      <c r="BU120" s="4095"/>
      <c r="BV120" s="4095" t="str">
        <f>IF(T120="","",T120)</f>
        <v/>
      </c>
      <c r="BW120" s="4095"/>
      <c r="BX120" s="4095"/>
      <c r="BY120" s="3703">
        <v>0</v>
      </c>
    </row>
    <row s="16666" customFormat="1" customHeight="1" ht="15">
      <c r="A121" s="4084"/>
      <c r="B121" s="4084"/>
      <c r="C121" s="4084"/>
      <c r="D121" s="4084"/>
      <c r="E121" s="4097" t="s">
        <v>124</v>
      </c>
      <c r="F121" s="4097"/>
      <c r="G121" s="4097"/>
      <c r="H121" s="4097"/>
      <c r="I121" s="4114"/>
      <c r="J121" s="4108"/>
      <c r="K121" s="4084"/>
      <c r="L121" s="4086"/>
      <c r="M121" s="3890"/>
      <c r="N121" s="3890"/>
      <c r="O121" s="4109"/>
      <c r="P121" s="4110"/>
      <c r="Q121" s="4110"/>
      <c r="R121" s="4111"/>
      <c r="S121" s="4825"/>
      <c r="T121" s="4826" t="s">
        <v>455</v>
      </c>
      <c r="U121" s="4827"/>
      <c r="V121" s="4828"/>
      <c r="W121" s="4829"/>
      <c r="X121" s="4830"/>
      <c r="Y121" s="4831"/>
      <c r="Z121" s="4832"/>
      <c r="AA121" s="4833"/>
      <c r="AB121" s="4834"/>
      <c r="AC121" s="4835"/>
      <c r="AD121" s="4836"/>
      <c r="AE121" s="4837"/>
      <c r="AF121" s="4838"/>
      <c r="AG121" s="4839"/>
      <c r="AH121" s="4840"/>
      <c r="AI121" s="4841"/>
      <c r="AJ121" s="4842"/>
      <c r="AK121" s="4843"/>
      <c r="AL121" s="4844"/>
      <c r="AM121" s="4845"/>
      <c r="AN121" s="4846"/>
      <c r="AO121" s="4847"/>
      <c r="AP121" s="4848"/>
      <c r="AQ121" s="4849"/>
      <c r="AR121" s="4850"/>
      <c r="AS121" s="4851"/>
      <c r="AT121" s="4852"/>
      <c r="AU121" s="4853"/>
      <c r="AV121" s="4854"/>
      <c r="AW121" s="4855"/>
      <c r="AX121" s="4856"/>
      <c r="AY121" s="4857"/>
      <c r="AZ121" s="4858"/>
      <c r="BA121" s="4859"/>
      <c r="BB121" s="4860"/>
      <c r="BC121" s="4861"/>
      <c r="BD121" s="4862"/>
      <c r="BE121" s="4863"/>
      <c r="BF121" s="4864"/>
      <c r="BG121" s="4865"/>
      <c r="BH121" s="4866"/>
      <c r="BI121" s="4867"/>
      <c r="BJ121" s="4868"/>
      <c r="BK121" s="4869"/>
      <c r="BL121" s="4870"/>
      <c r="BM121" s="4871"/>
      <c r="BN121" s="4872"/>
      <c r="BO121" s="4873"/>
      <c r="BP121" s="4874"/>
      <c r="BQ121" s="4875"/>
      <c r="BR121" s="4876"/>
      <c r="BS121" s="4176"/>
      <c r="BT121" s="3918"/>
      <c r="BU121" s="4095"/>
      <c r="BV121" s="4095" t="str">
        <f>IF(T121="","",T121)</f>
        <v>Добавить вид теплоносителя (параметры теплоносителя)</v>
      </c>
      <c r="BW121" s="4095"/>
      <c r="BX121" s="4095"/>
      <c r="BY121" s="3703">
        <v>0</v>
      </c>
    </row>
    <row s="16719" customFormat="1" customHeight="1" ht="15">
      <c r="A122" s="4084"/>
      <c r="B122" s="4084"/>
      <c r="C122" s="4084"/>
      <c r="D122" s="4084"/>
      <c r="E122" s="4097" t="s">
        <v>124</v>
      </c>
      <c r="F122" s="4097"/>
      <c r="G122" s="4097"/>
      <c r="H122" s="4097"/>
      <c r="I122" s="4108"/>
      <c r="J122" s="4084"/>
      <c r="K122" s="4084"/>
      <c r="L122" s="4086"/>
      <c r="M122" s="3890"/>
      <c r="N122" s="4109"/>
      <c r="O122" s="4109"/>
      <c r="P122" s="4110"/>
      <c r="Q122" s="4110"/>
      <c r="R122" s="4111"/>
      <c r="S122" s="4878"/>
      <c r="T122" s="4879" t="s">
        <v>456</v>
      </c>
      <c r="U122" s="4880"/>
      <c r="V122" s="4881"/>
      <c r="W122" s="4882"/>
      <c r="X122" s="4883"/>
      <c r="Y122" s="4884"/>
      <c r="Z122" s="4885"/>
      <c r="AA122" s="4886"/>
      <c r="AB122" s="4887"/>
      <c r="AC122" s="4888"/>
      <c r="AD122" s="4889"/>
      <c r="AE122" s="4890"/>
      <c r="AF122" s="4891"/>
      <c r="AG122" s="4892"/>
      <c r="AH122" s="4893"/>
      <c r="AI122" s="4894"/>
      <c r="AJ122" s="4895"/>
      <c r="AK122" s="4896"/>
      <c r="AL122" s="4897"/>
      <c r="AM122" s="4898"/>
      <c r="AN122" s="4899"/>
      <c r="AO122" s="4900"/>
      <c r="AP122" s="4901"/>
      <c r="AQ122" s="4902"/>
      <c r="AR122" s="4903"/>
      <c r="AS122" s="4904"/>
      <c r="AT122" s="4905"/>
      <c r="AU122" s="4906"/>
      <c r="AV122" s="4907"/>
      <c r="AW122" s="4908"/>
      <c r="AX122" s="4909"/>
      <c r="AY122" s="4910"/>
      <c r="AZ122" s="4911"/>
      <c r="BA122" s="4912"/>
      <c r="BB122" s="4913"/>
      <c r="BC122" s="4914"/>
      <c r="BD122" s="4915"/>
      <c r="BE122" s="4916"/>
      <c r="BF122" s="4917"/>
      <c r="BG122" s="4918"/>
      <c r="BH122" s="4919"/>
      <c r="BI122" s="4920"/>
      <c r="BJ122" s="4921"/>
      <c r="BK122" s="4922"/>
      <c r="BL122" s="4923"/>
      <c r="BM122" s="4924"/>
      <c r="BN122" s="4925"/>
      <c r="BO122" s="4926"/>
      <c r="BP122" s="4927"/>
      <c r="BQ122" s="4928"/>
      <c r="BR122" s="4929"/>
      <c r="BS122" s="4930"/>
      <c r="BT122" s="3918"/>
      <c r="BU122" s="4095"/>
      <c r="BV122" s="4095" t="str">
        <f>IF(T122="","",T122)</f>
        <v>Добавить группу потребителей</v>
      </c>
      <c r="BW122" s="4095"/>
      <c r="BX122" s="4095"/>
      <c r="BY122" s="3703">
        <v>0</v>
      </c>
    </row>
    <row s="16773" customFormat="1" customHeight="1" ht="14.25">
      <c r="A123" s="4084"/>
      <c r="B123" s="4084"/>
      <c r="C123" s="4084"/>
      <c r="D123" s="4084"/>
      <c r="E123" s="4097" t="s">
        <v>124</v>
      </c>
      <c r="F123" s="4097"/>
      <c r="G123" s="4097"/>
      <c r="H123" s="4085"/>
      <c r="I123" s="4084"/>
      <c r="J123" s="4084"/>
      <c r="K123" s="4084"/>
      <c r="L123" s="4086"/>
      <c r="M123" s="4087"/>
      <c r="N123" s="4087"/>
      <c r="O123" s="3890"/>
      <c r="P123" s="4089"/>
      <c r="Q123" s="4232"/>
      <c r="R123" s="4090"/>
      <c r="S123" s="4932"/>
      <c r="T123" s="4933" t="s">
        <v>457</v>
      </c>
      <c r="U123" s="4934"/>
      <c r="V123" s="4935"/>
      <c r="W123" s="4936"/>
      <c r="X123" s="4937"/>
      <c r="Y123" s="4938"/>
      <c r="Z123" s="4939"/>
      <c r="AA123" s="4940"/>
      <c r="AB123" s="4941"/>
      <c r="AC123" s="4942"/>
      <c r="AD123" s="4943"/>
      <c r="AE123" s="4944"/>
      <c r="AF123" s="4945"/>
      <c r="AG123" s="4946"/>
      <c r="AH123" s="4947"/>
      <c r="AI123" s="4948"/>
      <c r="AJ123" s="4949"/>
      <c r="AK123" s="4950"/>
      <c r="AL123" s="4951"/>
      <c r="AM123" s="4952"/>
      <c r="AN123" s="4953"/>
      <c r="AO123" s="4954"/>
      <c r="AP123" s="4955"/>
      <c r="AQ123" s="4956"/>
      <c r="AR123" s="4957"/>
      <c r="AS123" s="4958"/>
      <c r="AT123" s="4959"/>
      <c r="AU123" s="4960"/>
      <c r="AV123" s="4961"/>
      <c r="AW123" s="4962"/>
      <c r="AX123" s="4963"/>
      <c r="AY123" s="4964"/>
      <c r="AZ123" s="4965"/>
      <c r="BA123" s="4966"/>
      <c r="BB123" s="4967"/>
      <c r="BC123" s="4968"/>
      <c r="BD123" s="4969"/>
      <c r="BE123" s="4970"/>
      <c r="BF123" s="4971"/>
      <c r="BG123" s="4972"/>
      <c r="BH123" s="4973"/>
      <c r="BI123" s="4974"/>
      <c r="BJ123" s="4975"/>
      <c r="BK123" s="4976"/>
      <c r="BL123" s="4977"/>
      <c r="BM123" s="4978"/>
      <c r="BN123" s="4979"/>
      <c r="BO123" s="4980"/>
      <c r="BP123" s="4981"/>
      <c r="BQ123" s="4982"/>
      <c r="BR123" s="4983"/>
      <c r="BS123" s="4984"/>
      <c r="BT123" s="3918"/>
      <c r="BU123" s="4095"/>
      <c r="BV123" s="4095" t="str">
        <f>IF(T123="","",T123)</f>
        <v>Добавить схему подключения</v>
      </c>
      <c r="BW123" s="4095"/>
      <c r="BX123" s="4095"/>
      <c r="BY123" s="3703">
        <v>0</v>
      </c>
    </row>
    <row s="16827" customFormat="1" customHeight="1" ht="0.75">
      <c r="A124" s="4287"/>
      <c r="B124" s="4287"/>
      <c r="C124" s="4287"/>
      <c r="D124" s="4287"/>
      <c r="E124" s="4097" t="s">
        <v>124</v>
      </c>
      <c r="F124" s="4097"/>
      <c r="G124" s="4085"/>
      <c r="H124" s="4287"/>
      <c r="I124" s="4287"/>
      <c r="J124" s="4287"/>
      <c r="K124" s="4287"/>
      <c r="L124" s="4288"/>
      <c r="M124" s="4289"/>
      <c r="N124" s="4289"/>
      <c r="O124" s="3918"/>
      <c r="P124" s="4290"/>
      <c r="Q124" s="4291"/>
      <c r="R124" s="4290"/>
      <c r="S124" s="4292"/>
      <c r="T124" s="4293" t="s">
        <v>176</v>
      </c>
      <c r="U124" s="3872"/>
      <c r="V124" s="3872"/>
      <c r="W124" s="3872"/>
      <c r="X124" s="3872"/>
      <c r="Y124" s="3872"/>
      <c r="Z124" s="3872"/>
      <c r="AA124" s="3872"/>
      <c r="AB124" s="3872"/>
      <c r="AC124" s="3872"/>
      <c r="AD124" s="3872"/>
      <c r="AE124" s="3872"/>
      <c r="AF124" s="3872"/>
      <c r="AG124" s="3872"/>
      <c r="AH124" s="3872"/>
      <c r="AI124" s="3872"/>
      <c r="AJ124" s="3872"/>
      <c r="AK124" s="3872"/>
      <c r="AL124" s="3872"/>
      <c r="AM124" s="3872"/>
      <c r="AN124" s="3872"/>
      <c r="AO124" s="3872"/>
      <c r="AP124" s="3872"/>
      <c r="AQ124" s="3872"/>
      <c r="AR124" s="3872"/>
      <c r="AS124" s="3872"/>
      <c r="AT124" s="3872"/>
      <c r="AU124" s="3872"/>
      <c r="AV124" s="3872"/>
      <c r="AW124" s="3872"/>
      <c r="AX124" s="3872"/>
      <c r="AY124" s="3872"/>
      <c r="AZ124" s="3872"/>
      <c r="BA124" s="3872"/>
      <c r="BB124" s="3872"/>
      <c r="BC124" s="3872"/>
      <c r="BD124" s="3872"/>
      <c r="BE124" s="3872"/>
      <c r="BF124" s="3872"/>
      <c r="BG124" s="3872"/>
      <c r="BH124" s="3872"/>
      <c r="BI124" s="3872"/>
      <c r="BJ124" s="3872"/>
      <c r="BK124" s="3872"/>
      <c r="BL124" s="3872"/>
      <c r="BM124" s="3872"/>
      <c r="BN124" s="3872"/>
      <c r="BO124" s="3872"/>
      <c r="BP124" s="3872"/>
      <c r="BQ124" s="3872"/>
      <c r="BR124" s="3872"/>
      <c r="BS124" s="3872"/>
      <c r="BT124" s="3918"/>
      <c r="BU124" s="4095"/>
      <c r="BV124" s="4095" t="str">
        <f>IF(T124="","",T124)</f>
        <v>Добавить источник для дифференциации</v>
      </c>
      <c r="BW124" s="4095"/>
      <c r="BX124" s="4095"/>
      <c r="BY124" s="3918">
        <v>0</v>
      </c>
    </row>
    <row s="16828" customFormat="1" customHeight="1" ht="0.75">
      <c r="A125" s="4287"/>
      <c r="B125" s="4287"/>
      <c r="C125" s="4287"/>
      <c r="D125" s="4287"/>
      <c r="E125" s="4097" t="s">
        <v>124</v>
      </c>
      <c r="F125" s="4085"/>
      <c r="G125" s="4287"/>
      <c r="H125" s="4287"/>
      <c r="I125" s="4287"/>
      <c r="J125" s="4287"/>
      <c r="K125" s="4287"/>
      <c r="L125" s="4288"/>
      <c r="M125" s="4295"/>
      <c r="N125" s="4295"/>
      <c r="O125" s="3918"/>
      <c r="P125" s="4290"/>
      <c r="Q125" s="4291"/>
      <c r="R125" s="4290"/>
      <c r="S125" s="4296"/>
      <c r="T125" s="4297" t="s">
        <v>177</v>
      </c>
      <c r="U125" s="3878"/>
      <c r="V125" s="3878"/>
      <c r="W125" s="3878"/>
      <c r="X125" s="3878"/>
      <c r="Y125" s="3878"/>
      <c r="Z125" s="3878"/>
      <c r="AA125" s="3878"/>
      <c r="AB125" s="3878"/>
      <c r="AC125" s="3878"/>
      <c r="AD125" s="3878"/>
      <c r="AE125" s="3878"/>
      <c r="AF125" s="3878"/>
      <c r="AG125" s="3878"/>
      <c r="AH125" s="3878"/>
      <c r="AI125" s="3878"/>
      <c r="AJ125" s="3878"/>
      <c r="AK125" s="3878"/>
      <c r="AL125" s="3878"/>
      <c r="AM125" s="3878"/>
      <c r="AN125" s="3878"/>
      <c r="AO125" s="3878"/>
      <c r="AP125" s="3878"/>
      <c r="AQ125" s="3878"/>
      <c r="AR125" s="3878"/>
      <c r="AS125" s="3878"/>
      <c r="AT125" s="3878"/>
      <c r="AU125" s="3878"/>
      <c r="AV125" s="3878"/>
      <c r="AW125" s="3878"/>
      <c r="AX125" s="3878"/>
      <c r="AY125" s="3878"/>
      <c r="AZ125" s="3878"/>
      <c r="BA125" s="3878"/>
      <c r="BB125" s="3878"/>
      <c r="BC125" s="3878"/>
      <c r="BD125" s="3878"/>
      <c r="BE125" s="3878"/>
      <c r="BF125" s="3878"/>
      <c r="BG125" s="3878"/>
      <c r="BH125" s="3878"/>
      <c r="BI125" s="3878"/>
      <c r="BJ125" s="3878"/>
      <c r="BK125" s="3878"/>
      <c r="BL125" s="3878"/>
      <c r="BM125" s="3878"/>
      <c r="BN125" s="3878"/>
      <c r="BO125" s="3878"/>
      <c r="BP125" s="3878"/>
      <c r="BQ125" s="3878"/>
      <c r="BR125" s="3878"/>
      <c r="BS125" s="3878"/>
      <c r="BT125" s="3918"/>
      <c r="BU125" s="4095"/>
      <c r="BV125" s="4095" t="str">
        <f>IF(T125="","",T125)</f>
        <v>Добавить централизованную систему для дифференциации</v>
      </c>
      <c r="BW125" s="4095"/>
      <c r="BX125" s="4095"/>
      <c r="BY125" s="3918">
        <v>0</v>
      </c>
    </row>
    <row s="16829" customFormat="1" customHeight="1" ht="0.75">
      <c r="A126" s="4287"/>
      <c r="B126" s="4287"/>
      <c r="C126" s="4287"/>
      <c r="D126" s="4287"/>
      <c r="E126" s="4085" t="s">
        <v>124</v>
      </c>
      <c r="F126" s="4287"/>
      <c r="G126" s="4287"/>
      <c r="H126" s="4287"/>
      <c r="I126" s="4287"/>
      <c r="J126" s="4287"/>
      <c r="K126" s="4287"/>
      <c r="L126" s="4288"/>
      <c r="M126" s="4295"/>
      <c r="N126" s="4295"/>
      <c r="O126" s="3918"/>
      <c r="P126" s="4290"/>
      <c r="Q126" s="4291"/>
      <c r="R126" s="4290"/>
      <c r="S126" s="4296"/>
      <c r="T126" s="4299" t="s">
        <v>178</v>
      </c>
      <c r="U126" s="3878"/>
      <c r="V126" s="3878"/>
      <c r="W126" s="3878"/>
      <c r="X126" s="3878"/>
      <c r="Y126" s="3878"/>
      <c r="Z126" s="3878"/>
      <c r="AA126" s="3878"/>
      <c r="AB126" s="3878"/>
      <c r="AC126" s="3878"/>
      <c r="AD126" s="3878"/>
      <c r="AE126" s="3878"/>
      <c r="AF126" s="3878"/>
      <c r="AG126" s="3878"/>
      <c r="AH126" s="3878"/>
      <c r="AI126" s="3878"/>
      <c r="AJ126" s="3878"/>
      <c r="AK126" s="3878"/>
      <c r="AL126" s="3878"/>
      <c r="AM126" s="3878"/>
      <c r="AN126" s="3878"/>
      <c r="AO126" s="3878"/>
      <c r="AP126" s="3878"/>
      <c r="AQ126" s="3878"/>
      <c r="AR126" s="3878"/>
      <c r="AS126" s="3878"/>
      <c r="AT126" s="3878"/>
      <c r="AU126" s="3878"/>
      <c r="AV126" s="3878"/>
      <c r="AW126" s="3878"/>
      <c r="AX126" s="3878"/>
      <c r="AY126" s="3878"/>
      <c r="AZ126" s="3878"/>
      <c r="BA126" s="3878"/>
      <c r="BB126" s="3878"/>
      <c r="BC126" s="3878"/>
      <c r="BD126" s="3878"/>
      <c r="BE126" s="3878"/>
      <c r="BF126" s="3878"/>
      <c r="BG126" s="3878"/>
      <c r="BH126" s="3878"/>
      <c r="BI126" s="3878"/>
      <c r="BJ126" s="3878"/>
      <c r="BK126" s="3878"/>
      <c r="BL126" s="3878"/>
      <c r="BM126" s="3878"/>
      <c r="BN126" s="3878"/>
      <c r="BO126" s="3878"/>
      <c r="BP126" s="3878"/>
      <c r="BQ126" s="3878"/>
      <c r="BR126" s="3878"/>
      <c r="BS126" s="3878"/>
      <c r="BT126" s="3918"/>
      <c r="BU126" s="4095"/>
      <c r="BV126" s="4095" t="str">
        <f>IF(T126="","",T126)</f>
        <v>Добавить территорию для дифференциации</v>
      </c>
      <c r="BW126" s="4095"/>
      <c r="BX126" s="4095"/>
      <c r="BY126" s="3918">
        <v>0</v>
      </c>
    </row>
    <row s="14842" customFormat="1" customHeight="1" ht="1.05">
      <c r="A127" s="1541"/>
      <c r="B127" s="1541"/>
      <c r="C127" s="1541"/>
      <c r="D127" s="1541"/>
      <c r="E127" s="1570"/>
      <c r="F127" s="1541"/>
      <c r="G127" s="1541"/>
      <c r="H127" s="1541"/>
      <c r="I127" s="1541"/>
      <c r="J127" s="1541"/>
      <c r="K127" s="1541"/>
      <c r="L127" s="1566"/>
      <c r="M127" s="1548"/>
      <c r="N127" s="1548"/>
      <c r="P127" s="1543"/>
      <c r="Q127" s="1544"/>
      <c r="R127" s="1543"/>
      <c r="S127" s="1549"/>
      <c r="T127" s="1552" t="s">
        <v>205</v>
      </c>
      <c r="U127" s="1551"/>
      <c r="V127" s="1551"/>
      <c r="W127" s="1551"/>
      <c r="X127" s="1551"/>
      <c r="Y127" s="1551"/>
      <c r="Z127" s="1551"/>
      <c r="AA127" s="1551"/>
      <c r="AB127" s="1551"/>
      <c r="AC127" s="1551"/>
      <c r="AD127" s="1551"/>
      <c r="AE127" s="1551"/>
      <c r="AF127" s="1551"/>
      <c r="AG127" s="1551"/>
      <c r="AH127" s="1551"/>
      <c r="AI127" s="1551"/>
      <c r="AJ127" s="1551"/>
      <c r="AK127" s="1551"/>
      <c r="AL127" s="3878"/>
      <c r="AM127" s="3878"/>
      <c r="AN127" s="3878"/>
      <c r="AO127" s="3878"/>
      <c r="AP127" s="3878"/>
      <c r="AQ127" s="3878"/>
      <c r="AR127" s="3878"/>
      <c r="AS127" s="3878"/>
      <c r="AT127" s="3878"/>
      <c r="AU127" s="3878"/>
      <c r="AV127" s="3878"/>
      <c r="AW127" s="3878"/>
      <c r="AX127" s="3878"/>
      <c r="AY127" s="3878"/>
      <c r="AZ127" s="3878"/>
      <c r="BA127" s="3878"/>
      <c r="BB127" s="3878"/>
      <c r="BC127" s="3878"/>
      <c r="BD127" s="3878"/>
      <c r="BE127" s="3878"/>
      <c r="BF127" s="3878"/>
      <c r="BG127" s="3878"/>
      <c r="BH127" s="3878"/>
      <c r="BI127" s="3878"/>
      <c r="BJ127" s="3878"/>
      <c r="BK127" s="3878"/>
      <c r="BL127" s="3878"/>
      <c r="BM127" s="3878"/>
      <c r="BN127" s="3878"/>
      <c r="BO127" s="3878"/>
      <c r="BP127" s="3878"/>
      <c r="BQ127" s="3878"/>
      <c r="BR127" s="1551"/>
      <c r="BS127" s="1551"/>
      <c r="BU127" s="1016"/>
      <c r="BV127" s="1016" t="str">
        <f>IF(T127="","",T127)</f>
        <v>Добавить наименование тарифа</v>
      </c>
      <c r="BW127" s="1016"/>
      <c r="BX127" s="1016"/>
      <c r="BY127" s="745">
        <v>1</v>
      </c>
    </row>
    <row customHeight="1" ht="11.549999999999999">
      <c r="M128" s="1387"/>
      <c r="N128" s="1387"/>
      <c r="O128" s="764"/>
      <c r="P128" s="1382"/>
      <c r="Q128" s="1382"/>
      <c r="R128" s="1382"/>
      <c r="S128" s="1382"/>
      <c r="AL128" s="3703"/>
      <c r="AM128" s="3703"/>
      <c r="AN128" s="3703"/>
      <c r="AO128" s="3703"/>
      <c r="AP128" s="3703"/>
      <c r="AQ128" s="3703"/>
      <c r="AR128" s="3703"/>
      <c r="AS128" s="3703"/>
      <c r="AT128" s="3703"/>
      <c r="AU128" s="3703"/>
      <c r="AV128" s="3703"/>
      <c r="AW128" s="3703"/>
      <c r="AX128" s="3703"/>
      <c r="AY128" s="3703"/>
      <c r="AZ128" s="3703"/>
      <c r="BA128" s="3703"/>
      <c r="BB128" s="3703"/>
      <c r="BC128" s="3703"/>
      <c r="BD128" s="3703"/>
      <c r="BE128" s="3703"/>
      <c r="BF128" s="3703"/>
      <c r="BG128" s="3703"/>
      <c r="BH128" s="3703"/>
      <c r="BI128" s="3703"/>
      <c r="BJ128" s="3703"/>
      <c r="BK128" s="3703"/>
      <c r="BL128" s="3703"/>
      <c r="BM128" s="3703"/>
      <c r="BN128" s="3703"/>
      <c r="BO128" s="3703"/>
      <c r="BP128" s="3703"/>
      <c r="BQ128" s="3703"/>
      <c r="BT128" s="1382"/>
      <c r="BU128" s="1382"/>
      <c r="BV128" s="1382"/>
      <c r="BW128" s="1382"/>
      <c r="BX128" s="1382"/>
      <c r="BY128" s="1382">
        <v>11</v>
      </c>
    </row>
    <row customHeight="1" ht="28.5">
      <c r="O129" s="764"/>
      <c r="S129" s="1480"/>
      <c r="T129" s="2512"/>
      <c r="U129" s="2512"/>
      <c r="V129" s="2512"/>
      <c r="W129" s="2512"/>
      <c r="X129" s="2512"/>
      <c r="Y129" s="2512"/>
      <c r="Z129" s="2512"/>
      <c r="AA129" s="2512"/>
      <c r="AB129" s="2512"/>
      <c r="AC129" s="2512"/>
      <c r="AD129" s="2512"/>
      <c r="AE129" s="2512"/>
      <c r="AF129" s="2512"/>
      <c r="AG129" s="2512"/>
      <c r="AH129" s="2512"/>
      <c r="AI129" s="2512"/>
      <c r="AJ129" s="2512"/>
      <c r="AK129" s="2512"/>
      <c r="AL129" s="4990"/>
      <c r="AM129" s="4990"/>
      <c r="AN129" s="4990"/>
      <c r="AO129" s="4990"/>
      <c r="AP129" s="4990"/>
      <c r="AQ129" s="4990"/>
      <c r="AR129" s="4990"/>
      <c r="AS129" s="4990"/>
      <c r="AT129" s="4990"/>
      <c r="AU129" s="4990"/>
      <c r="AV129" s="4990"/>
      <c r="AW129" s="4990"/>
      <c r="AX129" s="4990"/>
      <c r="AY129" s="4990"/>
      <c r="AZ129" s="4990"/>
      <c r="BA129" s="4990"/>
      <c r="BB129" s="4990"/>
      <c r="BC129" s="4990"/>
      <c r="BD129" s="4990"/>
      <c r="BE129" s="4990"/>
      <c r="BF129" s="4990"/>
      <c r="BG129" s="4990"/>
      <c r="BH129" s="4990"/>
      <c r="BI129" s="4990"/>
      <c r="BJ129" s="4990"/>
      <c r="BK129" s="4990"/>
      <c r="BL129" s="4990"/>
      <c r="BM129" s="4990"/>
      <c r="BN129" s="4990"/>
      <c r="BO129" s="4990"/>
      <c r="BP129" s="4990"/>
      <c r="BQ129" s="4990"/>
      <c r="BR129" s="2512"/>
      <c r="BS129" s="2512"/>
      <c r="BY129" s="1382">
        <v>27</v>
      </c>
    </row>
    <row customHeight="1" ht="67.2">
      <c r="O130" s="764"/>
      <c r="P130" s="1530"/>
      <c r="T130" s="2512"/>
      <c r="U130" s="2512"/>
      <c r="V130" s="2512"/>
      <c r="W130" s="2512"/>
      <c r="X130" s="2512"/>
      <c r="Y130" s="2512"/>
      <c r="Z130" s="2512"/>
      <c r="AA130" s="2512"/>
      <c r="AB130" s="2512"/>
      <c r="AC130" s="2512"/>
      <c r="AD130" s="2512"/>
      <c r="AE130" s="2512"/>
      <c r="AF130" s="2512"/>
      <c r="AG130" s="2512"/>
      <c r="AH130" s="2512"/>
      <c r="AI130" s="2512"/>
      <c r="AJ130" s="2512"/>
      <c r="AK130" s="2512"/>
      <c r="AL130" s="4990"/>
      <c r="AM130" s="4990"/>
      <c r="AN130" s="4990"/>
      <c r="AO130" s="4990"/>
      <c r="AP130" s="4990"/>
      <c r="AQ130" s="4990"/>
      <c r="AR130" s="4990"/>
      <c r="AS130" s="4990"/>
      <c r="AT130" s="4990"/>
      <c r="AU130" s="4990"/>
      <c r="AV130" s="4990"/>
      <c r="AW130" s="4990"/>
      <c r="AX130" s="4990"/>
      <c r="AY130" s="4990"/>
      <c r="AZ130" s="4990"/>
      <c r="BA130" s="4990"/>
      <c r="BB130" s="4990"/>
      <c r="BC130" s="4990"/>
      <c r="BD130" s="4990"/>
      <c r="BE130" s="4990"/>
      <c r="BF130" s="4990"/>
      <c r="BG130" s="4990"/>
      <c r="BH130" s="4990"/>
      <c r="BI130" s="4990"/>
      <c r="BJ130" s="4990"/>
      <c r="BK130" s="4990"/>
      <c r="BL130" s="4990"/>
      <c r="BM130" s="4990"/>
      <c r="BN130" s="4990"/>
      <c r="BO130" s="4990"/>
      <c r="BP130" s="4990"/>
      <c r="BQ130" s="4990"/>
      <c r="BR130" s="2512"/>
      <c r="BS130" s="2512"/>
      <c r="BY130" s="1382">
        <v>64</v>
      </c>
    </row>
    <row customHeight="1" ht="14.699999999999998">
      <c r="O131" s="764"/>
      <c r="AL131" s="3703"/>
      <c r="AM131" s="3703"/>
      <c r="AN131" s="3703"/>
      <c r="AO131" s="3703"/>
      <c r="AP131" s="3703"/>
      <c r="AQ131" s="3703"/>
      <c r="AR131" s="3703"/>
      <c r="AS131" s="3703"/>
      <c r="AT131" s="3703"/>
      <c r="AU131" s="3703"/>
      <c r="AV131" s="3703"/>
      <c r="AW131" s="3703"/>
      <c r="AX131" s="3703"/>
      <c r="AY131" s="3703"/>
      <c r="AZ131" s="3703"/>
      <c r="BA131" s="3703"/>
      <c r="BB131" s="3703"/>
      <c r="BC131" s="3703"/>
      <c r="BD131" s="3703"/>
      <c r="BE131" s="3703"/>
      <c r="BF131" s="3703"/>
      <c r="BG131" s="3703"/>
      <c r="BH131" s="3703"/>
      <c r="BI131" s="3703"/>
      <c r="BJ131" s="3703"/>
      <c r="BK131" s="3703"/>
      <c r="BL131" s="3703"/>
      <c r="BM131" s="3703"/>
      <c r="BN131" s="3703"/>
      <c r="BO131" s="3703"/>
      <c r="BP131" s="3703"/>
      <c r="BQ131" s="3703"/>
      <c r="BY131" s="1382">
        <v>14</v>
      </c>
    </row>
    <row customHeight="1" ht="18.75">
      <c r="O132" s="764"/>
      <c r="P132" s="1555"/>
      <c r="S132" s="1480"/>
      <c r="T132" s="2512"/>
      <c r="U132" s="2512"/>
      <c r="V132" s="2512"/>
      <c r="W132" s="2512"/>
      <c r="X132" s="2512"/>
      <c r="Y132" s="2512"/>
      <c r="Z132" s="2512"/>
      <c r="AA132" s="2512"/>
      <c r="AB132" s="2512"/>
      <c r="AC132" s="2512"/>
      <c r="AD132" s="2512"/>
      <c r="AE132" s="2512"/>
      <c r="AF132" s="2512"/>
      <c r="AG132" s="2512"/>
      <c r="AH132" s="2512"/>
      <c r="AI132" s="2512"/>
      <c r="AJ132" s="2512"/>
      <c r="AK132" s="2512"/>
      <c r="AL132" s="4990"/>
      <c r="AM132" s="4990"/>
      <c r="AN132" s="4990"/>
      <c r="AO132" s="4990"/>
      <c r="AP132" s="4990"/>
      <c r="AQ132" s="4990"/>
      <c r="AR132" s="4990"/>
      <c r="AS132" s="4990"/>
      <c r="AT132" s="4990"/>
      <c r="AU132" s="4990"/>
      <c r="AV132" s="4990"/>
      <c r="AW132" s="4990"/>
      <c r="AX132" s="4990"/>
      <c r="AY132" s="4990"/>
      <c r="AZ132" s="4990"/>
      <c r="BA132" s="4990"/>
      <c r="BB132" s="4990"/>
      <c r="BC132" s="4990"/>
      <c r="BD132" s="4990"/>
      <c r="BE132" s="4990"/>
      <c r="BF132" s="4990"/>
      <c r="BG132" s="4990"/>
      <c r="BH132" s="4990"/>
      <c r="BI132" s="4990"/>
      <c r="BJ132" s="4990"/>
      <c r="BK132" s="4990"/>
      <c r="BL132" s="4990"/>
      <c r="BM132" s="4990"/>
      <c r="BN132" s="4990"/>
      <c r="BO132" s="4990"/>
      <c r="BP132" s="4990"/>
      <c r="BQ132" s="4990"/>
      <c r="BR132" s="2512"/>
      <c r="BS132" s="2512"/>
      <c r="BY132" s="1382">
        <v>18</v>
      </c>
    </row>
    <row customHeight="1" ht="18.75">
      <c r="O133" s="764"/>
      <c r="P133" s="1555"/>
      <c r="T133" s="2512"/>
      <c r="U133" s="2512"/>
      <c r="V133" s="2512"/>
      <c r="W133" s="2512"/>
      <c r="X133" s="2512"/>
      <c r="Y133" s="2512"/>
      <c r="Z133" s="2512"/>
      <c r="AA133" s="2512"/>
      <c r="AB133" s="2512"/>
      <c r="AC133" s="2512"/>
      <c r="AD133" s="2512"/>
      <c r="AE133" s="2512"/>
      <c r="AF133" s="2512"/>
      <c r="AG133" s="2512"/>
      <c r="AH133" s="2512"/>
      <c r="AI133" s="2512"/>
      <c r="AJ133" s="2512"/>
      <c r="AK133" s="2512"/>
      <c r="AL133" s="4990"/>
      <c r="AM133" s="4990"/>
      <c r="AN133" s="4990"/>
      <c r="AO133" s="4990"/>
      <c r="AP133" s="4990"/>
      <c r="AQ133" s="4990"/>
      <c r="AR133" s="4990"/>
      <c r="AS133" s="4990"/>
      <c r="AT133" s="4990"/>
      <c r="AU133" s="4990"/>
      <c r="AV133" s="4990"/>
      <c r="AW133" s="4990"/>
      <c r="AX133" s="4990"/>
      <c r="AY133" s="4990"/>
      <c r="AZ133" s="4990"/>
      <c r="BA133" s="4990"/>
      <c r="BB133" s="4990"/>
      <c r="BC133" s="4990"/>
      <c r="BD133" s="4990"/>
      <c r="BE133" s="4990"/>
      <c r="BF133" s="4990"/>
      <c r="BG133" s="4990"/>
      <c r="BH133" s="4990"/>
      <c r="BI133" s="4990"/>
      <c r="BJ133" s="4990"/>
      <c r="BK133" s="4990"/>
      <c r="BL133" s="4990"/>
      <c r="BM133" s="4990"/>
      <c r="BN133" s="4990"/>
      <c r="BO133" s="4990"/>
      <c r="BP133" s="4990"/>
      <c r="BQ133" s="4990"/>
      <c r="BR133" s="2512"/>
      <c r="BS133" s="2512"/>
      <c r="BY133" s="1382">
        <v>18</v>
      </c>
    </row>
    <row customHeight="1" ht="29.25">
      <c r="O134" s="764"/>
      <c r="P134" s="1555"/>
      <c r="S134" s="1480"/>
      <c r="T134" s="2512"/>
      <c r="U134" s="2512"/>
      <c r="V134" s="2512"/>
      <c r="W134" s="2512"/>
      <c r="X134" s="2512"/>
      <c r="Y134" s="2512"/>
      <c r="Z134" s="2512"/>
      <c r="AA134" s="2512"/>
      <c r="AB134" s="2512"/>
      <c r="AC134" s="2512"/>
      <c r="AD134" s="2512"/>
      <c r="AE134" s="2512"/>
      <c r="AF134" s="2512"/>
      <c r="AG134" s="2512"/>
      <c r="AH134" s="2512"/>
      <c r="AI134" s="2512"/>
      <c r="AJ134" s="2512"/>
      <c r="AK134" s="2512"/>
      <c r="AL134" s="4990"/>
      <c r="AM134" s="4990"/>
      <c r="AN134" s="4990"/>
      <c r="AO134" s="4990"/>
      <c r="AP134" s="4990"/>
      <c r="AQ134" s="4990"/>
      <c r="AR134" s="4990"/>
      <c r="AS134" s="4990"/>
      <c r="AT134" s="4990"/>
      <c r="AU134" s="4990"/>
      <c r="AV134" s="4990"/>
      <c r="AW134" s="4990"/>
      <c r="AX134" s="4990"/>
      <c r="AY134" s="4990"/>
      <c r="AZ134" s="4990"/>
      <c r="BA134" s="4990"/>
      <c r="BB134" s="4990"/>
      <c r="BC134" s="4990"/>
      <c r="BD134" s="4990"/>
      <c r="BE134" s="4990"/>
      <c r="BF134" s="4990"/>
      <c r="BG134" s="4990"/>
      <c r="BH134" s="4990"/>
      <c r="BI134" s="4990"/>
      <c r="BJ134" s="4990"/>
      <c r="BK134" s="4990"/>
      <c r="BL134" s="4990"/>
      <c r="BM134" s="4990"/>
      <c r="BN134" s="4990"/>
      <c r="BO134" s="4990"/>
      <c r="BP134" s="4990"/>
      <c r="BQ134" s="4990"/>
      <c r="BR134" s="2512"/>
      <c r="BS134" s="2512"/>
      <c r="BY134" s="1382">
        <v>28</v>
      </c>
    </row>
    <row customHeight="1" ht="22.5" hidden="1">
      <c r="A135" s="1387" t="s">
        <v>83</v>
      </c>
      <c r="B135" s="1387">
        <v>0</v>
      </c>
      <c r="C135" s="1387">
        <v>0</v>
      </c>
      <c r="D135" s="1387">
        <v>0</v>
      </c>
      <c r="E135" s="1387">
        <v>0</v>
      </c>
      <c r="F135" s="1387">
        <v>0</v>
      </c>
      <c r="G135" s="1387">
        <v>0</v>
      </c>
      <c r="H135" s="1387">
        <v>0</v>
      </c>
      <c r="I135" s="1387">
        <v>0</v>
      </c>
      <c r="J135" s="1387">
        <v>0</v>
      </c>
      <c r="K135" s="1387">
        <v>0</v>
      </c>
      <c r="L135" s="1556">
        <v>0</v>
      </c>
      <c r="M135" s="1589">
        <v>0</v>
      </c>
      <c r="N135" s="1589">
        <v>0</v>
      </c>
      <c r="O135" s="1589">
        <v>0</v>
      </c>
      <c r="P135" s="1445">
        <v>3</v>
      </c>
      <c r="Q135" s="571">
        <v>3</v>
      </c>
      <c r="R135" s="571">
        <v>3</v>
      </c>
      <c r="S135" s="808">
        <v>12</v>
      </c>
      <c r="T135" s="1382">
        <v>35</v>
      </c>
      <c r="U135" s="1382">
        <v>0</v>
      </c>
      <c r="V135" s="1382">
        <v>0</v>
      </c>
      <c r="W135" s="1382">
        <v>0</v>
      </c>
      <c r="X135" s="1382">
        <v>0</v>
      </c>
      <c r="Y135" s="1382">
        <v>0</v>
      </c>
      <c r="Z135" s="1382">
        <v>0</v>
      </c>
      <c r="AA135" s="1382">
        <v>0</v>
      </c>
      <c r="AB135" s="1382">
        <v>0</v>
      </c>
      <c r="AC135" s="1382">
        <v>0</v>
      </c>
      <c r="AD135" s="1382">
        <v>24</v>
      </c>
      <c r="AE135" s="1382">
        <v>0</v>
      </c>
      <c r="AF135" s="1382">
        <v>24</v>
      </c>
      <c r="AG135" s="1382">
        <v>24</v>
      </c>
      <c r="AH135" s="1382">
        <v>11</v>
      </c>
      <c r="AI135" s="1382">
        <v>3</v>
      </c>
      <c r="AJ135" s="1382">
        <v>11</v>
      </c>
      <c r="AK135" s="1382">
        <v>0</v>
      </c>
      <c r="AL135" s="3703">
        <v>0</v>
      </c>
      <c r="AM135" s="3703">
        <v>0</v>
      </c>
      <c r="AN135" s="3703">
        <v>0</v>
      </c>
      <c r="AO135" s="3703">
        <v>0</v>
      </c>
      <c r="AP135" s="3703">
        <v>0</v>
      </c>
      <c r="AQ135" s="3703">
        <v>0</v>
      </c>
      <c r="AR135" s="3703">
        <v>0</v>
      </c>
      <c r="AS135" s="3703">
        <v>0</v>
      </c>
      <c r="AT135" s="3703">
        <v>0</v>
      </c>
      <c r="AU135" s="3703">
        <v>0</v>
      </c>
      <c r="AV135" s="3703">
        <v>0</v>
      </c>
      <c r="AW135" s="3703">
        <v>0</v>
      </c>
      <c r="AX135" s="3703">
        <v>0</v>
      </c>
      <c r="AY135" s="3703">
        <v>0</v>
      </c>
      <c r="AZ135" s="3703">
        <v>0</v>
      </c>
      <c r="BA135" s="3703">
        <v>0</v>
      </c>
      <c r="BB135" s="3703">
        <v>0</v>
      </c>
      <c r="BC135" s="3703">
        <v>0</v>
      </c>
      <c r="BD135" s="3703">
        <v>0</v>
      </c>
      <c r="BE135" s="3703">
        <v>0</v>
      </c>
      <c r="BF135" s="3703">
        <v>0</v>
      </c>
      <c r="BG135" s="3703">
        <v>0</v>
      </c>
      <c r="BH135" s="3703">
        <v>0</v>
      </c>
      <c r="BI135" s="3703">
        <v>0</v>
      </c>
      <c r="BJ135" s="3703">
        <v>0</v>
      </c>
      <c r="BK135" s="3703">
        <v>0</v>
      </c>
      <c r="BL135" s="3703">
        <v>0</v>
      </c>
      <c r="BM135" s="3703">
        <v>0</v>
      </c>
      <c r="BN135" s="3703">
        <v>0</v>
      </c>
      <c r="BO135" s="3703">
        <v>0</v>
      </c>
      <c r="BP135" s="3703">
        <v>0</v>
      </c>
      <c r="BQ135" s="3703">
        <v>0</v>
      </c>
      <c r="BR135" s="1382">
        <v>4</v>
      </c>
      <c r="BS135" s="1382">
        <v>115</v>
      </c>
      <c r="BT135" s="738">
        <v>10</v>
      </c>
      <c r="BU135" s="738">
        <v>10</v>
      </c>
      <c r="BV135" s="738">
        <v>10</v>
      </c>
      <c r="BW135" s="738">
        <v>10</v>
      </c>
      <c r="BX135" s="738">
        <v>10</v>
      </c>
      <c r="BY135" s="1382">
        <v>23</v>
      </c>
    </row>
  </sheetData>
  <sheetProtection sheet="1" formatColumns="0" formatRows="0" autoFilter="0" sort="1" insertRows="1" insertColumns="1" deleteRows="1" deleteColumns="1"/>
  <mergeCells count="434">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132:BS132"/>
    <mergeCell ref="T133:BS133"/>
    <mergeCell ref="T134:BS13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129:BS129"/>
    <mergeCell ref="W40:W41"/>
    <mergeCell ref="T130:BS130"/>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V62:AC62"/>
    <mergeCell ref="AD62:BR62"/>
    <mergeCell ref="V57:AC57"/>
    <mergeCell ref="AD57:BR57"/>
    <mergeCell ref="V58:AC58"/>
    <mergeCell ref="AD58:BR58"/>
    <mergeCell ref="V59:AC59"/>
    <mergeCell ref="AD59:BR59"/>
    <mergeCell ref="V60:AC60"/>
    <mergeCell ref="AD60:BR60"/>
    <mergeCell ref="V61:AC61"/>
    <mergeCell ref="AD61:BR61"/>
    <mergeCell ref="AK63:AK64"/>
    <mergeCell ref="E57:E70"/>
    <mergeCell ref="F58:F69"/>
    <mergeCell ref="G59:G68"/>
    <mergeCell ref="H60:H67"/>
    <mergeCell ref="I61:I66"/>
    <mergeCell ref="J62:J65"/>
    <mergeCell ref="BS63:BS65"/>
    <mergeCell ref="K63:K64"/>
    <mergeCell ref="P61:P66"/>
    <mergeCell ref="Q62:Q65"/>
    <mergeCell ref="AH63:AH64"/>
    <mergeCell ref="AI63:AI64"/>
    <mergeCell ref="AJ63:AJ64"/>
    <mergeCell ref="Z63:Z64"/>
    <mergeCell ref="AA63:AA64"/>
    <mergeCell ref="AB63:AB64"/>
    <mergeCell ref="AC63:AC64"/>
    <mergeCell ref="V76:AC76"/>
    <mergeCell ref="AD76:BR76"/>
    <mergeCell ref="V71:AC71"/>
    <mergeCell ref="AD71:BR71"/>
    <mergeCell ref="V72:AC72"/>
    <mergeCell ref="AD72:BR72"/>
    <mergeCell ref="V73:AC73"/>
    <mergeCell ref="AD73:BR73"/>
    <mergeCell ref="V74:AC74"/>
    <mergeCell ref="AD74:BR74"/>
    <mergeCell ref="V75:AC75"/>
    <mergeCell ref="AD75:BR75"/>
    <mergeCell ref="AK77:AK78"/>
    <mergeCell ref="E71:E84"/>
    <mergeCell ref="F72:F83"/>
    <mergeCell ref="G73:G82"/>
    <mergeCell ref="H74:H81"/>
    <mergeCell ref="I75:I80"/>
    <mergeCell ref="J76:J79"/>
    <mergeCell ref="BS77:BS79"/>
    <mergeCell ref="K77:K78"/>
    <mergeCell ref="P75:P80"/>
    <mergeCell ref="Q76:Q79"/>
    <mergeCell ref="AH77:AH78"/>
    <mergeCell ref="AI77:AI78"/>
    <mergeCell ref="AJ77:AJ78"/>
    <mergeCell ref="Z77:Z78"/>
    <mergeCell ref="AA77:AA78"/>
    <mergeCell ref="AB77:AB78"/>
    <mergeCell ref="AC77:AC78"/>
    <mergeCell ref="V90:AC90"/>
    <mergeCell ref="AD90:BR90"/>
    <mergeCell ref="V85:AC85"/>
    <mergeCell ref="AD85:BR85"/>
    <mergeCell ref="V86:AC86"/>
    <mergeCell ref="AD86:BR86"/>
    <mergeCell ref="V87:AC87"/>
    <mergeCell ref="AD87:BR87"/>
    <mergeCell ref="V88:AC88"/>
    <mergeCell ref="AD88:BR88"/>
    <mergeCell ref="V89:AC89"/>
    <mergeCell ref="AD89:BR89"/>
    <mergeCell ref="AK91:AK92"/>
    <mergeCell ref="E85:E98"/>
    <mergeCell ref="F86:F97"/>
    <mergeCell ref="G87:G96"/>
    <mergeCell ref="H88:H95"/>
    <mergeCell ref="I89:I94"/>
    <mergeCell ref="J90:J93"/>
    <mergeCell ref="BS91:BS93"/>
    <mergeCell ref="K91:K92"/>
    <mergeCell ref="P89:P94"/>
    <mergeCell ref="Q90:Q93"/>
    <mergeCell ref="AH91:AH92"/>
    <mergeCell ref="AI91:AI92"/>
    <mergeCell ref="AJ91:AJ92"/>
    <mergeCell ref="Z91:Z92"/>
    <mergeCell ref="AA91:AA92"/>
    <mergeCell ref="AB91:AB92"/>
    <mergeCell ref="AC91:AC92"/>
    <mergeCell ref="V104:AC104"/>
    <mergeCell ref="AD104:BR104"/>
    <mergeCell ref="V99:AC99"/>
    <mergeCell ref="AD99:BR99"/>
    <mergeCell ref="V100:AC100"/>
    <mergeCell ref="AD100:BR100"/>
    <mergeCell ref="V101:AC101"/>
    <mergeCell ref="AD101:BR101"/>
    <mergeCell ref="V102:AC102"/>
    <mergeCell ref="AD102:BR102"/>
    <mergeCell ref="V103:AC103"/>
    <mergeCell ref="AD103:BR103"/>
    <mergeCell ref="AK105:AK106"/>
    <mergeCell ref="E99:E112"/>
    <mergeCell ref="F100:F111"/>
    <mergeCell ref="G101:G110"/>
    <mergeCell ref="H102:H109"/>
    <mergeCell ref="I103:I108"/>
    <mergeCell ref="J104:J107"/>
    <mergeCell ref="BS105:BS107"/>
    <mergeCell ref="K105:K106"/>
    <mergeCell ref="P103:P108"/>
    <mergeCell ref="Q104:Q107"/>
    <mergeCell ref="AH105:AH106"/>
    <mergeCell ref="AI105:AI106"/>
    <mergeCell ref="AJ105:AJ106"/>
    <mergeCell ref="Z105:Z106"/>
    <mergeCell ref="AA105:AA106"/>
    <mergeCell ref="AB105:AB106"/>
    <mergeCell ref="AC105:AC106"/>
    <mergeCell ref="V118:AC118"/>
    <mergeCell ref="AD118:BR118"/>
    <mergeCell ref="V113:AC113"/>
    <mergeCell ref="AD113:BR113"/>
    <mergeCell ref="V114:AC114"/>
    <mergeCell ref="AD114:BR114"/>
    <mergeCell ref="V115:AC115"/>
    <mergeCell ref="AD115:BR115"/>
    <mergeCell ref="V116:AC116"/>
    <mergeCell ref="AD116:BR116"/>
    <mergeCell ref="V117:AC117"/>
    <mergeCell ref="AD117:BR117"/>
    <mergeCell ref="AK119:AK120"/>
    <mergeCell ref="E113:E126"/>
    <mergeCell ref="F114:F125"/>
    <mergeCell ref="G115:G124"/>
    <mergeCell ref="H116:H123"/>
    <mergeCell ref="I117:I122"/>
    <mergeCell ref="J118:J121"/>
    <mergeCell ref="BS119:BS121"/>
    <mergeCell ref="K119:K120"/>
    <mergeCell ref="P117:P122"/>
    <mergeCell ref="Q118:Q121"/>
    <mergeCell ref="AH119:AH120"/>
    <mergeCell ref="AI119:AI120"/>
    <mergeCell ref="AJ119:AJ120"/>
    <mergeCell ref="Z119:Z120"/>
    <mergeCell ref="AA119:AA120"/>
    <mergeCell ref="AB119:AB120"/>
    <mergeCell ref="AC119:AC12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P91:AP92"/>
    <mergeCell ref="AQ91:AQ92"/>
    <mergeCell ref="AR91:AR92"/>
    <mergeCell ref="AS91:AS92"/>
    <mergeCell ref="AP105:AP106"/>
    <mergeCell ref="AQ105:AQ106"/>
    <mergeCell ref="AR105:AR106"/>
    <mergeCell ref="AS105:AS106"/>
    <mergeCell ref="AP119:AP120"/>
    <mergeCell ref="AQ119:AQ120"/>
    <mergeCell ref="AR119:AR120"/>
    <mergeCell ref="AS119:AS12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77:AX78"/>
    <mergeCell ref="AY77:AY78"/>
    <mergeCell ref="AZ77:AZ78"/>
    <mergeCell ref="BA77:BA78"/>
    <mergeCell ref="AX91:AX92"/>
    <mergeCell ref="AY91:AY92"/>
    <mergeCell ref="AZ91:AZ92"/>
    <mergeCell ref="BA91:BA92"/>
    <mergeCell ref="AX105:AX106"/>
    <mergeCell ref="AY105:AY106"/>
    <mergeCell ref="AZ105:AZ106"/>
    <mergeCell ref="BA105:BA106"/>
    <mergeCell ref="AX119:AX120"/>
    <mergeCell ref="AY119:AY120"/>
    <mergeCell ref="AZ119:AZ120"/>
    <mergeCell ref="BA119:BA12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77:BF78"/>
    <mergeCell ref="BG77:BG78"/>
    <mergeCell ref="BH77:BH78"/>
    <mergeCell ref="BI77:BI78"/>
    <mergeCell ref="BF91:BF92"/>
    <mergeCell ref="BG91:BG92"/>
    <mergeCell ref="BH91:BH92"/>
    <mergeCell ref="BI91:BI92"/>
    <mergeCell ref="BF105:BF106"/>
    <mergeCell ref="BG105:BG106"/>
    <mergeCell ref="BH105:BH106"/>
    <mergeCell ref="BI105:BI106"/>
    <mergeCell ref="BF119:BF120"/>
    <mergeCell ref="BG119:BG120"/>
    <mergeCell ref="BH119:BH120"/>
    <mergeCell ref="BI119:BI12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77:BN78"/>
    <mergeCell ref="BO77:BO78"/>
    <mergeCell ref="BP77:BP78"/>
    <mergeCell ref="BQ77:BQ78"/>
    <mergeCell ref="BN91:BN92"/>
    <mergeCell ref="BO91:BO92"/>
    <mergeCell ref="BP91:BP92"/>
    <mergeCell ref="BQ91:BQ92"/>
    <mergeCell ref="BN105:BN106"/>
    <mergeCell ref="BO105:BO106"/>
    <mergeCell ref="BP105:BP106"/>
    <mergeCell ref="BQ105:BQ106"/>
    <mergeCell ref="BN119:BN120"/>
    <mergeCell ref="BO119:BO120"/>
    <mergeCell ref="BP119:BP120"/>
    <mergeCell ref="BQ119:BQ120"/>
  </mergeCells>
  <dataValidations count="8">
    <dataValidation allowBlank="1" sqref="S131193:BS131199 S196729:BS196735 S262265:BS262271 S327801:BS327807 S393337:BS393343 S458873:BS458879 S524409:BS524415 S589945:BS589951 S655481:BS655487 S721017:BS721023 S786553:BS786559 S852089:BS852095 S917625:BS917631 S983161:BS983167 S65657:BS65663"/>
    <dataValidation type="list" allowBlank="1" showInputMessage="1" errorTitle="Ошибка" error="Выберите значение из списка" prompt="Выберите значение из списка" sqref="V983158:BR983158 V65654:BR65654 V131190:BR131190 V196726:BR196726 V262262:BR262262 V327798:BR327798 V393334:BR393334 V458870:BR458870 V524406:BR524406 V589942:BR589942 V655478:BR655478 V721014:BR721014 V786550:BR786550 V852086:BR852086 V917622:BR917622">
      <formula1>kind_of_cons</formula1>
    </dataValidation>
    <dataValidation allowBlank="1" promptTitle="checkPeriodRange" sqref="Y65656 Y131192 Y196728 Y262264 Y327800 Y393336 Y458872 Y524408 Y589944 Y655480 Y721016 Y786552 Y852088 Y917624 Y983160 Y9 AG65656 AG131192 AG196728 AG262264 AG327800 AG393336 AG458872 AG524408 AG589944 AG655480 AG721016 AG786552 AG852088 AG917624 AG983160 AG9 Y50 AG18 AG50 Y64 AG64 Y78 AG78 Y92 AG92 Y106 AG106 Y120 AG120 AO9 AO50 AO64 AO78 AO92 AO106 AO120 AW9 AW50 AW64 AW78 AW92 AW106 AW120 BE9 BE50 BE64 BE78 BE92 BE106 BE120 BM9 BM50 BM64 BM78 BM92 BM106 BM120"/>
    <dataValidation type="list" allowBlank="1" showInputMessage="1" showErrorMessage="1" errorTitle="Ошибка" error="Выберите значение из списка" sqref="V983157:W983157 V65653:W65653 V131189:W131189 V196725:W196725 V262261:W262261 V327797:W327797 V393333:W393333 V458869:W458869 V524405:W524405 V589941:W589941 V655477:W655477 V721013:W721013 V786549:W786549 V852085:W852085 V917621:W917621 AD983157:AE983157 AD65653:AE65653 AD131189:AE131189 AD196725:AE196725 AD262261:AE262261 AD327797:AE327797 AD393333:AE393333 AD458869:AE458869 AD524405:AE524405 AD589941:AE589941 AD655477:AE655477 AD721013:AE721013 AD786549:AE786549 AD852085:AE852085 AD917621:AE917621">
      <formula1>kind_of_scheme_in</formula1>
    </dataValidation>
    <dataValidation type="textLength" operator="lessThanOrEqual" allowBlank="1" showInputMessage="1" showErrorMessage="1" errorTitle="Ошибка" error="Допускается ввод не более 900 символов!" sqref="BS65649:BS65656 BS131185:BS131192 BS196721:BS196728 BS262257:BS262264 BS327793:BS327800 BS393329:BS393336 BS458865:BS458872 BS524401:BS524408 BS589937:BS589944 BS655473:BS655480 BS721009:BS721016 BS786545:BS786552 BS852081:BS852088 BS917617:BS917624 BS983153:BS983160">
      <formula1>900</formula1>
    </dataValidation>
    <dataValidation type="list" allowBlank="1" showInputMessage="1" showErrorMessage="1" errorTitle="Ошибка" error="Выберите значение из списка" sqref="T65655 T131191 T196727 T262263 T327799 T393335 T458871 T524407 T589943 T655479 T721015 T786551 T852087 T917623 T98315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55 Z131191 Z196727 Z262263 Z327799 Z393335 Z458871 Z524407 Z589943 Z655479 Z721015 Z786551 Z852087 Z917623 Z983159 AB65655 AB131191 AB196727 AB262263 AB327799 AB393335 AB458871 AB524407 AB589943 AB655479 AB721015 AB786551 AB852087 AB917623 AB983159 Z8 AH65655 AH131191 AH196727 AH262263 AH327799 AH393335 AH458871 AH524407 AH589943 AH655479 AH721015 AH786551 AH852087 AH917623 AH983159 AJ65655 AJ131191 AJ196727 AJ262263 AJ327799 AJ393335 AJ458871 AJ524407 AJ589943 AJ655479 AJ721015 AJ786551 AJ852087 AJ917623 AJ983159 AJ49 AH49 AH8 AJ8 AB8 AH17 AJ17 Z49 AB49 Z63 AB63 AH63 AJ63 Z77 AB77 AH77 AJ77 Z91 AB91 AH91 AJ91 Z105 AB105 AH105 AJ105 Z119 AB119 AH119 AJ119 AP8 AR8 AP49 AR49 AP63 AR63 AP77 AR77 AP91 AR91 AP105 AR105 AP119 AR119 AX8 AZ8 AX49 AZ49 AX63 AZ63 AX77 AZ77 AX91 AZ91 AX105 AZ105 AX119 AZ119 BF8 BH8 BF49 BH49 BF63 BH63 BF77 BH77 BF91 BH91 BF105 BH105 BF119 BH119 BN8 BP8 BN49 BP49 BN63 BP63 BN77 BP77 BN91 BP91 BN105 BP105 BN119 BP119"/>
    <dataValidation allowBlank="1" showInputMessage="1" showErrorMessage="1" prompt="Для выбора выполните двойной щелчок левой клавиши мыши по соответствующей ячейке." sqref="AA65655 AA131191 AA196727 AA262263 AA327799 AA393335 AA458871 AA524407 AA589943 AA655479 AA721015 AA786551 AA852087 AA917623 AA983159 AC131191 AC458871 AC196727 AC262263 AC327799 AC393335 AC524407 AC589943 AC655479 AC721015 AC786551 AC852087 AC917623 AC983159 AC65655 AI65655 AI131191 AI196727 AI262263 AI327799 AI393335 AI458871 AI524407 AI589943 AI655479 AI721015 AI786551 AI852087 AI917623 AI983159 AK327799:BQ327799 AK393335:BQ393335 AK49 AQ49 AS49 AY49 BA49 BG49 BI49 BO49 BQ49 AK524407:BQ524407 AK8 AQ8 AS8 AY8 BA8 BG8 BI8 BO8 BQ8 AK589943:BQ589943 AK655479:BQ655479 AK17 AK721015:BQ721015 AK786551:BQ786551 AK852087:BQ852087 AK917623:BQ917623 AK983159:BQ983159 AK65655:BQ65655 AK131191:BQ131191 AI49 AK458871:BQ458871 AI8 AC8 AA8 AI17 AK196727:BQ196727 AA49 AC49 AK262263:BQ262263 AA63 AC63 AI63 AK63 AQ63 AS63 AY63 BA63 BG63 BI63 BO63 BQ63 AA77 AC77 AI77 AK77 AQ77 AS77 AY77 BA77 BG77 BI77 BO77 BQ77 AA91 AC91 AI91 AK91 AQ91 AS91 AY91 BA91 BG91 BI91 BO91 BQ91 AA105 AC105 AI105 AK105 AQ105 AS105 AY105 BA105 BG105 BI105 BO105 BQ105 AA119 AC119 AI119 AK119 AQ119 AS119 AY119 BA119 BG119 BI119 BO119 BQ11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87456-9E4C-CF44-58DD-2EBA7E65D1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1.00390625" customWidth="1"/>
    <col min="21" max="21" style="14762" width="0.140625" customWidth="1"/>
    <col min="22" max="22" style="14762" width="24.7109375" hidden="1" customWidth="1"/>
    <col min="23" max="23" style="14762" width="0.140625" hidden="1" customWidth="1"/>
    <col min="24" max="25" style="14762" width="24.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24.7109375" customWidth="1"/>
    <col min="31" max="31" style="14762" width="0.140625" customWidth="1"/>
    <col min="32" max="33" style="14762" width="24.00390625" customWidth="1"/>
    <col min="34" max="34" style="14762" width="11.00390625" customWidth="1"/>
    <col min="35" max="35" style="14762" width="3.7109375" customWidth="1"/>
    <col min="36" max="36" style="14762" width="11.00390625" customWidth="1"/>
    <col min="37" max="37" style="14762" width="8.57421875" hidden="1" customWidth="1"/>
    <col min="38" max="38" style="14762" width="4.00390625" customWidth="1"/>
    <col min="39" max="39" style="14762" width="115.00390625" customWidth="1"/>
    <col min="40" max="44" style="14842" width="10.00390625" customWidth="1"/>
    <col min="45" max="45" style="1476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440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441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442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443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444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445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446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447</v>
      </c>
      <c r="M6" s="764"/>
      <c r="P6" s="2484">
        <v>1</v>
      </c>
      <c r="Q6" s="1558"/>
      <c r="R6" s="583"/>
      <c r="S6" s="1563">
        <f>$I6</f>
      </c>
      <c r="T6" s="512" t="s">
        <v>448</v>
      </c>
      <c r="U6" s="527"/>
      <c r="V6" s="2472"/>
      <c r="W6" s="2473"/>
      <c r="X6" s="2473"/>
      <c r="Y6" s="2473"/>
      <c r="Z6" s="2473"/>
      <c r="AA6" s="2473"/>
      <c r="AB6" s="2473"/>
      <c r="AC6" s="2474"/>
      <c r="AD6" s="2472"/>
      <c r="AE6" s="2473"/>
      <c r="AF6" s="2473"/>
      <c r="AG6" s="2473"/>
      <c r="AH6" s="2473"/>
      <c r="AI6" s="2473"/>
      <c r="AJ6" s="2473"/>
      <c r="AK6" s="2473"/>
      <c r="AL6" s="2474"/>
      <c r="AM6" s="1485" t="s">
        <v>449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450</v>
      </c>
      <c r="M7" s="764"/>
      <c r="N7" s="1593"/>
      <c r="P7" s="2484"/>
      <c r="Q7" s="2484">
        <v>1</v>
      </c>
      <c r="R7" s="584"/>
      <c r="S7" s="1563">
        <f>$J7</f>
      </c>
      <c r="T7" s="513" t="s">
        <v>451</v>
      </c>
      <c r="U7" s="527"/>
      <c r="V7" s="2472"/>
      <c r="W7" s="2473"/>
      <c r="X7" s="2473"/>
      <c r="Y7" s="2473"/>
      <c r="Z7" s="2473"/>
      <c r="AA7" s="2473"/>
      <c r="AB7" s="2473"/>
      <c r="AC7" s="2474"/>
      <c r="AD7" s="2472"/>
      <c r="AE7" s="2473"/>
      <c r="AF7" s="2473"/>
      <c r="AG7" s="2473"/>
      <c r="AH7" s="2473"/>
      <c r="AI7" s="2473"/>
      <c r="AJ7" s="2473"/>
      <c r="AK7" s="2473"/>
      <c r="AL7" s="2474"/>
      <c r="AM7" s="1485" t="s">
        <v>452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453</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454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455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456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457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484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484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177</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484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178</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4841" customFormat="1" customHeight="1" ht="22.5" hidden="1">
      <c r="L20" s="1556"/>
      <c r="M20" s="1589"/>
      <c r="N20" s="1589"/>
      <c r="O20" s="1594" t="s">
        <v>458</v>
      </c>
      <c r="P20" s="1589"/>
      <c r="Q20" s="1598"/>
      <c r="R20" s="1598"/>
      <c r="S20" s="956"/>
      <c r="Z20" s="1594"/>
      <c r="AB20" s="1594"/>
      <c r="AC20" s="1593"/>
      <c r="AH20" s="1594"/>
      <c r="AJ20" s="1594"/>
      <c r="AK20" s="1593"/>
      <c r="AN20" s="738"/>
      <c r="AO20" s="738"/>
      <c r="AP20" s="738"/>
      <c r="AQ20" s="738"/>
      <c r="AR20" s="738"/>
      <c r="AS20" s="1387">
        <v>0</v>
      </c>
    </row>
    <row s="14841" customFormat="1" customHeight="1" ht="14.25" hidden="1">
      <c r="L21" s="1556"/>
      <c r="M21" s="1589"/>
      <c r="N21" s="1589"/>
      <c r="O21" s="1589"/>
      <c r="P21" s="1589"/>
      <c r="Q21" s="1598"/>
      <c r="R21" s="1598"/>
      <c r="S21" s="956"/>
      <c r="AC21" s="1593"/>
      <c r="AK21" s="1593"/>
      <c r="AN21" s="738"/>
      <c r="AO21" s="738"/>
      <c r="AP21" s="738"/>
      <c r="AQ21" s="738"/>
      <c r="AR21" s="738"/>
      <c r="AS21" s="1387">
        <v>0</v>
      </c>
    </row>
    <row s="14841" customFormat="1" customHeight="1" ht="14.25" hidden="1">
      <c r="L22" s="1556"/>
      <c r="M22" s="1589"/>
      <c r="N22" s="1589"/>
      <c r="O22" s="1591" t="s">
        <v>459</v>
      </c>
      <c r="P22" s="1589"/>
      <c r="Q22" s="1598"/>
      <c r="R22" s="1598"/>
      <c r="S22" s="956"/>
      <c r="T22" s="1387" t="s">
        <v>460</v>
      </c>
      <c r="AA22" s="413" t="s">
        <v>461</v>
      </c>
      <c r="AC22" s="413" t="s">
        <v>462</v>
      </c>
      <c r="AD22" s="1387" t="s">
        <v>460</v>
      </c>
      <c r="AI22" s="413" t="s">
        <v>463</v>
      </c>
      <c r="AK22" s="413" t="s">
        <v>462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«Нерюнгринская ГРЭС»</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49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464</v>
      </c>
      <c r="T30" s="2477"/>
      <c r="U30" s="1599"/>
      <c r="V30" s="2491" t="str">
        <f>IF(TITLE_DATE_PR_CHANGE="",IF(TITLE_DATE_PR="","",TITLE_DATE_PR),TITLE_DATE_PR_CHANGE)</f>
        <v>45646</v>
      </c>
      <c r="W30" s="2491"/>
      <c r="X30" s="2491"/>
      <c r="Y30" s="2491"/>
      <c r="Z30" s="2491"/>
      <c r="AA30" s="2491"/>
      <c r="AB30" s="2491"/>
      <c r="AC30" s="553"/>
      <c r="AD30" s="2491" t="str">
        <f>IF(TITLE_DATE_PR_CHANGE="",IF(TITLE_DATE_PR="","",TITLE_DATE_PR),TITLE_DATE_PR_CHANGE)</f>
        <v>45646</v>
      </c>
      <c r="AE30" s="2491"/>
      <c r="AF30" s="2491"/>
      <c r="AG30" s="2491"/>
      <c r="AH30" s="2491"/>
      <c r="AI30" s="2491"/>
      <c r="AJ30" s="2491"/>
      <c r="AK30" s="553"/>
      <c r="AL30" s="553"/>
      <c r="AM30" s="507"/>
      <c r="AN30" s="595"/>
      <c r="AO30" s="595"/>
      <c r="AP30" s="595"/>
      <c r="AQ30" s="595"/>
      <c r="AR30" s="595"/>
      <c r="AS30" s="645">
        <v>0</v>
      </c>
    </row>
    <row s="14985" customFormat="1" customHeight="1" ht="18.75" hidden="1">
      <c r="A31" s="1595"/>
      <c r="B31" s="1595"/>
      <c r="C31" s="1595"/>
      <c r="D31" s="1595"/>
      <c r="E31" s="1595"/>
      <c r="F31" s="1595"/>
      <c r="G31" s="1595"/>
      <c r="H31" s="1595"/>
      <c r="I31" s="1595"/>
      <c r="J31" s="1595"/>
      <c r="K31" s="1595"/>
      <c r="L31" s="1596"/>
      <c r="M31" s="1595"/>
      <c r="N31" s="1595"/>
      <c r="O31" s="1595"/>
      <c r="S31" s="2477" t="s">
        <v>465</v>
      </c>
      <c r="T31" s="2477"/>
      <c r="U31" s="1599"/>
      <c r="V31" s="2478" t="str">
        <f>IF(TITLE_NUMBER_PR_CHANGE="",IF(TITLE_NUMBER_PR="","",TITLE_NUMBER_PR),TITLE_NUMBER_PR_CHANGE)</f>
        <v>1.3/58</v>
      </c>
      <c r="W31" s="2478"/>
      <c r="X31" s="2478"/>
      <c r="Y31" s="2478"/>
      <c r="Z31" s="2478"/>
      <c r="AA31" s="2478"/>
      <c r="AB31" s="2478"/>
      <c r="AC31" s="553"/>
      <c r="AD31" s="2478" t="str">
        <f>IF(TITLE_NUMBER_PR_CHANGE="",IF(TITLE_NUMBER_PR="","",TITLE_NUMBER_PR),TITLE_NUMBER_PR_CHANGE)</f>
        <v>1.3/58</v>
      </c>
      <c r="AE31" s="2478"/>
      <c r="AF31" s="2478"/>
      <c r="AG31" s="2478"/>
      <c r="AH31" s="2478"/>
      <c r="AI31" s="2478"/>
      <c r="AJ31" s="2478"/>
      <c r="AK31" s="553"/>
      <c r="AL31" s="553"/>
      <c r="AM31" s="507"/>
      <c r="AN31" s="595"/>
      <c r="AO31" s="595"/>
      <c r="AP31" s="595"/>
      <c r="AQ31" s="595"/>
      <c r="AR31" s="595"/>
      <c r="AS31" s="645">
        <v>0</v>
      </c>
    </row>
    <row s="149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4985" customFormat="1" customHeight="1" ht="18.75">
      <c r="A34" s="1595"/>
      <c r="B34" s="1595"/>
      <c r="C34" s="1595"/>
      <c r="D34" s="1595"/>
      <c r="E34" s="1595"/>
      <c r="F34" s="1595"/>
      <c r="G34" s="1595"/>
      <c r="H34" s="1595"/>
      <c r="I34" s="1595"/>
      <c r="J34" s="1595"/>
      <c r="K34" s="1595"/>
      <c r="L34" s="1596"/>
      <c r="M34" s="1595"/>
      <c r="N34" s="1595"/>
      <c r="O34" s="1595"/>
      <c r="S34" s="2477" t="s">
        <v>466</v>
      </c>
      <c r="T34" s="2477"/>
      <c r="U34" s="1599"/>
      <c r="V34" s="2491" t="str">
        <f>IF(TITLE_DATE_PR_CHANGE="",IF(TITLE_DATE_PR="","",TITLE_DATE_PR),TITLE_DATE_PR_CHANGE)</f>
        <v>45646</v>
      </c>
      <c r="W34" s="2491"/>
      <c r="X34" s="2491"/>
      <c r="Y34" s="2491"/>
      <c r="Z34" s="2491"/>
      <c r="AA34" s="2491"/>
      <c r="AB34" s="2491"/>
      <c r="AC34" s="553"/>
      <c r="AD34" s="2491" t="str">
        <f>IF(TITLE_DATE_PR_CHANGE="",IF(TITLE_DATE_PR="","",TITLE_DATE_PR),TITLE_DATE_PR_CHANGE)</f>
        <v>45646</v>
      </c>
      <c r="AE34" s="2491"/>
      <c r="AF34" s="2491"/>
      <c r="AG34" s="2491"/>
      <c r="AH34" s="2491"/>
      <c r="AI34" s="2491"/>
      <c r="AJ34" s="2491"/>
      <c r="AK34" s="553"/>
      <c r="AL34" s="553"/>
      <c r="AM34" s="507"/>
      <c r="AN34" s="595"/>
      <c r="AO34" s="595"/>
      <c r="AP34" s="595"/>
      <c r="AQ34" s="595"/>
      <c r="AR34" s="595"/>
      <c r="AS34" s="645">
        <v>0</v>
      </c>
    </row>
    <row s="14985" customFormat="1" customHeight="1" ht="18.75">
      <c r="A35" s="1595"/>
      <c r="B35" s="1595"/>
      <c r="C35" s="1595"/>
      <c r="D35" s="1595"/>
      <c r="E35" s="1595"/>
      <c r="F35" s="1595"/>
      <c r="G35" s="1595"/>
      <c r="H35" s="1595"/>
      <c r="I35" s="1595"/>
      <c r="J35" s="1595"/>
      <c r="K35" s="1595"/>
      <c r="L35" s="1596"/>
      <c r="M35" s="1595"/>
      <c r="N35" s="1595"/>
      <c r="O35" s="1595"/>
      <c r="S35" s="2477" t="s">
        <v>467</v>
      </c>
      <c r="T35" s="2477"/>
      <c r="U35" s="1599"/>
      <c r="V35" s="2478" t="str">
        <f>IF(TITLE_NUMBER_PR_CHANGE="",IF(TITLE_NUMBER_PR="","",TITLE_NUMBER_PR),TITLE_NUMBER_PR_CHANGE)</f>
        <v>1.3/58</v>
      </c>
      <c r="W35" s="2478"/>
      <c r="X35" s="2478"/>
      <c r="Y35" s="2478"/>
      <c r="Z35" s="2478"/>
      <c r="AA35" s="2478"/>
      <c r="AB35" s="2478"/>
      <c r="AC35" s="553"/>
      <c r="AD35" s="2478" t="str">
        <f>IF(TITLE_NUMBER_PR_CHANGE="",IF(TITLE_NUMBER_PR="","",TITLE_NUMBER_PR),TITLE_NUMBER_PR_CHANGE)</f>
        <v>1.3/58</v>
      </c>
      <c r="AE35" s="2478"/>
      <c r="AF35" s="2478"/>
      <c r="AG35" s="2478"/>
      <c r="AH35" s="2478"/>
      <c r="AI35" s="2478"/>
      <c r="AJ35" s="2478"/>
      <c r="AK35" s="553"/>
      <c r="AL35" s="553"/>
      <c r="AM35" s="507"/>
      <c r="AN35" s="595"/>
      <c r="AO35" s="595"/>
      <c r="AP35" s="595"/>
      <c r="AQ35" s="595"/>
      <c r="AR35" s="595"/>
      <c r="AS35" s="645">
        <v>0</v>
      </c>
    </row>
    <row s="149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468</v>
      </c>
      <c r="AD36" s="553"/>
      <c r="AE36" s="553"/>
      <c r="AF36" s="553"/>
      <c r="AG36" s="553"/>
      <c r="AH36" s="553"/>
      <c r="AI36" s="553"/>
      <c r="AJ36" s="553"/>
      <c r="AK36" s="505" t="s">
        <v>468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344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345</v>
      </c>
      <c r="AS38" s="1382">
        <v>14</v>
      </c>
    </row>
    <row customHeight="1" ht="14.699999999999998">
      <c r="Q39" s="603"/>
      <c r="R39" s="603"/>
      <c r="S39" s="2500" t="s">
        <v>89</v>
      </c>
      <c r="T39" s="2436" t="s">
        <v>469</v>
      </c>
      <c r="U39" s="528"/>
      <c r="V39" s="2501" t="s">
        <v>470</v>
      </c>
      <c r="W39" s="2502"/>
      <c r="X39" s="2502"/>
      <c r="Y39" s="2502"/>
      <c r="Z39" s="2502"/>
      <c r="AA39" s="2502"/>
      <c r="AB39" s="2503"/>
      <c r="AC39" s="2504" t="s">
        <v>471</v>
      </c>
      <c r="AD39" s="2501" t="s">
        <v>470</v>
      </c>
      <c r="AE39" s="2502"/>
      <c r="AF39" s="2502"/>
      <c r="AG39" s="2502"/>
      <c r="AH39" s="2502"/>
      <c r="AI39" s="2502"/>
      <c r="AJ39" s="2503"/>
      <c r="AK39" s="2504" t="s">
        <v>472</v>
      </c>
      <c r="AL39" s="2507" t="s">
        <v>473</v>
      </c>
      <c r="AM39" s="2354"/>
      <c r="AS39" s="1382">
        <v>14</v>
      </c>
    </row>
    <row customHeight="1" ht="35.699999999999996">
      <c r="Q40" s="603"/>
      <c r="R40" s="603"/>
      <c r="S40" s="2500"/>
      <c r="T40" s="2436"/>
      <c r="U40" s="1258"/>
      <c r="V40" s="2487" t="s">
        <v>474</v>
      </c>
      <c r="W40" s="2510" t="s">
        <v>475</v>
      </c>
      <c r="X40" s="2489" t="s">
        <v>476</v>
      </c>
      <c r="Y40" s="2490"/>
      <c r="Z40" s="2489" t="s">
        <v>491</v>
      </c>
      <c r="AA40" s="2496"/>
      <c r="AB40" s="2490"/>
      <c r="AC40" s="2505"/>
      <c r="AD40" s="2487" t="s">
        <v>474</v>
      </c>
      <c r="AE40" s="2510" t="s">
        <v>475</v>
      </c>
      <c r="AF40" s="2489" t="s">
        <v>476</v>
      </c>
      <c r="AG40" s="2490"/>
      <c r="AH40" s="2489" t="s">
        <v>477</v>
      </c>
      <c r="AI40" s="2496"/>
      <c r="AJ40" s="2490"/>
      <c r="AK40" s="2505"/>
      <c r="AL40" s="2508"/>
      <c r="AM40" s="2354"/>
      <c r="AS40" s="1382">
        <v>34</v>
      </c>
    </row>
    <row customHeight="1" ht="35.699999999999996">
      <c r="A41" s="1597"/>
      <c r="B41" s="1597" t="s">
        <v>148</v>
      </c>
      <c r="C41" s="1597" t="s">
        <v>149</v>
      </c>
      <c r="D41" s="1597" t="s">
        <v>150</v>
      </c>
      <c r="E41" s="1591" t="s">
        <v>478</v>
      </c>
      <c r="F41" s="1591" t="s">
        <v>479</v>
      </c>
      <c r="G41" s="1591" t="s">
        <v>480</v>
      </c>
      <c r="H41" s="1591" t="s">
        <v>481</v>
      </c>
      <c r="I41" s="1591" t="s">
        <v>482</v>
      </c>
      <c r="J41" s="1591" t="s">
        <v>483</v>
      </c>
      <c r="K41" s="1591" t="s">
        <v>484</v>
      </c>
      <c r="L41" s="1591" t="s">
        <v>459</v>
      </c>
      <c r="Q41" s="603"/>
      <c r="R41" s="603"/>
      <c r="S41" s="2500"/>
      <c r="T41" s="2436"/>
      <c r="U41" s="529"/>
      <c r="V41" s="2488"/>
      <c r="W41" s="2511"/>
      <c r="X41" s="1449" t="s">
        <v>485</v>
      </c>
      <c r="Y41" s="1449" t="s">
        <v>486</v>
      </c>
      <c r="Z41" s="1565" t="s">
        <v>487</v>
      </c>
      <c r="AA41" s="2497" t="s">
        <v>488</v>
      </c>
      <c r="AB41" s="2498"/>
      <c r="AC41" s="2506"/>
      <c r="AD41" s="2488"/>
      <c r="AE41" s="2511"/>
      <c r="AF41" s="1449" t="s">
        <v>485</v>
      </c>
      <c r="AG41" s="1449" t="s">
        <v>486</v>
      </c>
      <c r="AH41" s="1565" t="s">
        <v>487</v>
      </c>
      <c r="AI41" s="2497" t="s">
        <v>488</v>
      </c>
      <c r="AJ41" s="2498"/>
      <c r="AK41" s="2506"/>
      <c r="AL41" s="2509"/>
      <c r="AM41" s="2354"/>
      <c r="AS41" s="1382">
        <v>34</v>
      </c>
    </row>
    <row s="1545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123</v>
      </c>
      <c r="T42" s="1482" t="s">
        <v>104</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208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208</v>
      </c>
      <c r="B44" s="1590" t="s">
        <v>209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441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442</v>
      </c>
      <c r="AO44" s="727"/>
      <c r="AP44" s="727" t="str">
        <f>IF(T44="","",T44)</f>
        <v>Территория действия тарифа</v>
      </c>
      <c r="AQ44" s="727"/>
      <c r="AR44" s="727"/>
      <c r="AS44" s="1382">
        <v>21</v>
      </c>
    </row>
    <row customHeight="1" ht="24">
      <c r="A45" s="1590" t="s">
        <v>208</v>
      </c>
      <c r="B45" s="1590" t="s">
        <v>209</v>
      </c>
      <c r="C45" s="1590" t="s">
        <v>210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443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444</v>
      </c>
      <c r="AO45" s="727"/>
      <c r="AP45" s="727" t="str">
        <f>IF(T45="","",T45)</f>
        <v>Наименование системы теплоснабжения </v>
      </c>
      <c r="AQ45" s="727"/>
      <c r="AR45" s="727"/>
      <c r="AS45" s="1382">
        <v>23</v>
      </c>
    </row>
    <row customHeight="1" ht="22.049999999999997">
      <c r="A46" s="1590" t="s">
        <v>208</v>
      </c>
      <c r="B46" s="1590" t="s">
        <v>209</v>
      </c>
      <c r="C46" s="1590" t="s">
        <v>210</v>
      </c>
      <c r="D46" s="1590" t="s">
        <v>211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445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446</v>
      </c>
      <c r="AO46" s="727"/>
      <c r="AP46" s="727" t="str">
        <f>IF(T46="","",T46)</f>
        <v>Источник тепловой энергии  </v>
      </c>
      <c r="AQ46" s="727"/>
      <c r="AR46" s="727"/>
      <c r="AS46" s="1382">
        <v>21</v>
      </c>
    </row>
    <row customHeight="1" ht="49.5">
      <c r="A47" s="1590" t="s">
        <v>208</v>
      </c>
      <c r="B47" s="1590" t="s">
        <v>209</v>
      </c>
      <c r="C47" s="1590" t="s">
        <v>210</v>
      </c>
      <c r="D47" s="1590" t="s">
        <v>211</v>
      </c>
      <c r="E47" s="2486"/>
      <c r="F47" s="2486"/>
      <c r="G47" s="2486"/>
      <c r="H47" s="2486"/>
      <c r="I47" s="2483" t="str">
        <f>S46&amp;".1"</f>
        <v>....1</v>
      </c>
      <c r="J47" s="1590"/>
      <c r="K47" s="1590"/>
      <c r="L47" s="1591" t="s">
        <v>447</v>
      </c>
      <c r="P47" s="2484">
        <v>1</v>
      </c>
      <c r="Q47" s="1558"/>
      <c r="R47" s="583"/>
      <c r="S47" s="1563" t="str">
        <f>$I47</f>
        <v>....1</v>
      </c>
      <c r="T47" s="512" t="s">
        <v>448</v>
      </c>
      <c r="U47" s="527"/>
      <c r="V47" s="2472"/>
      <c r="W47" s="2473"/>
      <c r="X47" s="2473"/>
      <c r="Y47" s="2473"/>
      <c r="Z47" s="2473"/>
      <c r="AA47" s="2473"/>
      <c r="AB47" s="2473"/>
      <c r="AC47" s="2474"/>
      <c r="AD47" s="2472"/>
      <c r="AE47" s="2473"/>
      <c r="AF47" s="2473"/>
      <c r="AG47" s="2473"/>
      <c r="AH47" s="2473"/>
      <c r="AI47" s="2473"/>
      <c r="AJ47" s="2473"/>
      <c r="AK47" s="2473"/>
      <c r="AL47" s="2474"/>
      <c r="AM47" s="1485" t="s">
        <v>449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208</v>
      </c>
      <c r="B48" s="1590" t="s">
        <v>209</v>
      </c>
      <c r="C48" s="1590" t="s">
        <v>210</v>
      </c>
      <c r="D48" s="1590" t="s">
        <v>211</v>
      </c>
      <c r="E48" s="2486"/>
      <c r="F48" s="2486"/>
      <c r="G48" s="2486"/>
      <c r="H48" s="2486"/>
      <c r="I48" s="2513"/>
      <c r="J48" s="2483" t="str">
        <f>I47&amp;".1"</f>
        <v>....1.1</v>
      </c>
      <c r="K48" s="1590"/>
      <c r="L48" s="1591" t="s">
        <v>450</v>
      </c>
      <c r="P48" s="2484"/>
      <c r="Q48" s="2484">
        <v>1</v>
      </c>
      <c r="R48" s="584"/>
      <c r="S48" s="1563" t="str">
        <f>$J48</f>
        <v>....1.1</v>
      </c>
      <c r="T48" s="513" t="s">
        <v>451</v>
      </c>
      <c r="U48" s="527"/>
      <c r="V48" s="2472"/>
      <c r="W48" s="2473"/>
      <c r="X48" s="2473"/>
      <c r="Y48" s="2473"/>
      <c r="Z48" s="2473"/>
      <c r="AA48" s="2473"/>
      <c r="AB48" s="2473"/>
      <c r="AC48" s="2474"/>
      <c r="AD48" s="2472"/>
      <c r="AE48" s="2473"/>
      <c r="AF48" s="2473"/>
      <c r="AG48" s="2473"/>
      <c r="AH48" s="2473"/>
      <c r="AI48" s="2473"/>
      <c r="AJ48" s="2473"/>
      <c r="AK48" s="2473"/>
      <c r="AL48" s="2474"/>
      <c r="AM48" s="1485" t="s">
        <v>452</v>
      </c>
      <c r="AO48" s="727"/>
      <c r="AP48" s="727" t="str">
        <f>IF(T48="","",T48)</f>
        <v>Группа потребителей</v>
      </c>
      <c r="AQ48" s="727"/>
      <c r="AR48" s="727"/>
      <c r="AS48" s="1382">
        <v>21</v>
      </c>
    </row>
    <row customHeight="1" ht="22.049999999999997">
      <c r="A49" s="1590" t="s">
        <v>208</v>
      </c>
      <c r="B49" s="1590" t="s">
        <v>209</v>
      </c>
      <c r="C49" s="1590" t="s">
        <v>210</v>
      </c>
      <c r="D49" s="1590" t="s">
        <v>211</v>
      </c>
      <c r="E49" s="2486"/>
      <c r="F49" s="2486"/>
      <c r="G49" s="2486"/>
      <c r="H49" s="2486"/>
      <c r="I49" s="2513"/>
      <c r="J49" s="2513"/>
      <c r="K49" s="2483" t="str">
        <f>J48&amp;".1"</f>
        <v>....1.1.1</v>
      </c>
      <c r="L49" s="1591" t="s">
        <v>453</v>
      </c>
      <c r="P49" s="2484"/>
      <c r="Q49" s="2484"/>
      <c r="R49" s="584">
        <v>1</v>
      </c>
      <c r="S49" s="1563"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454</v>
      </c>
      <c r="AN49" s="738">
        <f>STRCHECKDATE(V50:AL50)</f>
      </c>
      <c r="AO49" s="727"/>
      <c r="AP49" s="727" t="str">
        <f>IF(T49="","",T49)</f>
        <v/>
      </c>
      <c r="AQ49" s="727"/>
      <c r="AR49" s="727"/>
      <c r="AS49" s="1382">
        <v>21</v>
      </c>
    </row>
    <row customHeight="1" ht="1.05">
      <c r="A50" s="1590" t="s">
        <v>208</v>
      </c>
      <c r="B50" s="1590" t="s">
        <v>209</v>
      </c>
      <c r="C50" s="1590" t="s">
        <v>210</v>
      </c>
      <c r="D50" s="1590" t="s">
        <v>211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208</v>
      </c>
      <c r="B51" s="1590" t="s">
        <v>209</v>
      </c>
      <c r="C51" s="1590" t="s">
        <v>210</v>
      </c>
      <c r="D51" s="1590" t="s">
        <v>211</v>
      </c>
      <c r="E51" s="2486"/>
      <c r="F51" s="2486"/>
      <c r="G51" s="2486"/>
      <c r="H51" s="2486"/>
      <c r="I51" s="2513"/>
      <c r="J51" s="2483"/>
      <c r="K51" s="1590"/>
      <c r="L51" s="1591"/>
      <c r="P51" s="2484"/>
      <c r="Q51" s="2484"/>
      <c r="R51" s="583"/>
      <c r="S51" s="1505"/>
      <c r="T51" s="515" t="s">
        <v>455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208</v>
      </c>
      <c r="B52" s="1590" t="s">
        <v>209</v>
      </c>
      <c r="C52" s="1590" t="s">
        <v>210</v>
      </c>
      <c r="D52" s="1590" t="s">
        <v>211</v>
      </c>
      <c r="E52" s="2486"/>
      <c r="F52" s="2486"/>
      <c r="G52" s="2486"/>
      <c r="H52" s="2486"/>
      <c r="I52" s="2483"/>
      <c r="J52" s="1590"/>
      <c r="K52" s="1590"/>
      <c r="L52" s="1591"/>
      <c r="P52" s="2484"/>
      <c r="Q52" s="1558"/>
      <c r="R52" s="583"/>
      <c r="S52" s="1505"/>
      <c r="T52" s="514" t="s">
        <v>456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208</v>
      </c>
      <c r="B53" s="1590" t="s">
        <v>209</v>
      </c>
      <c r="C53" s="1590" t="s">
        <v>210</v>
      </c>
      <c r="D53" s="1590" t="s">
        <v>211</v>
      </c>
      <c r="E53" s="2486"/>
      <c r="F53" s="2486"/>
      <c r="G53" s="2486"/>
      <c r="H53" s="2485"/>
      <c r="I53" s="1590"/>
      <c r="J53" s="1590"/>
      <c r="K53" s="1590"/>
      <c r="L53" s="1591"/>
      <c r="M53" s="1592"/>
      <c r="N53" s="1592"/>
      <c r="O53" s="764"/>
      <c r="P53" s="587"/>
      <c r="Q53" s="602"/>
      <c r="R53" s="582"/>
      <c r="S53" s="1505"/>
      <c r="T53" s="592" t="s">
        <v>457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4842" customFormat="1" customHeight="1" ht="1.05">
      <c r="A54" s="1570" t="s">
        <v>208</v>
      </c>
      <c r="B54" s="1570" t="s">
        <v>209</v>
      </c>
      <c r="C54" s="1570" t="s">
        <v>210</v>
      </c>
      <c r="D54" s="1541"/>
      <c r="E54" s="2486"/>
      <c r="F54" s="2486"/>
      <c r="G54" s="2485"/>
      <c r="H54" s="1541"/>
      <c r="I54" s="1541"/>
      <c r="J54" s="1541"/>
      <c r="K54" s="1541"/>
      <c r="L54" s="1566"/>
      <c r="M54" s="1542"/>
      <c r="N54" s="1542"/>
      <c r="P54" s="1543"/>
      <c r="Q54" s="1544"/>
      <c r="R54" s="1543"/>
      <c r="S54" s="1549"/>
      <c r="T54" s="1552" t="s">
        <v>176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4842" customFormat="1" customHeight="1" ht="1.05">
      <c r="A55" s="1570" t="s">
        <v>208</v>
      </c>
      <c r="B55" s="1570" t="s">
        <v>209</v>
      </c>
      <c r="C55" s="1541"/>
      <c r="D55" s="1541"/>
      <c r="E55" s="2486"/>
      <c r="F55" s="2485"/>
      <c r="G55" s="1541"/>
      <c r="H55" s="1541"/>
      <c r="I55" s="1541"/>
      <c r="J55" s="1541"/>
      <c r="K55" s="1541"/>
      <c r="L55" s="1566"/>
      <c r="M55" s="1548"/>
      <c r="N55" s="1548"/>
      <c r="P55" s="1543"/>
      <c r="Q55" s="1544"/>
      <c r="R55" s="1543"/>
      <c r="S55" s="1549"/>
      <c r="T55" s="1552" t="s">
        <v>177</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4842" customFormat="1" customHeight="1" ht="1.05">
      <c r="A56" s="1570" t="s">
        <v>208</v>
      </c>
      <c r="B56" s="1570"/>
      <c r="C56" s="1570"/>
      <c r="D56" s="1570"/>
      <c r="E56" s="2485"/>
      <c r="F56" s="1570"/>
      <c r="G56" s="1570"/>
      <c r="H56" s="1570"/>
      <c r="I56" s="1570"/>
      <c r="J56" s="1570"/>
      <c r="K56" s="1570"/>
      <c r="L56" s="1573"/>
      <c r="M56" s="1548"/>
      <c r="N56" s="1548"/>
      <c r="O56" s="745"/>
      <c r="P56" s="607"/>
      <c r="Q56" s="1571"/>
      <c r="R56" s="607"/>
      <c r="S56" s="1549"/>
      <c r="T56" s="1552" t="s">
        <v>178</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484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E60DA-C9DB-E079-8018-562C72E34E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762" width="10.57421875" hidden="1"/>
    <col min="2" max="2" style="14762" width="11.00390625" hidden="1" customWidth="1"/>
    <col min="3" max="3" style="14762" width="10.57421875" hidden="1"/>
    <col min="4" max="4" style="14762" width="11.8515625" hidden="1" customWidth="1"/>
    <col min="5" max="5" style="14762" width="10.00390625" hidden="1" customWidth="1"/>
    <col min="6" max="6" style="14762" width="8.7109375" hidden="1" customWidth="1"/>
    <col min="7" max="7" style="14762" width="7.57421875" hidden="1" customWidth="1"/>
    <col min="8" max="8" style="14762" width="11.421875" hidden="1" customWidth="1"/>
    <col min="9" max="9" style="14762" width="12.00390625" hidden="1" customWidth="1"/>
    <col min="10" max="10" style="14762" width="9.8515625" hidden="1" customWidth="1"/>
    <col min="11" max="11" style="14762" width="11.421875" hidden="1" customWidth="1"/>
    <col min="12" max="12" style="14839" width="19.140625" hidden="1" customWidth="1"/>
    <col min="13" max="14" style="16839" width="12.28125" hidden="1" customWidth="1"/>
    <col min="15" max="15" style="16839" width="23.421875" hidden="1" customWidth="1"/>
    <col min="16" max="16" style="16839" width="3.00390625" customWidth="1"/>
    <col min="17" max="18" style="16840" width="3.00390625" customWidth="1"/>
    <col min="19" max="19" style="16841" width="12.00390625" customWidth="1"/>
    <col min="20" max="20" style="14762" width="31.00390625" customWidth="1"/>
    <col min="21" max="21" style="14762" width="0.140625" customWidth="1"/>
    <col min="22" max="22" style="14762" width="24.7109375" hidden="1" customWidth="1"/>
    <col min="23" max="23" style="14762" width="0.140625" hidden="1" customWidth="1"/>
    <col min="24" max="25" style="14762" width="24.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24.7109375" customWidth="1"/>
    <col min="31" max="31" style="14762" width="0.140625" customWidth="1"/>
    <col min="32" max="33" style="14762" width="24.00390625" customWidth="1"/>
    <col min="34" max="34" style="14762" width="11.00390625" customWidth="1"/>
    <col min="35" max="35" style="14762" width="3.7109375" customWidth="1"/>
    <col min="36" max="36" style="14762" width="11.00390625" customWidth="1"/>
    <col min="37" max="37" style="14762" width="8.57421875" hidden="1" customWidth="1"/>
    <col min="38" max="38" style="14762" width="4.00390625" customWidth="1"/>
    <col min="39" max="39" style="14762" width="115.00390625" customWidth="1"/>
    <col min="40" max="44" style="14842" width="10.00390625" customWidth="1"/>
    <col min="45" max="45" style="1476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136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440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441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442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443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444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445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446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447</v>
      </c>
      <c r="M6" s="1862"/>
      <c r="P6" s="2484">
        <v>1</v>
      </c>
      <c r="Q6" s="2181"/>
      <c r="R6" s="583"/>
      <c r="S6" s="2185">
        <f>$I6</f>
      </c>
      <c r="T6" s="512" t="s">
        <v>448</v>
      </c>
      <c r="U6" s="527"/>
      <c r="V6" s="2472"/>
      <c r="W6" s="2473"/>
      <c r="X6" s="2473"/>
      <c r="Y6" s="2473"/>
      <c r="Z6" s="2473"/>
      <c r="AA6" s="2473"/>
      <c r="AB6" s="2473"/>
      <c r="AC6" s="2474"/>
      <c r="AD6" s="2472"/>
      <c r="AE6" s="2473"/>
      <c r="AF6" s="2473"/>
      <c r="AG6" s="2473"/>
      <c r="AH6" s="2473"/>
      <c r="AI6" s="2473"/>
      <c r="AJ6" s="2473"/>
      <c r="AK6" s="2473"/>
      <c r="AL6" s="2474"/>
      <c r="AM6" s="1485" t="s">
        <v>449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450</v>
      </c>
      <c r="M7" s="1862"/>
      <c r="N7" s="1858"/>
      <c r="P7" s="2484"/>
      <c r="Q7" s="2484">
        <v>1</v>
      </c>
      <c r="R7" s="584"/>
      <c r="S7" s="2185">
        <f>$J7</f>
      </c>
      <c r="T7" s="513" t="s">
        <v>451</v>
      </c>
      <c r="U7" s="527"/>
      <c r="V7" s="2472"/>
      <c r="W7" s="2473"/>
      <c r="X7" s="2473"/>
      <c r="Y7" s="2473"/>
      <c r="Z7" s="2473"/>
      <c r="AA7" s="2473"/>
      <c r="AB7" s="2473"/>
      <c r="AC7" s="2474"/>
      <c r="AD7" s="2472"/>
      <c r="AE7" s="2473"/>
      <c r="AF7" s="2473"/>
      <c r="AG7" s="2473"/>
      <c r="AH7" s="2473"/>
      <c r="AI7" s="2473"/>
      <c r="AJ7" s="2473"/>
      <c r="AK7" s="2473"/>
      <c r="AL7" s="2474"/>
      <c r="AM7" s="1485" t="s">
        <v>452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453</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454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455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456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457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484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176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484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177</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484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178</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4841" customFormat="1" customHeight="1" ht="14.25" hidden="1">
      <c r="A20" s="1858"/>
      <c r="B20" s="1858"/>
      <c r="C20" s="1858"/>
      <c r="D20" s="1858"/>
      <c r="E20" s="1858"/>
      <c r="F20" s="1858"/>
      <c r="G20" s="1858"/>
      <c r="H20" s="1858"/>
      <c r="I20" s="1858"/>
      <c r="J20" s="1858"/>
      <c r="K20" s="1858"/>
      <c r="L20" s="2166"/>
      <c r="M20" s="2192"/>
      <c r="N20" s="2192"/>
      <c r="O20" s="1572" t="s">
        <v>458</v>
      </c>
      <c r="P20" s="1589"/>
      <c r="Q20" s="1598"/>
      <c r="R20" s="1598"/>
      <c r="S20" s="956"/>
      <c r="Z20" s="1594"/>
      <c r="AB20" s="1594"/>
      <c r="AH20" s="1594"/>
      <c r="AJ20" s="1594"/>
      <c r="AN20" s="1863"/>
      <c r="AO20" s="1863"/>
      <c r="AP20" s="1863"/>
      <c r="AQ20" s="1863"/>
      <c r="AR20" s="1863"/>
      <c r="AS20" s="1593">
        <v>0</v>
      </c>
    </row>
    <row s="1484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4841" customFormat="1" customHeight="1" ht="14.25" hidden="1">
      <c r="A22" s="1858"/>
      <c r="B22" s="1858"/>
      <c r="C22" s="1858"/>
      <c r="D22" s="1858"/>
      <c r="E22" s="1858"/>
      <c r="F22" s="1858"/>
      <c r="G22" s="1858"/>
      <c r="H22" s="1858"/>
      <c r="I22" s="1858"/>
      <c r="J22" s="1858"/>
      <c r="K22" s="1858"/>
      <c r="L22" s="2166"/>
      <c r="M22" s="2192"/>
      <c r="N22" s="2192"/>
      <c r="O22" s="1537" t="s">
        <v>459</v>
      </c>
      <c r="P22" s="1589"/>
      <c r="Q22" s="1598"/>
      <c r="R22" s="1598"/>
      <c r="S22" s="956"/>
      <c r="T22" s="1593" t="s">
        <v>460</v>
      </c>
      <c r="AA22" s="822" t="s">
        <v>461</v>
      </c>
      <c r="AC22" s="822" t="s">
        <v>462</v>
      </c>
      <c r="AD22" s="1593" t="s">
        <v>460</v>
      </c>
      <c r="AI22" s="822" t="s">
        <v>463</v>
      </c>
      <c r="AK22" s="822" t="s">
        <v>462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«Нерюнгринская ГРЭС»</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498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4985" customFormat="1" customHeight="1" ht="18.75" hidden="1">
      <c r="A30" s="1475"/>
      <c r="B30" s="1475"/>
      <c r="C30" s="1475"/>
      <c r="D30" s="1475"/>
      <c r="E30" s="1475"/>
      <c r="F30" s="1475"/>
      <c r="G30" s="1475"/>
      <c r="H30" s="1475"/>
      <c r="I30" s="1475"/>
      <c r="J30" s="1475"/>
      <c r="K30" s="1475"/>
      <c r="L30" s="1607"/>
      <c r="M30" s="1475"/>
      <c r="N30" s="1475"/>
      <c r="O30" s="1475"/>
      <c r="S30" s="2477" t="s">
        <v>464</v>
      </c>
      <c r="T30" s="2477"/>
      <c r="U30" s="1599"/>
      <c r="V30" s="2491" t="str">
        <f>IF(TITLE_DATE_PR_CHANGE="",IF(TITLE_DATE_PR="","",TITLE_DATE_PR),TITLE_DATE_PR_CHANGE)</f>
        <v>45646</v>
      </c>
      <c r="W30" s="2491"/>
      <c r="X30" s="2491"/>
      <c r="Y30" s="2491"/>
      <c r="Z30" s="2491"/>
      <c r="AA30" s="2491"/>
      <c r="AB30" s="2491"/>
      <c r="AC30" s="1862"/>
      <c r="AD30" s="2491" t="str">
        <f>IF(TITLE_DATE_PR_CHANGE="",IF(TITLE_DATE_PR="","",TITLE_DATE_PR),TITLE_DATE_PR_CHANGE)</f>
        <v>45646</v>
      </c>
      <c r="AE30" s="2491"/>
      <c r="AF30" s="2491"/>
      <c r="AG30" s="2491"/>
      <c r="AH30" s="2491"/>
      <c r="AI30" s="2491"/>
      <c r="AJ30" s="2491"/>
      <c r="AK30" s="1862"/>
      <c r="AL30" s="1862"/>
      <c r="AM30" s="507"/>
      <c r="AN30" s="595"/>
      <c r="AO30" s="595"/>
      <c r="AP30" s="595"/>
      <c r="AQ30" s="595"/>
      <c r="AR30" s="595"/>
      <c r="AS30" s="645">
        <v>0</v>
      </c>
    </row>
    <row s="14985" customFormat="1" customHeight="1" ht="18.75" hidden="1">
      <c r="A31" s="1475"/>
      <c r="B31" s="1475"/>
      <c r="C31" s="1475"/>
      <c r="D31" s="1475"/>
      <c r="E31" s="1475"/>
      <c r="F31" s="1475"/>
      <c r="G31" s="1475"/>
      <c r="H31" s="1475"/>
      <c r="I31" s="1475"/>
      <c r="J31" s="1475"/>
      <c r="K31" s="1475"/>
      <c r="L31" s="1607"/>
      <c r="M31" s="1475"/>
      <c r="N31" s="1475"/>
      <c r="O31" s="1475"/>
      <c r="S31" s="2477" t="s">
        <v>465</v>
      </c>
      <c r="T31" s="2477"/>
      <c r="U31" s="1599"/>
      <c r="V31" s="2478" t="str">
        <f>IF(TITLE_NUMBER_PR_CHANGE="",IF(TITLE_NUMBER_PR="","",TITLE_NUMBER_PR),TITLE_NUMBER_PR_CHANGE)</f>
        <v>1.3/58</v>
      </c>
      <c r="W31" s="2478"/>
      <c r="X31" s="2478"/>
      <c r="Y31" s="2478"/>
      <c r="Z31" s="2478"/>
      <c r="AA31" s="2478"/>
      <c r="AB31" s="2478"/>
      <c r="AC31" s="1862"/>
      <c r="AD31" s="2478" t="str">
        <f>IF(TITLE_NUMBER_PR_CHANGE="",IF(TITLE_NUMBER_PR="","",TITLE_NUMBER_PR),TITLE_NUMBER_PR_CHANGE)</f>
        <v>1.3/58</v>
      </c>
      <c r="AE31" s="2478"/>
      <c r="AF31" s="2478"/>
      <c r="AG31" s="2478"/>
      <c r="AH31" s="2478"/>
      <c r="AI31" s="2478"/>
      <c r="AJ31" s="2478"/>
      <c r="AK31" s="1862"/>
      <c r="AL31" s="1862"/>
      <c r="AM31" s="507"/>
      <c r="AN31" s="595"/>
      <c r="AO31" s="595"/>
      <c r="AP31" s="595"/>
      <c r="AQ31" s="595"/>
      <c r="AR31" s="595"/>
      <c r="AS31" s="645">
        <v>0</v>
      </c>
    </row>
    <row s="1498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4985" customFormat="1" customHeight="1" ht="18.75" hidden="1">
      <c r="A34" s="1475"/>
      <c r="B34" s="1475"/>
      <c r="C34" s="1475"/>
      <c r="D34" s="1475"/>
      <c r="E34" s="1475"/>
      <c r="F34" s="1475"/>
      <c r="G34" s="1475"/>
      <c r="H34" s="1475"/>
      <c r="I34" s="1475"/>
      <c r="J34" s="1475"/>
      <c r="K34" s="1475"/>
      <c r="L34" s="1607"/>
      <c r="M34" s="1475"/>
      <c r="N34" s="1475"/>
      <c r="O34" s="1475"/>
      <c r="S34" s="2477" t="s">
        <v>466</v>
      </c>
      <c r="T34" s="2477"/>
      <c r="U34" s="1599"/>
      <c r="V34" s="2491" t="str">
        <f>IF(TITLE_DATE_PR_CHANGE="",IF(TITLE_DATE_PR="","",TITLE_DATE_PR),TITLE_DATE_PR_CHANGE)</f>
        <v>45646</v>
      </c>
      <c r="W34" s="2491"/>
      <c r="X34" s="2491"/>
      <c r="Y34" s="2491"/>
      <c r="Z34" s="2491"/>
      <c r="AA34" s="2491"/>
      <c r="AB34" s="2491"/>
      <c r="AC34" s="1862"/>
      <c r="AD34" s="2491" t="str">
        <f>IF(TITLE_DATE_PR_CHANGE="",IF(TITLE_DATE_PR="","",TITLE_DATE_PR),TITLE_DATE_PR_CHANGE)</f>
        <v>45646</v>
      </c>
      <c r="AE34" s="2491"/>
      <c r="AF34" s="2491"/>
      <c r="AG34" s="2491"/>
      <c r="AH34" s="2491"/>
      <c r="AI34" s="2491"/>
      <c r="AJ34" s="2491"/>
      <c r="AK34" s="1862"/>
      <c r="AL34" s="1862"/>
      <c r="AM34" s="507"/>
      <c r="AN34" s="595"/>
      <c r="AO34" s="595"/>
      <c r="AP34" s="595"/>
      <c r="AQ34" s="595"/>
      <c r="AR34" s="595"/>
      <c r="AS34" s="645">
        <v>0</v>
      </c>
    </row>
    <row s="14985" customFormat="1" customHeight="1" ht="18.75" hidden="1">
      <c r="A35" s="1475"/>
      <c r="B35" s="1475"/>
      <c r="C35" s="1475"/>
      <c r="D35" s="1475"/>
      <c r="E35" s="1475"/>
      <c r="F35" s="1475"/>
      <c r="G35" s="1475"/>
      <c r="H35" s="1475"/>
      <c r="I35" s="1475"/>
      <c r="J35" s="1475"/>
      <c r="K35" s="1475"/>
      <c r="L35" s="1607"/>
      <c r="M35" s="1475"/>
      <c r="N35" s="1475"/>
      <c r="O35" s="1475"/>
      <c r="S35" s="2477" t="s">
        <v>467</v>
      </c>
      <c r="T35" s="2477"/>
      <c r="U35" s="1599"/>
      <c r="V35" s="2478" t="str">
        <f>IF(TITLE_NUMBER_PR_CHANGE="",IF(TITLE_NUMBER_PR="","",TITLE_NUMBER_PR),TITLE_NUMBER_PR_CHANGE)</f>
        <v>1.3/58</v>
      </c>
      <c r="W35" s="2478"/>
      <c r="X35" s="2478"/>
      <c r="Y35" s="2478"/>
      <c r="Z35" s="2478"/>
      <c r="AA35" s="2478"/>
      <c r="AB35" s="2478"/>
      <c r="AC35" s="1862"/>
      <c r="AD35" s="2478" t="str">
        <f>IF(TITLE_NUMBER_PR_CHANGE="",IF(TITLE_NUMBER_PR="","",TITLE_NUMBER_PR),TITLE_NUMBER_PR_CHANGE)</f>
        <v>1.3/58</v>
      </c>
      <c r="AE35" s="2478"/>
      <c r="AF35" s="2478"/>
      <c r="AG35" s="2478"/>
      <c r="AH35" s="2478"/>
      <c r="AI35" s="2478"/>
      <c r="AJ35" s="2478"/>
      <c r="AK35" s="1862"/>
      <c r="AL35" s="1862"/>
      <c r="AM35" s="507"/>
      <c r="AN35" s="595"/>
      <c r="AO35" s="595"/>
      <c r="AP35" s="595"/>
      <c r="AQ35" s="595"/>
      <c r="AR35" s="595"/>
      <c r="AS35" s="645">
        <v>0</v>
      </c>
    </row>
    <row s="1498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468</v>
      </c>
      <c r="AD36" s="1862"/>
      <c r="AE36" s="1862"/>
      <c r="AF36" s="1862"/>
      <c r="AG36" s="1862"/>
      <c r="AH36" s="1862"/>
      <c r="AI36" s="1862"/>
      <c r="AJ36" s="1862"/>
      <c r="AK36" s="1869" t="s">
        <v>468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344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345</v>
      </c>
      <c r="AS38" s="1858">
        <v>14</v>
      </c>
    </row>
    <row customHeight="1" ht="14.699999999999998">
      <c r="Q39" s="603"/>
      <c r="R39" s="603"/>
      <c r="S39" s="2500" t="s">
        <v>89</v>
      </c>
      <c r="T39" s="2436" t="s">
        <v>469</v>
      </c>
      <c r="U39" s="564"/>
      <c r="V39" s="2501" t="s">
        <v>470</v>
      </c>
      <c r="W39" s="2502"/>
      <c r="X39" s="2502"/>
      <c r="Y39" s="2502"/>
      <c r="Z39" s="2502"/>
      <c r="AA39" s="2502"/>
      <c r="AB39" s="2503"/>
      <c r="AC39" s="2504" t="s">
        <v>471</v>
      </c>
      <c r="AD39" s="2501" t="s">
        <v>470</v>
      </c>
      <c r="AE39" s="2502"/>
      <c r="AF39" s="2502"/>
      <c r="AG39" s="2502"/>
      <c r="AH39" s="2502"/>
      <c r="AI39" s="2502"/>
      <c r="AJ39" s="2503"/>
      <c r="AK39" s="2504" t="s">
        <v>472</v>
      </c>
      <c r="AL39" s="2507" t="s">
        <v>473</v>
      </c>
      <c r="AM39" s="2354"/>
      <c r="AS39" s="1858">
        <v>14</v>
      </c>
    </row>
    <row customHeight="1" ht="35.699999999999996">
      <c r="Q40" s="603"/>
      <c r="R40" s="603"/>
      <c r="S40" s="2500"/>
      <c r="T40" s="2436"/>
      <c r="U40" s="1258"/>
      <c r="V40" s="2487" t="s">
        <v>474</v>
      </c>
      <c r="W40" s="2510" t="s">
        <v>475</v>
      </c>
      <c r="X40" s="2489" t="s">
        <v>476</v>
      </c>
      <c r="Y40" s="2490"/>
      <c r="Z40" s="2489" t="s">
        <v>491</v>
      </c>
      <c r="AA40" s="2496"/>
      <c r="AB40" s="2490"/>
      <c r="AC40" s="2505"/>
      <c r="AD40" s="2487" t="s">
        <v>474</v>
      </c>
      <c r="AE40" s="2510" t="s">
        <v>475</v>
      </c>
      <c r="AF40" s="2489" t="s">
        <v>476</v>
      </c>
      <c r="AG40" s="2490"/>
      <c r="AH40" s="2489" t="s">
        <v>477</v>
      </c>
      <c r="AI40" s="2496"/>
      <c r="AJ40" s="2490"/>
      <c r="AK40" s="2505"/>
      <c r="AL40" s="2508"/>
      <c r="AM40" s="2354"/>
      <c r="AS40" s="1858">
        <v>34</v>
      </c>
    </row>
    <row customHeight="1" ht="35.699999999999996">
      <c r="A41" s="1493"/>
      <c r="B41" s="1493" t="s">
        <v>148</v>
      </c>
      <c r="C41" s="1493" t="s">
        <v>149</v>
      </c>
      <c r="D41" s="1493" t="s">
        <v>150</v>
      </c>
      <c r="E41" s="1537" t="s">
        <v>478</v>
      </c>
      <c r="F41" s="1537" t="s">
        <v>479</v>
      </c>
      <c r="G41" s="1537" t="s">
        <v>480</v>
      </c>
      <c r="H41" s="1537" t="s">
        <v>481</v>
      </c>
      <c r="I41" s="1537" t="s">
        <v>482</v>
      </c>
      <c r="J41" s="1537" t="s">
        <v>483</v>
      </c>
      <c r="K41" s="1537" t="s">
        <v>484</v>
      </c>
      <c r="L41" s="1537" t="s">
        <v>459</v>
      </c>
      <c r="Q41" s="603"/>
      <c r="R41" s="603"/>
      <c r="S41" s="2500"/>
      <c r="T41" s="2436"/>
      <c r="U41" s="529"/>
      <c r="V41" s="2488"/>
      <c r="W41" s="2511"/>
      <c r="X41" s="2165" t="s">
        <v>485</v>
      </c>
      <c r="Y41" s="2165" t="s">
        <v>486</v>
      </c>
      <c r="Z41" s="2165" t="s">
        <v>487</v>
      </c>
      <c r="AA41" s="2497" t="s">
        <v>488</v>
      </c>
      <c r="AB41" s="2498"/>
      <c r="AC41" s="2506"/>
      <c r="AD41" s="2488"/>
      <c r="AE41" s="2511"/>
      <c r="AF41" s="2165" t="s">
        <v>485</v>
      </c>
      <c r="AG41" s="2165" t="s">
        <v>486</v>
      </c>
      <c r="AH41" s="2165" t="s">
        <v>487</v>
      </c>
      <c r="AI41" s="2497" t="s">
        <v>488</v>
      </c>
      <c r="AJ41" s="2498"/>
      <c r="AK41" s="2506"/>
      <c r="AL41" s="2509"/>
      <c r="AM41" s="2354"/>
      <c r="AS41" s="1858">
        <v>34</v>
      </c>
    </row>
    <row s="1545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123</v>
      </c>
      <c r="T42" s="1482" t="s">
        <v>104</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256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136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256</v>
      </c>
      <c r="B44" s="1494" t="s">
        <v>257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441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442</v>
      </c>
      <c r="AO44" s="1851"/>
      <c r="AP44" s="1851" t="str">
        <f>IF(T44="","",T44)</f>
        <v>Территория действия тарифа</v>
      </c>
      <c r="AQ44" s="1851"/>
      <c r="AR44" s="1851"/>
      <c r="AS44" s="1858">
        <v>21</v>
      </c>
    </row>
    <row customHeight="1" ht="24">
      <c r="A45" s="1494" t="s">
        <v>256</v>
      </c>
      <c r="B45" s="1494" t="s">
        <v>257</v>
      </c>
      <c r="C45" s="1494" t="s">
        <v>258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443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444</v>
      </c>
      <c r="AO45" s="1851"/>
      <c r="AP45" s="1851" t="str">
        <f>IF(T45="","",T45)</f>
        <v>Наименование системы теплоснабжения </v>
      </c>
      <c r="AQ45" s="1851"/>
      <c r="AR45" s="1851"/>
      <c r="AS45" s="1858">
        <v>23</v>
      </c>
    </row>
    <row customHeight="1" ht="22.049999999999997">
      <c r="A46" s="1494" t="s">
        <v>256</v>
      </c>
      <c r="B46" s="1494" t="s">
        <v>257</v>
      </c>
      <c r="C46" s="1494" t="s">
        <v>258</v>
      </c>
      <c r="D46" s="1494" t="s">
        <v>259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445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446</v>
      </c>
      <c r="AO46" s="1851"/>
      <c r="AP46" s="1851" t="str">
        <f>IF(T46="","",T46)</f>
        <v>Источник тепловой энергии  </v>
      </c>
      <c r="AQ46" s="1851"/>
      <c r="AR46" s="1851"/>
      <c r="AS46" s="1858">
        <v>21</v>
      </c>
    </row>
    <row customHeight="1" ht="49.5">
      <c r="A47" s="1494" t="s">
        <v>256</v>
      </c>
      <c r="B47" s="1494" t="s">
        <v>257</v>
      </c>
      <c r="C47" s="1494" t="s">
        <v>258</v>
      </c>
      <c r="D47" s="1494" t="s">
        <v>259</v>
      </c>
      <c r="E47" s="2517"/>
      <c r="F47" s="2517"/>
      <c r="G47" s="2517"/>
      <c r="H47" s="2517"/>
      <c r="I47" s="2354" t="str">
        <f>S46&amp;".1"</f>
        <v>....1</v>
      </c>
      <c r="J47" s="1494"/>
      <c r="K47" s="1494"/>
      <c r="L47" s="1537" t="s">
        <v>447</v>
      </c>
      <c r="P47" s="2484">
        <v>1</v>
      </c>
      <c r="Q47" s="2181"/>
      <c r="R47" s="583"/>
      <c r="S47" s="2185" t="str">
        <f>$I47</f>
        <v>....1</v>
      </c>
      <c r="T47" s="512" t="s">
        <v>448</v>
      </c>
      <c r="U47" s="527"/>
      <c r="V47" s="2472"/>
      <c r="W47" s="2473"/>
      <c r="X47" s="2473"/>
      <c r="Y47" s="2473"/>
      <c r="Z47" s="2473"/>
      <c r="AA47" s="2473"/>
      <c r="AB47" s="2473"/>
      <c r="AC47" s="2474"/>
      <c r="AD47" s="2472"/>
      <c r="AE47" s="2473"/>
      <c r="AF47" s="2473"/>
      <c r="AG47" s="2473"/>
      <c r="AH47" s="2473"/>
      <c r="AI47" s="2473"/>
      <c r="AJ47" s="2473"/>
      <c r="AK47" s="2473"/>
      <c r="AL47" s="2474"/>
      <c r="AM47" s="1485" t="s">
        <v>449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256</v>
      </c>
      <c r="B48" s="1494" t="s">
        <v>257</v>
      </c>
      <c r="C48" s="1494" t="s">
        <v>258</v>
      </c>
      <c r="D48" s="1494" t="s">
        <v>259</v>
      </c>
      <c r="E48" s="2517"/>
      <c r="F48" s="2517"/>
      <c r="G48" s="2517"/>
      <c r="H48" s="2517"/>
      <c r="I48" s="2328"/>
      <c r="J48" s="2354" t="str">
        <f>I47&amp;".1"</f>
        <v>....1.1</v>
      </c>
      <c r="K48" s="1494"/>
      <c r="L48" s="1537" t="s">
        <v>450</v>
      </c>
      <c r="P48" s="2484"/>
      <c r="Q48" s="2484">
        <v>1</v>
      </c>
      <c r="R48" s="584"/>
      <c r="S48" s="2185" t="str">
        <f>$J48</f>
        <v>....1.1</v>
      </c>
      <c r="T48" s="513" t="s">
        <v>451</v>
      </c>
      <c r="U48" s="527"/>
      <c r="V48" s="2472"/>
      <c r="W48" s="2473"/>
      <c r="X48" s="2473"/>
      <c r="Y48" s="2473"/>
      <c r="Z48" s="2473"/>
      <c r="AA48" s="2473"/>
      <c r="AB48" s="2473"/>
      <c r="AC48" s="2474"/>
      <c r="AD48" s="2472"/>
      <c r="AE48" s="2473"/>
      <c r="AF48" s="2473"/>
      <c r="AG48" s="2473"/>
      <c r="AH48" s="2473"/>
      <c r="AI48" s="2473"/>
      <c r="AJ48" s="2473"/>
      <c r="AK48" s="2473"/>
      <c r="AL48" s="2474"/>
      <c r="AM48" s="1485" t="s">
        <v>452</v>
      </c>
      <c r="AO48" s="1851"/>
      <c r="AP48" s="1851" t="str">
        <f>IF(T48="","",T48)</f>
        <v>Группа потребителей</v>
      </c>
      <c r="AQ48" s="1851"/>
      <c r="AR48" s="1851"/>
      <c r="AS48" s="1858">
        <v>21</v>
      </c>
    </row>
    <row customHeight="1" ht="22.049999999999997">
      <c r="A49" s="1494" t="s">
        <v>256</v>
      </c>
      <c r="B49" s="1494" t="s">
        <v>257</v>
      </c>
      <c r="C49" s="1494" t="s">
        <v>258</v>
      </c>
      <c r="D49" s="1494" t="s">
        <v>259</v>
      </c>
      <c r="E49" s="2517"/>
      <c r="F49" s="2517"/>
      <c r="G49" s="2517"/>
      <c r="H49" s="2517"/>
      <c r="I49" s="2328"/>
      <c r="J49" s="2328"/>
      <c r="K49" s="2354" t="str">
        <f>J48&amp;".1"</f>
        <v>....1.1.1</v>
      </c>
      <c r="L49" s="1537" t="s">
        <v>453</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454</v>
      </c>
      <c r="AN49" s="1863">
        <f>STRCHECKDATE(V50:AL50)</f>
      </c>
      <c r="AO49" s="1851"/>
      <c r="AP49" s="1851" t="str">
        <f>IF(T49="","",T49)</f>
        <v/>
      </c>
      <c r="AQ49" s="1851"/>
      <c r="AR49" s="1851"/>
      <c r="AS49" s="1858">
        <v>21</v>
      </c>
    </row>
    <row customHeight="1" ht="1.05">
      <c r="A50" s="1494" t="s">
        <v>256</v>
      </c>
      <c r="B50" s="1494" t="s">
        <v>257</v>
      </c>
      <c r="C50" s="1494" t="s">
        <v>258</v>
      </c>
      <c r="D50" s="1494" t="s">
        <v>259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256</v>
      </c>
      <c r="B51" s="1494" t="s">
        <v>257</v>
      </c>
      <c r="C51" s="1494" t="s">
        <v>258</v>
      </c>
      <c r="D51" s="1494" t="s">
        <v>259</v>
      </c>
      <c r="E51" s="2517"/>
      <c r="F51" s="2517"/>
      <c r="G51" s="2517"/>
      <c r="H51" s="2517"/>
      <c r="I51" s="2328"/>
      <c r="J51" s="2354"/>
      <c r="K51" s="1494"/>
      <c r="L51" s="1537"/>
      <c r="P51" s="2484"/>
      <c r="Q51" s="2484"/>
      <c r="R51" s="583"/>
      <c r="S51" s="1505"/>
      <c r="T51" s="515" t="s">
        <v>455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256</v>
      </c>
      <c r="B52" s="1494" t="s">
        <v>257</v>
      </c>
      <c r="C52" s="1494" t="s">
        <v>258</v>
      </c>
      <c r="D52" s="1494" t="s">
        <v>259</v>
      </c>
      <c r="E52" s="2517"/>
      <c r="F52" s="2517"/>
      <c r="G52" s="2517"/>
      <c r="H52" s="2517"/>
      <c r="I52" s="2354"/>
      <c r="J52" s="1494"/>
      <c r="K52" s="1494"/>
      <c r="L52" s="1537"/>
      <c r="P52" s="2484"/>
      <c r="Q52" s="2181"/>
      <c r="R52" s="583"/>
      <c r="S52" s="1505"/>
      <c r="T52" s="514" t="s">
        <v>456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256</v>
      </c>
      <c r="B53" s="1494" t="s">
        <v>257</v>
      </c>
      <c r="C53" s="1494" t="s">
        <v>258</v>
      </c>
      <c r="D53" s="1494" t="s">
        <v>259</v>
      </c>
      <c r="E53" s="2517"/>
      <c r="F53" s="2517"/>
      <c r="G53" s="2517"/>
      <c r="H53" s="2516"/>
      <c r="I53" s="1494"/>
      <c r="J53" s="1494"/>
      <c r="K53" s="1494"/>
      <c r="L53" s="1537"/>
      <c r="M53" s="1837"/>
      <c r="N53" s="1837"/>
      <c r="O53" s="1862"/>
      <c r="P53" s="587"/>
      <c r="Q53" s="602"/>
      <c r="R53" s="582"/>
      <c r="S53" s="1505"/>
      <c r="T53" s="592" t="s">
        <v>457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4842" customFormat="1" customHeight="1" ht="4.2">
      <c r="A54" s="1602" t="s">
        <v>256</v>
      </c>
      <c r="B54" s="1602" t="s">
        <v>257</v>
      </c>
      <c r="C54" s="1602" t="s">
        <v>258</v>
      </c>
      <c r="D54" s="1601"/>
      <c r="E54" s="2517"/>
      <c r="F54" s="2517"/>
      <c r="G54" s="2516"/>
      <c r="H54" s="1601"/>
      <c r="I54" s="1601"/>
      <c r="J54" s="1601"/>
      <c r="K54" s="1601"/>
      <c r="L54" s="1604"/>
      <c r="M54" s="1605"/>
      <c r="N54" s="1605"/>
      <c r="O54" s="578"/>
      <c r="P54" s="1543"/>
      <c r="Q54" s="1544"/>
      <c r="R54" s="1543"/>
      <c r="S54" s="1549"/>
      <c r="T54" s="1552" t="s">
        <v>176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4842" customFormat="1" customHeight="1" ht="4.2">
      <c r="A55" s="1602" t="s">
        <v>256</v>
      </c>
      <c r="B55" s="1602" t="s">
        <v>257</v>
      </c>
      <c r="C55" s="1601"/>
      <c r="D55" s="1601"/>
      <c r="E55" s="2517"/>
      <c r="F55" s="2516"/>
      <c r="G55" s="1601"/>
      <c r="H55" s="1601"/>
      <c r="I55" s="1601"/>
      <c r="J55" s="1601"/>
      <c r="K55" s="1601"/>
      <c r="L55" s="1604"/>
      <c r="M55" s="1606"/>
      <c r="N55" s="1606"/>
      <c r="O55" s="578"/>
      <c r="P55" s="1543"/>
      <c r="Q55" s="1544"/>
      <c r="R55" s="1543"/>
      <c r="S55" s="1549"/>
      <c r="T55" s="1552" t="s">
        <v>177</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4842" customFormat="1" customHeight="1" ht="4.2">
      <c r="A56" s="1602" t="s">
        <v>256</v>
      </c>
      <c r="B56" s="1602"/>
      <c r="C56" s="1602"/>
      <c r="D56" s="1602"/>
      <c r="E56" s="2516"/>
      <c r="F56" s="1602"/>
      <c r="G56" s="1602"/>
      <c r="H56" s="1602"/>
      <c r="I56" s="1602"/>
      <c r="J56" s="1602"/>
      <c r="K56" s="1602"/>
      <c r="L56" s="1608"/>
      <c r="M56" s="1606"/>
      <c r="N56" s="1606"/>
      <c r="O56" s="578"/>
      <c r="P56" s="607"/>
      <c r="Q56" s="1571"/>
      <c r="R56" s="607"/>
      <c r="S56" s="1549"/>
      <c r="T56" s="1552" t="s">
        <v>178</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484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205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47A27-636A-46FD-0A83-B58E55AF9A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762" width="10.57421875" hidden="1"/>
    <col min="2" max="2" style="14762" width="11.00390625" hidden="1" customWidth="1"/>
    <col min="3" max="3" style="14762" width="10.57421875" hidden="1"/>
    <col min="4" max="4" style="14762" width="11.8515625" hidden="1" customWidth="1"/>
    <col min="5" max="5" style="14762" width="10.00390625" hidden="1" customWidth="1"/>
    <col min="6" max="6" style="14762" width="8.7109375" hidden="1" customWidth="1"/>
    <col min="7" max="7" style="14762" width="7.57421875" hidden="1" customWidth="1"/>
    <col min="8" max="8" style="14762" width="11.421875" hidden="1" customWidth="1"/>
    <col min="9" max="9" style="14762" width="12.00390625" hidden="1" customWidth="1"/>
    <col min="10" max="10" style="14762" width="9.8515625" hidden="1" customWidth="1"/>
    <col min="11" max="11" style="14762" width="11.421875" hidden="1" customWidth="1"/>
    <col min="12" max="12" style="14839" width="19.140625" hidden="1" customWidth="1"/>
    <col min="13" max="14" style="16839" width="12.28125" hidden="1" customWidth="1"/>
    <col min="15" max="15" style="16839" width="23.421875" hidden="1" customWidth="1"/>
    <col min="16" max="16" style="16839" width="3.00390625" customWidth="1"/>
    <col min="17" max="18" style="16840" width="3.00390625" customWidth="1"/>
    <col min="19" max="19" style="16841" width="12.00390625" customWidth="1"/>
    <col min="20" max="20" style="14762" width="31.00390625" customWidth="1"/>
    <col min="21" max="21" style="14762" width="0.140625" customWidth="1"/>
    <col min="22" max="22" style="14762" width="24.7109375" hidden="1" customWidth="1"/>
    <col min="23" max="23" style="14762" width="0.140625" hidden="1" customWidth="1"/>
    <col min="24" max="25" style="14762" width="24.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24.7109375" customWidth="1"/>
    <col min="31" max="31" style="14762" width="0.140625" customWidth="1"/>
    <col min="32" max="33" style="14762" width="24.00390625" customWidth="1"/>
    <col min="34" max="34" style="14762" width="11.00390625" customWidth="1"/>
    <col min="35" max="35" style="14762" width="3.7109375" customWidth="1"/>
    <col min="36" max="36" style="14762" width="11.00390625" customWidth="1"/>
    <col min="37" max="37" style="14762" width="8.57421875" hidden="1" customWidth="1"/>
    <col min="38" max="38" style="14762" width="4.00390625" customWidth="1"/>
    <col min="39" max="39" style="14762" width="115.00390625" customWidth="1"/>
    <col min="40" max="44" style="14842" width="10.00390625" customWidth="1"/>
    <col min="45" max="45" style="1476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136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440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441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442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443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444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445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446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447</v>
      </c>
      <c r="M6" s="1862"/>
      <c r="P6" s="2484">
        <v>1</v>
      </c>
      <c r="Q6" s="2181"/>
      <c r="R6" s="583"/>
      <c r="S6" s="2185">
        <f>$I6</f>
      </c>
      <c r="T6" s="512" t="s">
        <v>448</v>
      </c>
      <c r="U6" s="527"/>
      <c r="V6" s="2472"/>
      <c r="W6" s="2473"/>
      <c r="X6" s="2473"/>
      <c r="Y6" s="2473"/>
      <c r="Z6" s="2473"/>
      <c r="AA6" s="2473"/>
      <c r="AB6" s="2473"/>
      <c r="AC6" s="2474"/>
      <c r="AD6" s="2472"/>
      <c r="AE6" s="2473"/>
      <c r="AF6" s="2473"/>
      <c r="AG6" s="2473"/>
      <c r="AH6" s="2473"/>
      <c r="AI6" s="2473"/>
      <c r="AJ6" s="2473"/>
      <c r="AK6" s="2473"/>
      <c r="AL6" s="2474"/>
      <c r="AM6" s="1485" t="s">
        <v>449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450</v>
      </c>
      <c r="M7" s="1862"/>
      <c r="N7" s="1858"/>
      <c r="P7" s="2484"/>
      <c r="Q7" s="2484">
        <v>1</v>
      </c>
      <c r="R7" s="584"/>
      <c r="S7" s="2185">
        <f>$J7</f>
      </c>
      <c r="T7" s="513" t="s">
        <v>451</v>
      </c>
      <c r="U7" s="527"/>
      <c r="V7" s="2472"/>
      <c r="W7" s="2473"/>
      <c r="X7" s="2473"/>
      <c r="Y7" s="2473"/>
      <c r="Z7" s="2473"/>
      <c r="AA7" s="2473"/>
      <c r="AB7" s="2473"/>
      <c r="AC7" s="2474"/>
      <c r="AD7" s="2472"/>
      <c r="AE7" s="2473"/>
      <c r="AF7" s="2473"/>
      <c r="AG7" s="2473"/>
      <c r="AH7" s="2473"/>
      <c r="AI7" s="2473"/>
      <c r="AJ7" s="2473"/>
      <c r="AK7" s="2473"/>
      <c r="AL7" s="2474"/>
      <c r="AM7" s="1485" t="s">
        <v>452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453</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454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455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456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457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484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176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484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177</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484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178</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4841" customFormat="1" customHeight="1" ht="14.25" hidden="1">
      <c r="A20" s="1858"/>
      <c r="B20" s="1858"/>
      <c r="C20" s="1858"/>
      <c r="D20" s="1858"/>
      <c r="E20" s="1858"/>
      <c r="F20" s="1858"/>
      <c r="G20" s="1858"/>
      <c r="H20" s="1858"/>
      <c r="I20" s="1858"/>
      <c r="J20" s="1858"/>
      <c r="K20" s="1858"/>
      <c r="L20" s="2166"/>
      <c r="M20" s="2192"/>
      <c r="N20" s="2192"/>
      <c r="O20" s="1572" t="s">
        <v>458</v>
      </c>
      <c r="P20" s="1589"/>
      <c r="Q20" s="1598"/>
      <c r="R20" s="1598"/>
      <c r="S20" s="956"/>
      <c r="Z20" s="1594"/>
      <c r="AB20" s="1594"/>
      <c r="AH20" s="1594"/>
      <c r="AJ20" s="1594"/>
      <c r="AN20" s="1863"/>
      <c r="AO20" s="1863"/>
      <c r="AP20" s="1863"/>
      <c r="AQ20" s="1863"/>
      <c r="AR20" s="1863"/>
      <c r="AS20" s="1593">
        <v>0</v>
      </c>
    </row>
    <row s="1484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4841" customFormat="1" customHeight="1" ht="14.25" hidden="1">
      <c r="A22" s="1858"/>
      <c r="B22" s="1858"/>
      <c r="C22" s="1858"/>
      <c r="D22" s="1858"/>
      <c r="E22" s="1858"/>
      <c r="F22" s="1858"/>
      <c r="G22" s="1858"/>
      <c r="H22" s="1858"/>
      <c r="I22" s="1858"/>
      <c r="J22" s="1858"/>
      <c r="K22" s="1858"/>
      <c r="L22" s="2166"/>
      <c r="M22" s="2192"/>
      <c r="N22" s="2192"/>
      <c r="O22" s="1537" t="s">
        <v>459</v>
      </c>
      <c r="P22" s="1589"/>
      <c r="Q22" s="1598"/>
      <c r="R22" s="1598"/>
      <c r="S22" s="956"/>
      <c r="T22" s="1593" t="s">
        <v>460</v>
      </c>
      <c r="AA22" s="822" t="s">
        <v>461</v>
      </c>
      <c r="AC22" s="822" t="s">
        <v>462</v>
      </c>
      <c r="AD22" s="1593" t="s">
        <v>460</v>
      </c>
      <c r="AI22" s="822" t="s">
        <v>463</v>
      </c>
      <c r="AK22" s="822" t="s">
        <v>462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«Нерюнгринская ГРЭС»</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498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4985" customFormat="1" customHeight="1" ht="18.75" hidden="1">
      <c r="A30" s="1475"/>
      <c r="B30" s="1475"/>
      <c r="C30" s="1475"/>
      <c r="D30" s="1475"/>
      <c r="E30" s="1475"/>
      <c r="F30" s="1475"/>
      <c r="G30" s="1475"/>
      <c r="H30" s="1475"/>
      <c r="I30" s="1475"/>
      <c r="J30" s="1475"/>
      <c r="K30" s="1475"/>
      <c r="L30" s="1607"/>
      <c r="M30" s="1475"/>
      <c r="N30" s="1475"/>
      <c r="O30" s="1475"/>
      <c r="S30" s="2477" t="s">
        <v>464</v>
      </c>
      <c r="T30" s="2477"/>
      <c r="U30" s="1599"/>
      <c r="V30" s="2491" t="str">
        <f>IF(TITLE_DATE_PR_CHANGE="",IF(TITLE_DATE_PR="","",TITLE_DATE_PR),TITLE_DATE_PR_CHANGE)</f>
        <v>45646</v>
      </c>
      <c r="W30" s="2491"/>
      <c r="X30" s="2491"/>
      <c r="Y30" s="2491"/>
      <c r="Z30" s="2491"/>
      <c r="AA30" s="2491"/>
      <c r="AB30" s="2491"/>
      <c r="AC30" s="1862"/>
      <c r="AD30" s="2491" t="str">
        <f>IF(TITLE_DATE_PR_CHANGE="",IF(TITLE_DATE_PR="","",TITLE_DATE_PR),TITLE_DATE_PR_CHANGE)</f>
        <v>45646</v>
      </c>
      <c r="AE30" s="2491"/>
      <c r="AF30" s="2491"/>
      <c r="AG30" s="2491"/>
      <c r="AH30" s="2491"/>
      <c r="AI30" s="2491"/>
      <c r="AJ30" s="2491"/>
      <c r="AK30" s="1862"/>
      <c r="AL30" s="1862"/>
      <c r="AM30" s="507"/>
      <c r="AN30" s="595"/>
      <c r="AO30" s="595"/>
      <c r="AP30" s="595"/>
      <c r="AQ30" s="595"/>
      <c r="AR30" s="595"/>
      <c r="AS30" s="645">
        <v>0</v>
      </c>
    </row>
    <row s="14985" customFormat="1" customHeight="1" ht="18.75" hidden="1">
      <c r="A31" s="1475"/>
      <c r="B31" s="1475"/>
      <c r="C31" s="1475"/>
      <c r="D31" s="1475"/>
      <c r="E31" s="1475"/>
      <c r="F31" s="1475"/>
      <c r="G31" s="1475"/>
      <c r="H31" s="1475"/>
      <c r="I31" s="1475"/>
      <c r="J31" s="1475"/>
      <c r="K31" s="1475"/>
      <c r="L31" s="1607"/>
      <c r="M31" s="1475"/>
      <c r="N31" s="1475"/>
      <c r="O31" s="1475"/>
      <c r="S31" s="2477" t="s">
        <v>465</v>
      </c>
      <c r="T31" s="2477"/>
      <c r="U31" s="1599"/>
      <c r="V31" s="2478" t="str">
        <f>IF(TITLE_NUMBER_PR_CHANGE="",IF(TITLE_NUMBER_PR="","",TITLE_NUMBER_PR),TITLE_NUMBER_PR_CHANGE)</f>
        <v>1.3/58</v>
      </c>
      <c r="W31" s="2478"/>
      <c r="X31" s="2478"/>
      <c r="Y31" s="2478"/>
      <c r="Z31" s="2478"/>
      <c r="AA31" s="2478"/>
      <c r="AB31" s="2478"/>
      <c r="AC31" s="1862"/>
      <c r="AD31" s="2478" t="str">
        <f>IF(TITLE_NUMBER_PR_CHANGE="",IF(TITLE_NUMBER_PR="","",TITLE_NUMBER_PR),TITLE_NUMBER_PR_CHANGE)</f>
        <v>1.3/58</v>
      </c>
      <c r="AE31" s="2478"/>
      <c r="AF31" s="2478"/>
      <c r="AG31" s="2478"/>
      <c r="AH31" s="2478"/>
      <c r="AI31" s="2478"/>
      <c r="AJ31" s="2478"/>
      <c r="AK31" s="1862"/>
      <c r="AL31" s="1862"/>
      <c r="AM31" s="507"/>
      <c r="AN31" s="595"/>
      <c r="AO31" s="595"/>
      <c r="AP31" s="595"/>
      <c r="AQ31" s="595"/>
      <c r="AR31" s="595"/>
      <c r="AS31" s="645">
        <v>0</v>
      </c>
    </row>
    <row s="1498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4985" customFormat="1" customHeight="1" ht="18.75" hidden="1">
      <c r="A34" s="1475"/>
      <c r="B34" s="1475"/>
      <c r="C34" s="1475"/>
      <c r="D34" s="1475"/>
      <c r="E34" s="1475"/>
      <c r="F34" s="1475"/>
      <c r="G34" s="1475"/>
      <c r="H34" s="1475"/>
      <c r="I34" s="1475"/>
      <c r="J34" s="1475"/>
      <c r="K34" s="1475"/>
      <c r="L34" s="1607"/>
      <c r="M34" s="1475"/>
      <c r="N34" s="1475"/>
      <c r="O34" s="1475"/>
      <c r="S34" s="2477" t="s">
        <v>466</v>
      </c>
      <c r="T34" s="2477"/>
      <c r="U34" s="1599"/>
      <c r="V34" s="2491" t="str">
        <f>IF(TITLE_DATE_PR_CHANGE="",IF(TITLE_DATE_PR="","",TITLE_DATE_PR),TITLE_DATE_PR_CHANGE)</f>
        <v>45646</v>
      </c>
      <c r="W34" s="2491"/>
      <c r="X34" s="2491"/>
      <c r="Y34" s="2491"/>
      <c r="Z34" s="2491"/>
      <c r="AA34" s="2491"/>
      <c r="AB34" s="2491"/>
      <c r="AC34" s="1862"/>
      <c r="AD34" s="2491" t="str">
        <f>IF(TITLE_DATE_PR_CHANGE="",IF(TITLE_DATE_PR="","",TITLE_DATE_PR),TITLE_DATE_PR_CHANGE)</f>
        <v>45646</v>
      </c>
      <c r="AE34" s="2491"/>
      <c r="AF34" s="2491"/>
      <c r="AG34" s="2491"/>
      <c r="AH34" s="2491"/>
      <c r="AI34" s="2491"/>
      <c r="AJ34" s="2491"/>
      <c r="AK34" s="1862"/>
      <c r="AL34" s="1862"/>
      <c r="AM34" s="507"/>
      <c r="AN34" s="595"/>
      <c r="AO34" s="595"/>
      <c r="AP34" s="595"/>
      <c r="AQ34" s="595"/>
      <c r="AR34" s="595"/>
      <c r="AS34" s="645">
        <v>0</v>
      </c>
    </row>
    <row s="14985" customFormat="1" customHeight="1" ht="18.75" hidden="1">
      <c r="A35" s="1475"/>
      <c r="B35" s="1475"/>
      <c r="C35" s="1475"/>
      <c r="D35" s="1475"/>
      <c r="E35" s="1475"/>
      <c r="F35" s="1475"/>
      <c r="G35" s="1475"/>
      <c r="H35" s="1475"/>
      <c r="I35" s="1475"/>
      <c r="J35" s="1475"/>
      <c r="K35" s="1475"/>
      <c r="L35" s="1607"/>
      <c r="M35" s="1475"/>
      <c r="N35" s="1475"/>
      <c r="O35" s="1475"/>
      <c r="S35" s="2477" t="s">
        <v>467</v>
      </c>
      <c r="T35" s="2477"/>
      <c r="U35" s="1599"/>
      <c r="V35" s="2478" t="str">
        <f>IF(TITLE_NUMBER_PR_CHANGE="",IF(TITLE_NUMBER_PR="","",TITLE_NUMBER_PR),TITLE_NUMBER_PR_CHANGE)</f>
        <v>1.3/58</v>
      </c>
      <c r="W35" s="2478"/>
      <c r="X35" s="2478"/>
      <c r="Y35" s="2478"/>
      <c r="Z35" s="2478"/>
      <c r="AA35" s="2478"/>
      <c r="AB35" s="2478"/>
      <c r="AC35" s="1862"/>
      <c r="AD35" s="2478" t="str">
        <f>IF(TITLE_NUMBER_PR_CHANGE="",IF(TITLE_NUMBER_PR="","",TITLE_NUMBER_PR),TITLE_NUMBER_PR_CHANGE)</f>
        <v>1.3/58</v>
      </c>
      <c r="AE35" s="2478"/>
      <c r="AF35" s="2478"/>
      <c r="AG35" s="2478"/>
      <c r="AH35" s="2478"/>
      <c r="AI35" s="2478"/>
      <c r="AJ35" s="2478"/>
      <c r="AK35" s="1862"/>
      <c r="AL35" s="1862"/>
      <c r="AM35" s="507"/>
      <c r="AN35" s="595"/>
      <c r="AO35" s="595"/>
      <c r="AP35" s="595"/>
      <c r="AQ35" s="595"/>
      <c r="AR35" s="595"/>
      <c r="AS35" s="645">
        <v>0</v>
      </c>
    </row>
    <row s="1498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468</v>
      </c>
      <c r="AD36" s="1862"/>
      <c r="AE36" s="1862"/>
      <c r="AF36" s="1862"/>
      <c r="AG36" s="1862"/>
      <c r="AH36" s="1862"/>
      <c r="AI36" s="1862"/>
      <c r="AJ36" s="1862"/>
      <c r="AK36" s="1869" t="s">
        <v>468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344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345</v>
      </c>
      <c r="AS38" s="1858">
        <v>14</v>
      </c>
    </row>
    <row customHeight="1" ht="14.699999999999998">
      <c r="Q39" s="603"/>
      <c r="R39" s="603"/>
      <c r="S39" s="2500" t="s">
        <v>89</v>
      </c>
      <c r="T39" s="2436" t="s">
        <v>469</v>
      </c>
      <c r="U39" s="564"/>
      <c r="V39" s="2501" t="s">
        <v>470</v>
      </c>
      <c r="W39" s="2502"/>
      <c r="X39" s="2502"/>
      <c r="Y39" s="2502"/>
      <c r="Z39" s="2502"/>
      <c r="AA39" s="2502"/>
      <c r="AB39" s="2503"/>
      <c r="AC39" s="2504" t="s">
        <v>471</v>
      </c>
      <c r="AD39" s="2501" t="s">
        <v>470</v>
      </c>
      <c r="AE39" s="2502"/>
      <c r="AF39" s="2502"/>
      <c r="AG39" s="2502"/>
      <c r="AH39" s="2502"/>
      <c r="AI39" s="2502"/>
      <c r="AJ39" s="2503"/>
      <c r="AK39" s="2504" t="s">
        <v>472</v>
      </c>
      <c r="AL39" s="2507" t="s">
        <v>473</v>
      </c>
      <c r="AM39" s="2354"/>
      <c r="AS39" s="1858">
        <v>14</v>
      </c>
    </row>
    <row customHeight="1" ht="35.699999999999996">
      <c r="Q40" s="603"/>
      <c r="R40" s="603"/>
      <c r="S40" s="2500"/>
      <c r="T40" s="2436"/>
      <c r="U40" s="1258"/>
      <c r="V40" s="2487" t="s">
        <v>474</v>
      </c>
      <c r="W40" s="2510" t="s">
        <v>475</v>
      </c>
      <c r="X40" s="2489" t="s">
        <v>476</v>
      </c>
      <c r="Y40" s="2490"/>
      <c r="Z40" s="2489" t="s">
        <v>491</v>
      </c>
      <c r="AA40" s="2496"/>
      <c r="AB40" s="2490"/>
      <c r="AC40" s="2505"/>
      <c r="AD40" s="2487" t="s">
        <v>474</v>
      </c>
      <c r="AE40" s="2510" t="s">
        <v>475</v>
      </c>
      <c r="AF40" s="2489" t="s">
        <v>476</v>
      </c>
      <c r="AG40" s="2490"/>
      <c r="AH40" s="2489" t="s">
        <v>477</v>
      </c>
      <c r="AI40" s="2496"/>
      <c r="AJ40" s="2490"/>
      <c r="AK40" s="2505"/>
      <c r="AL40" s="2508"/>
      <c r="AM40" s="2354"/>
      <c r="AS40" s="1858">
        <v>34</v>
      </c>
    </row>
    <row customHeight="1" ht="35.699999999999996">
      <c r="A41" s="1493"/>
      <c r="B41" s="1493" t="s">
        <v>148</v>
      </c>
      <c r="C41" s="1493" t="s">
        <v>149</v>
      </c>
      <c r="D41" s="1493" t="s">
        <v>150</v>
      </c>
      <c r="E41" s="1537" t="s">
        <v>478</v>
      </c>
      <c r="F41" s="1537" t="s">
        <v>479</v>
      </c>
      <c r="G41" s="1537" t="s">
        <v>480</v>
      </c>
      <c r="H41" s="1537" t="s">
        <v>481</v>
      </c>
      <c r="I41" s="1537" t="s">
        <v>482</v>
      </c>
      <c r="J41" s="1537" t="s">
        <v>483</v>
      </c>
      <c r="K41" s="1537" t="s">
        <v>484</v>
      </c>
      <c r="L41" s="1537" t="s">
        <v>459</v>
      </c>
      <c r="Q41" s="603"/>
      <c r="R41" s="603"/>
      <c r="S41" s="2500"/>
      <c r="T41" s="2436"/>
      <c r="U41" s="529"/>
      <c r="V41" s="2488"/>
      <c r="W41" s="2511"/>
      <c r="X41" s="2165" t="s">
        <v>485</v>
      </c>
      <c r="Y41" s="2165" t="s">
        <v>486</v>
      </c>
      <c r="Z41" s="2165" t="s">
        <v>487</v>
      </c>
      <c r="AA41" s="2497" t="s">
        <v>488</v>
      </c>
      <c r="AB41" s="2498"/>
      <c r="AC41" s="2506"/>
      <c r="AD41" s="2488"/>
      <c r="AE41" s="2511"/>
      <c r="AF41" s="2165" t="s">
        <v>485</v>
      </c>
      <c r="AG41" s="2165" t="s">
        <v>486</v>
      </c>
      <c r="AH41" s="2165" t="s">
        <v>487</v>
      </c>
      <c r="AI41" s="2497" t="s">
        <v>488</v>
      </c>
      <c r="AJ41" s="2498"/>
      <c r="AK41" s="2506"/>
      <c r="AL41" s="2509"/>
      <c r="AM41" s="2354"/>
      <c r="AS41" s="1858">
        <v>34</v>
      </c>
    </row>
    <row s="1545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123</v>
      </c>
      <c r="T42" s="1482" t="s">
        <v>104</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256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136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256</v>
      </c>
      <c r="B44" s="1494" t="s">
        <v>257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441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442</v>
      </c>
      <c r="AO44" s="1851"/>
      <c r="AP44" s="1851" t="str">
        <f>IF(T44="","",T44)</f>
        <v>Территория действия тарифа</v>
      </c>
      <c r="AQ44" s="1851"/>
      <c r="AR44" s="1851"/>
      <c r="AS44" s="1858">
        <v>21</v>
      </c>
    </row>
    <row customHeight="1" ht="24">
      <c r="A45" s="1494" t="s">
        <v>256</v>
      </c>
      <c r="B45" s="1494" t="s">
        <v>257</v>
      </c>
      <c r="C45" s="1494" t="s">
        <v>258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443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444</v>
      </c>
      <c r="AO45" s="1851"/>
      <c r="AP45" s="1851" t="str">
        <f>IF(T45="","",T45)</f>
        <v>Наименование системы теплоснабжения </v>
      </c>
      <c r="AQ45" s="1851"/>
      <c r="AR45" s="1851"/>
      <c r="AS45" s="1858">
        <v>23</v>
      </c>
    </row>
    <row customHeight="1" ht="22.049999999999997">
      <c r="A46" s="1494" t="s">
        <v>256</v>
      </c>
      <c r="B46" s="1494" t="s">
        <v>257</v>
      </c>
      <c r="C46" s="1494" t="s">
        <v>258</v>
      </c>
      <c r="D46" s="1494" t="s">
        <v>259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445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446</v>
      </c>
      <c r="AO46" s="1851"/>
      <c r="AP46" s="1851" t="str">
        <f>IF(T46="","",T46)</f>
        <v>Источник тепловой энергии  </v>
      </c>
      <c r="AQ46" s="1851"/>
      <c r="AR46" s="1851"/>
      <c r="AS46" s="1858">
        <v>21</v>
      </c>
    </row>
    <row customHeight="1" ht="49.5">
      <c r="A47" s="1494" t="s">
        <v>256</v>
      </c>
      <c r="B47" s="1494" t="s">
        <v>257</v>
      </c>
      <c r="C47" s="1494" t="s">
        <v>258</v>
      </c>
      <c r="D47" s="1494" t="s">
        <v>259</v>
      </c>
      <c r="E47" s="2517"/>
      <c r="F47" s="2517"/>
      <c r="G47" s="2517"/>
      <c r="H47" s="2517"/>
      <c r="I47" s="2354" t="str">
        <f>S46&amp;".1"</f>
        <v>....1</v>
      </c>
      <c r="J47" s="1494"/>
      <c r="K47" s="1494"/>
      <c r="L47" s="1537" t="s">
        <v>447</v>
      </c>
      <c r="P47" s="2484">
        <v>1</v>
      </c>
      <c r="Q47" s="2181"/>
      <c r="R47" s="583"/>
      <c r="S47" s="2185" t="str">
        <f>$I47</f>
        <v>....1</v>
      </c>
      <c r="T47" s="512" t="s">
        <v>448</v>
      </c>
      <c r="U47" s="527"/>
      <c r="V47" s="2472"/>
      <c r="W47" s="2473"/>
      <c r="X47" s="2473"/>
      <c r="Y47" s="2473"/>
      <c r="Z47" s="2473"/>
      <c r="AA47" s="2473"/>
      <c r="AB47" s="2473"/>
      <c r="AC47" s="2474"/>
      <c r="AD47" s="2472"/>
      <c r="AE47" s="2473"/>
      <c r="AF47" s="2473"/>
      <c r="AG47" s="2473"/>
      <c r="AH47" s="2473"/>
      <c r="AI47" s="2473"/>
      <c r="AJ47" s="2473"/>
      <c r="AK47" s="2473"/>
      <c r="AL47" s="2474"/>
      <c r="AM47" s="1485" t="s">
        <v>449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256</v>
      </c>
      <c r="B48" s="1494" t="s">
        <v>257</v>
      </c>
      <c r="C48" s="1494" t="s">
        <v>258</v>
      </c>
      <c r="D48" s="1494" t="s">
        <v>259</v>
      </c>
      <c r="E48" s="2517"/>
      <c r="F48" s="2517"/>
      <c r="G48" s="2517"/>
      <c r="H48" s="2517"/>
      <c r="I48" s="2328"/>
      <c r="J48" s="2354" t="str">
        <f>I47&amp;".1"</f>
        <v>....1.1</v>
      </c>
      <c r="K48" s="1494"/>
      <c r="L48" s="1537" t="s">
        <v>450</v>
      </c>
      <c r="P48" s="2484"/>
      <c r="Q48" s="2484">
        <v>1</v>
      </c>
      <c r="R48" s="584"/>
      <c r="S48" s="2185" t="str">
        <f>$J48</f>
        <v>....1.1</v>
      </c>
      <c r="T48" s="513" t="s">
        <v>451</v>
      </c>
      <c r="U48" s="527"/>
      <c r="V48" s="2472"/>
      <c r="W48" s="2473"/>
      <c r="X48" s="2473"/>
      <c r="Y48" s="2473"/>
      <c r="Z48" s="2473"/>
      <c r="AA48" s="2473"/>
      <c r="AB48" s="2473"/>
      <c r="AC48" s="2474"/>
      <c r="AD48" s="2472"/>
      <c r="AE48" s="2473"/>
      <c r="AF48" s="2473"/>
      <c r="AG48" s="2473"/>
      <c r="AH48" s="2473"/>
      <c r="AI48" s="2473"/>
      <c r="AJ48" s="2473"/>
      <c r="AK48" s="2473"/>
      <c r="AL48" s="2474"/>
      <c r="AM48" s="1485" t="s">
        <v>452</v>
      </c>
      <c r="AO48" s="1851"/>
      <c r="AP48" s="1851" t="str">
        <f>IF(T48="","",T48)</f>
        <v>Группа потребителей</v>
      </c>
      <c r="AQ48" s="1851"/>
      <c r="AR48" s="1851"/>
      <c r="AS48" s="1858">
        <v>21</v>
      </c>
    </row>
    <row customHeight="1" ht="22.049999999999997">
      <c r="A49" s="1494" t="s">
        <v>256</v>
      </c>
      <c r="B49" s="1494" t="s">
        <v>257</v>
      </c>
      <c r="C49" s="1494" t="s">
        <v>258</v>
      </c>
      <c r="D49" s="1494" t="s">
        <v>259</v>
      </c>
      <c r="E49" s="2517"/>
      <c r="F49" s="2517"/>
      <c r="G49" s="2517"/>
      <c r="H49" s="2517"/>
      <c r="I49" s="2328"/>
      <c r="J49" s="2328"/>
      <c r="K49" s="2354" t="str">
        <f>J48&amp;".1"</f>
        <v>....1.1.1</v>
      </c>
      <c r="L49" s="1537" t="s">
        <v>453</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454</v>
      </c>
      <c r="AN49" s="1863">
        <f>STRCHECKDATE(V50:AL50)</f>
      </c>
      <c r="AO49" s="1851"/>
      <c r="AP49" s="1851" t="str">
        <f>IF(T49="","",T49)</f>
        <v/>
      </c>
      <c r="AQ49" s="1851"/>
      <c r="AR49" s="1851"/>
      <c r="AS49" s="1858">
        <v>21</v>
      </c>
    </row>
    <row customHeight="1" ht="1.05">
      <c r="A50" s="1494" t="s">
        <v>256</v>
      </c>
      <c r="B50" s="1494" t="s">
        <v>257</v>
      </c>
      <c r="C50" s="1494" t="s">
        <v>258</v>
      </c>
      <c r="D50" s="1494" t="s">
        <v>259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256</v>
      </c>
      <c r="B51" s="1494" t="s">
        <v>257</v>
      </c>
      <c r="C51" s="1494" t="s">
        <v>258</v>
      </c>
      <c r="D51" s="1494" t="s">
        <v>259</v>
      </c>
      <c r="E51" s="2517"/>
      <c r="F51" s="2517"/>
      <c r="G51" s="2517"/>
      <c r="H51" s="2517"/>
      <c r="I51" s="2328"/>
      <c r="J51" s="2354"/>
      <c r="K51" s="1494"/>
      <c r="L51" s="1537"/>
      <c r="P51" s="2484"/>
      <c r="Q51" s="2484"/>
      <c r="R51" s="583"/>
      <c r="S51" s="1505"/>
      <c r="T51" s="515" t="s">
        <v>455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256</v>
      </c>
      <c r="B52" s="1494" t="s">
        <v>257</v>
      </c>
      <c r="C52" s="1494" t="s">
        <v>258</v>
      </c>
      <c r="D52" s="1494" t="s">
        <v>259</v>
      </c>
      <c r="E52" s="2517"/>
      <c r="F52" s="2517"/>
      <c r="G52" s="2517"/>
      <c r="H52" s="2517"/>
      <c r="I52" s="2354"/>
      <c r="J52" s="1494"/>
      <c r="K52" s="1494"/>
      <c r="L52" s="1537"/>
      <c r="P52" s="2484"/>
      <c r="Q52" s="2181"/>
      <c r="R52" s="583"/>
      <c r="S52" s="1505"/>
      <c r="T52" s="514" t="s">
        <v>456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256</v>
      </c>
      <c r="B53" s="1494" t="s">
        <v>257</v>
      </c>
      <c r="C53" s="1494" t="s">
        <v>258</v>
      </c>
      <c r="D53" s="1494" t="s">
        <v>259</v>
      </c>
      <c r="E53" s="2517"/>
      <c r="F53" s="2517"/>
      <c r="G53" s="2517"/>
      <c r="H53" s="2516"/>
      <c r="I53" s="1494"/>
      <c r="J53" s="1494"/>
      <c r="K53" s="1494"/>
      <c r="L53" s="1537"/>
      <c r="M53" s="1837"/>
      <c r="N53" s="1837"/>
      <c r="O53" s="1862"/>
      <c r="P53" s="587"/>
      <c r="Q53" s="602"/>
      <c r="R53" s="582"/>
      <c r="S53" s="1505"/>
      <c r="T53" s="592" t="s">
        <v>457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4842" customFormat="1" customHeight="1" ht="1.05">
      <c r="A54" s="1494" t="s">
        <v>256</v>
      </c>
      <c r="B54" s="1494" t="s">
        <v>257</v>
      </c>
      <c r="C54" s="1494" t="s">
        <v>258</v>
      </c>
      <c r="D54" s="2201"/>
      <c r="E54" s="2517"/>
      <c r="F54" s="2517"/>
      <c r="G54" s="2516"/>
      <c r="H54" s="2201"/>
      <c r="I54" s="2201"/>
      <c r="J54" s="2201"/>
      <c r="K54" s="2201"/>
      <c r="L54" s="1607"/>
      <c r="M54" s="1837"/>
      <c r="N54" s="1837"/>
      <c r="O54" s="1862"/>
      <c r="P54" s="1543"/>
      <c r="Q54" s="1544"/>
      <c r="R54" s="1543"/>
      <c r="S54" s="1549"/>
      <c r="T54" s="1552" t="s">
        <v>176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4842" customFormat="1" customHeight="1" ht="1.05">
      <c r="A55" s="1494" t="s">
        <v>256</v>
      </c>
      <c r="B55" s="1494" t="s">
        <v>257</v>
      </c>
      <c r="C55" s="2201"/>
      <c r="D55" s="2201"/>
      <c r="E55" s="2517"/>
      <c r="F55" s="2516"/>
      <c r="G55" s="2201"/>
      <c r="H55" s="2201"/>
      <c r="I55" s="2201"/>
      <c r="J55" s="2201"/>
      <c r="K55" s="2201"/>
      <c r="L55" s="1607"/>
      <c r="M55" s="2202"/>
      <c r="N55" s="2202"/>
      <c r="O55" s="1862"/>
      <c r="P55" s="1543"/>
      <c r="Q55" s="1544"/>
      <c r="R55" s="1543"/>
      <c r="S55" s="1549"/>
      <c r="T55" s="1552" t="s">
        <v>177</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4842" customFormat="1" customHeight="1" ht="1.05">
      <c r="A56" s="1494" t="s">
        <v>256</v>
      </c>
      <c r="B56" s="1494"/>
      <c r="C56" s="1494"/>
      <c r="D56" s="1494"/>
      <c r="E56" s="2516"/>
      <c r="F56" s="1494"/>
      <c r="G56" s="1494"/>
      <c r="H56" s="1494"/>
      <c r="I56" s="1494"/>
      <c r="J56" s="1494"/>
      <c r="K56" s="1494"/>
      <c r="L56" s="1537"/>
      <c r="M56" s="2202"/>
      <c r="N56" s="2202"/>
      <c r="O56" s="1862"/>
      <c r="P56" s="607"/>
      <c r="Q56" s="1571"/>
      <c r="R56" s="607"/>
      <c r="S56" s="1549"/>
      <c r="T56" s="1552" t="s">
        <v>178</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484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205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75FE1-2072-BE71-A895-F2EBC269FD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1.00390625" customWidth="1"/>
    <col min="21" max="21" style="14762" width="0.7109375" hidden="1" customWidth="1"/>
    <col min="22" max="22" style="14762" width="1.7109375" hidden="1" customWidth="1"/>
    <col min="23" max="23" style="14762" width="24.7109375" hidden="1" customWidth="1"/>
    <col min="24" max="25" style="14762" width="0.14062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0.140625" customWidth="1"/>
    <col min="31" max="31" style="14762" width="24.00390625" customWidth="1"/>
    <col min="32" max="33" style="14762" width="0.140625" customWidth="1"/>
    <col min="34" max="34" style="14762" width="11.00390625" customWidth="1"/>
    <col min="35" max="35" style="14762" width="3.7109375" customWidth="1"/>
    <col min="36" max="36" style="14762" width="11.00390625" customWidth="1"/>
    <col min="37" max="37" style="14762" width="8.57421875" hidden="1" customWidth="1"/>
    <col min="38" max="38" style="14762" width="4.00390625" customWidth="1"/>
    <col min="39" max="39" style="14762" width="115.00390625" customWidth="1"/>
    <col min="40" max="44" style="14842" width="10.00390625" customWidth="1"/>
    <col min="45" max="45" style="1476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440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441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442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443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444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445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446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447</v>
      </c>
      <c r="M6" s="764"/>
      <c r="P6" s="2484">
        <v>1</v>
      </c>
      <c r="Q6" s="1558"/>
      <c r="R6" s="583"/>
      <c r="S6" s="1563">
        <f>$I6</f>
      </c>
      <c r="T6" s="512" t="s">
        <v>448</v>
      </c>
      <c r="U6" s="527"/>
      <c r="V6" s="2472"/>
      <c r="W6" s="2473"/>
      <c r="X6" s="2473"/>
      <c r="Y6" s="2473"/>
      <c r="Z6" s="2473"/>
      <c r="AA6" s="2473"/>
      <c r="AB6" s="2473"/>
      <c r="AC6" s="2474"/>
      <c r="AD6" s="2472"/>
      <c r="AE6" s="2473"/>
      <c r="AF6" s="2473"/>
      <c r="AG6" s="2473"/>
      <c r="AH6" s="2473"/>
      <c r="AI6" s="2473"/>
      <c r="AJ6" s="2473"/>
      <c r="AK6" s="2473"/>
      <c r="AL6" s="2474"/>
      <c r="AM6" s="1485" t="s">
        <v>449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450</v>
      </c>
      <c r="M7" s="764"/>
      <c r="N7" s="1593"/>
      <c r="P7" s="2484"/>
      <c r="Q7" s="2484">
        <v>1</v>
      </c>
      <c r="R7" s="584"/>
      <c r="S7" s="1563">
        <f>$J7</f>
      </c>
      <c r="T7" s="513" t="s">
        <v>451</v>
      </c>
      <c r="U7" s="527"/>
      <c r="V7" s="2472"/>
      <c r="W7" s="2473"/>
      <c r="X7" s="2473"/>
      <c r="Y7" s="2473"/>
      <c r="Z7" s="2473"/>
      <c r="AA7" s="2473"/>
      <c r="AB7" s="2473"/>
      <c r="AC7" s="2474"/>
      <c r="AD7" s="2472"/>
      <c r="AE7" s="2473"/>
      <c r="AF7" s="2473"/>
      <c r="AG7" s="2473"/>
      <c r="AH7" s="2473"/>
      <c r="AI7" s="2473"/>
      <c r="AJ7" s="2473"/>
      <c r="AK7" s="2473"/>
      <c r="AL7" s="2474"/>
      <c r="AM7" s="1485" t="s">
        <v>452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453</v>
      </c>
      <c r="M8" s="764"/>
      <c r="N8" s="1593"/>
      <c r="O8" s="1593"/>
      <c r="P8" s="2484"/>
      <c r="Q8" s="2484"/>
      <c r="R8" s="584">
        <v>1</v>
      </c>
      <c r="S8" s="1563">
        <f>$K8</f>
      </c>
      <c r="T8" s="1574"/>
      <c r="U8" s="527"/>
      <c r="V8" s="552"/>
      <c r="W8" s="978"/>
      <c r="X8" s="552"/>
      <c r="Y8" s="611"/>
      <c r="Z8" s="2492"/>
      <c r="AA8" s="2334" t="s">
        <v>67</v>
      </c>
      <c r="AB8" s="2492"/>
      <c r="AC8" s="2334" t="s">
        <v>67</v>
      </c>
      <c r="AD8" s="552"/>
      <c r="AE8" s="978"/>
      <c r="AF8" s="552"/>
      <c r="AG8" s="611"/>
      <c r="AH8" s="2492"/>
      <c r="AI8" s="2334" t="s">
        <v>67</v>
      </c>
      <c r="AJ8" s="2492"/>
      <c r="AK8" s="2334" t="s">
        <v>67</v>
      </c>
      <c r="AL8" s="552"/>
      <c r="AM8" s="2480" t="s">
        <v>454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455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456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457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484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484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177</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484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178</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4841" customFormat="1" customHeight="1" ht="22.5" hidden="1">
      <c r="L20" s="1556"/>
      <c r="M20" s="1589"/>
      <c r="N20" s="1589"/>
      <c r="O20" s="1594" t="s">
        <v>458</v>
      </c>
      <c r="P20" s="1589"/>
      <c r="Q20" s="1598"/>
      <c r="R20" s="1598"/>
      <c r="S20" s="956"/>
      <c r="Z20" s="1594"/>
      <c r="AB20" s="1594"/>
      <c r="AC20" s="1593"/>
      <c r="AH20" s="1594"/>
      <c r="AJ20" s="1594"/>
      <c r="AK20" s="1593"/>
      <c r="AN20" s="738"/>
      <c r="AO20" s="738"/>
      <c r="AP20" s="738"/>
      <c r="AQ20" s="738"/>
      <c r="AR20" s="738"/>
      <c r="AS20" s="1387">
        <v>0</v>
      </c>
    </row>
    <row s="14841" customFormat="1" customHeight="1" ht="14.25" hidden="1">
      <c r="L21" s="1556"/>
      <c r="M21" s="1589"/>
      <c r="N21" s="1589"/>
      <c r="O21" s="1589"/>
      <c r="P21" s="1589"/>
      <c r="Q21" s="1598"/>
      <c r="R21" s="1598"/>
      <c r="S21" s="956"/>
      <c r="AC21" s="1593"/>
      <c r="AK21" s="1593"/>
      <c r="AN21" s="738"/>
      <c r="AO21" s="738"/>
      <c r="AP21" s="738"/>
      <c r="AQ21" s="738"/>
      <c r="AR21" s="738"/>
      <c r="AS21" s="1387">
        <v>0</v>
      </c>
    </row>
    <row s="14841" customFormat="1" customHeight="1" ht="33.75" hidden="1">
      <c r="L22" s="1556"/>
      <c r="M22" s="1589"/>
      <c r="N22" s="1589"/>
      <c r="O22" s="1591" t="s">
        <v>459</v>
      </c>
      <c r="P22" s="1589"/>
      <c r="Q22" s="1598"/>
      <c r="R22" s="1598"/>
      <c r="S22" s="956"/>
      <c r="T22" s="1387" t="s">
        <v>460</v>
      </c>
      <c r="AA22" s="413" t="s">
        <v>461</v>
      </c>
      <c r="AC22" s="413" t="s">
        <v>462</v>
      </c>
      <c r="AD22" s="1387" t="s">
        <v>460</v>
      </c>
      <c r="AI22" s="413" t="s">
        <v>463</v>
      </c>
      <c r="AK22" s="413" t="s">
        <v>462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 СП «Нерюнгринская ГРЭС»</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49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464</v>
      </c>
      <c r="T30" s="2477"/>
      <c r="U30" s="1599"/>
      <c r="V30" s="2491" t="str">
        <f>IF(TITLE_DATE_PR_CHANGE="",IF(TITLE_DATE_PR="","",TITLE_DATE_PR),TITLE_DATE_PR_CHANGE)</f>
        <v>45646</v>
      </c>
      <c r="W30" s="2491"/>
      <c r="X30" s="2491"/>
      <c r="Y30" s="2491"/>
      <c r="Z30" s="2491"/>
      <c r="AA30" s="2491"/>
      <c r="AB30" s="2491"/>
      <c r="AC30" s="553"/>
      <c r="AD30" s="2491" t="str">
        <f>IF(TITLE_DATE_PR_CHANGE="",IF(TITLE_DATE_PR="","",TITLE_DATE_PR),TITLE_DATE_PR_CHANGE)</f>
        <v>45646</v>
      </c>
      <c r="AE30" s="2491"/>
      <c r="AF30" s="2491"/>
      <c r="AG30" s="2491"/>
      <c r="AH30" s="2491"/>
      <c r="AI30" s="2491"/>
      <c r="AJ30" s="2491"/>
      <c r="AK30" s="553"/>
      <c r="AL30" s="553"/>
      <c r="AM30" s="507"/>
      <c r="AN30" s="595"/>
      <c r="AO30" s="595"/>
      <c r="AP30" s="595"/>
      <c r="AQ30" s="595"/>
      <c r="AR30" s="595"/>
      <c r="AS30" s="645">
        <v>0</v>
      </c>
    </row>
    <row s="14985" customFormat="1" customHeight="1" ht="18.75" hidden="1">
      <c r="A31" s="1595"/>
      <c r="B31" s="1595"/>
      <c r="C31" s="1595"/>
      <c r="D31" s="1595"/>
      <c r="E31" s="1595"/>
      <c r="F31" s="1595"/>
      <c r="G31" s="1595"/>
      <c r="H31" s="1595"/>
      <c r="I31" s="1595"/>
      <c r="J31" s="1595"/>
      <c r="K31" s="1595"/>
      <c r="L31" s="1596"/>
      <c r="M31" s="1595"/>
      <c r="N31" s="1595"/>
      <c r="O31" s="1595"/>
      <c r="S31" s="2477" t="s">
        <v>465</v>
      </c>
      <c r="T31" s="2477"/>
      <c r="U31" s="1599"/>
      <c r="V31" s="2478" t="str">
        <f>IF(TITLE_NUMBER_PR_CHANGE="",IF(TITLE_NUMBER_PR="","",TITLE_NUMBER_PR),TITLE_NUMBER_PR_CHANGE)</f>
        <v>1.3/58</v>
      </c>
      <c r="W31" s="2478"/>
      <c r="X31" s="2478"/>
      <c r="Y31" s="2478"/>
      <c r="Z31" s="2478"/>
      <c r="AA31" s="2478"/>
      <c r="AB31" s="2478"/>
      <c r="AC31" s="553"/>
      <c r="AD31" s="2478" t="str">
        <f>IF(TITLE_NUMBER_PR_CHANGE="",IF(TITLE_NUMBER_PR="","",TITLE_NUMBER_PR),TITLE_NUMBER_PR_CHANGE)</f>
        <v>1.3/58</v>
      </c>
      <c r="AE31" s="2478"/>
      <c r="AF31" s="2478"/>
      <c r="AG31" s="2478"/>
      <c r="AH31" s="2478"/>
      <c r="AI31" s="2478"/>
      <c r="AJ31" s="2478"/>
      <c r="AK31" s="553"/>
      <c r="AL31" s="553"/>
      <c r="AM31" s="507"/>
      <c r="AN31" s="595"/>
      <c r="AO31" s="595"/>
      <c r="AP31" s="595"/>
      <c r="AQ31" s="595"/>
      <c r="AR31" s="595"/>
      <c r="AS31" s="645">
        <v>0</v>
      </c>
    </row>
    <row s="149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4985" customFormat="1" customHeight="1" ht="18.75">
      <c r="A34" s="1595"/>
      <c r="B34" s="1595"/>
      <c r="C34" s="1595"/>
      <c r="D34" s="1595"/>
      <c r="E34" s="1595"/>
      <c r="F34" s="1595"/>
      <c r="G34" s="1595"/>
      <c r="H34" s="1595"/>
      <c r="I34" s="1595"/>
      <c r="J34" s="1595"/>
      <c r="K34" s="1595"/>
      <c r="L34" s="1596"/>
      <c r="M34" s="1595"/>
      <c r="N34" s="1595"/>
      <c r="O34" s="1595"/>
      <c r="S34" s="2477" t="s">
        <v>466</v>
      </c>
      <c r="T34" s="2477"/>
      <c r="U34" s="1599"/>
      <c r="V34" s="2491" t="str">
        <f>IF(TITLE_DATE_PR_CHANGE="",IF(TITLE_DATE_PR="","",TITLE_DATE_PR),TITLE_DATE_PR_CHANGE)</f>
        <v>45646</v>
      </c>
      <c r="W34" s="2491"/>
      <c r="X34" s="2491"/>
      <c r="Y34" s="2491"/>
      <c r="Z34" s="2491"/>
      <c r="AA34" s="2491"/>
      <c r="AB34" s="2491"/>
      <c r="AC34" s="553"/>
      <c r="AD34" s="2491" t="str">
        <f>IF(TITLE_DATE_PR_CHANGE="",IF(TITLE_DATE_PR="","",TITLE_DATE_PR),TITLE_DATE_PR_CHANGE)</f>
        <v>45646</v>
      </c>
      <c r="AE34" s="2491"/>
      <c r="AF34" s="2491"/>
      <c r="AG34" s="2491"/>
      <c r="AH34" s="2491"/>
      <c r="AI34" s="2491"/>
      <c r="AJ34" s="2491"/>
      <c r="AK34" s="553"/>
      <c r="AL34" s="553"/>
      <c r="AM34" s="507"/>
      <c r="AN34" s="595"/>
      <c r="AO34" s="595"/>
      <c r="AP34" s="595"/>
      <c r="AQ34" s="595"/>
      <c r="AR34" s="595"/>
      <c r="AS34" s="645">
        <v>0</v>
      </c>
    </row>
    <row s="14985" customFormat="1" customHeight="1" ht="18.75">
      <c r="A35" s="1595"/>
      <c r="B35" s="1595"/>
      <c r="C35" s="1595"/>
      <c r="D35" s="1595"/>
      <c r="E35" s="1595"/>
      <c r="F35" s="1595"/>
      <c r="G35" s="1595"/>
      <c r="H35" s="1595"/>
      <c r="I35" s="1595"/>
      <c r="J35" s="1595"/>
      <c r="K35" s="1595"/>
      <c r="L35" s="1596"/>
      <c r="M35" s="1595"/>
      <c r="N35" s="1595"/>
      <c r="O35" s="1595"/>
      <c r="S35" s="2477" t="s">
        <v>467</v>
      </c>
      <c r="T35" s="2477"/>
      <c r="U35" s="1599"/>
      <c r="V35" s="2478" t="str">
        <f>IF(TITLE_NUMBER_PR_CHANGE="",IF(TITLE_NUMBER_PR="","",TITLE_NUMBER_PR),TITLE_NUMBER_PR_CHANGE)</f>
        <v>1.3/58</v>
      </c>
      <c r="W35" s="2478"/>
      <c r="X35" s="2478"/>
      <c r="Y35" s="2478"/>
      <c r="Z35" s="2478"/>
      <c r="AA35" s="2478"/>
      <c r="AB35" s="2478"/>
      <c r="AC35" s="553"/>
      <c r="AD35" s="2478" t="str">
        <f>IF(TITLE_NUMBER_PR_CHANGE="",IF(TITLE_NUMBER_PR="","",TITLE_NUMBER_PR),TITLE_NUMBER_PR_CHANGE)</f>
        <v>1.3/58</v>
      </c>
      <c r="AE35" s="2478"/>
      <c r="AF35" s="2478"/>
      <c r="AG35" s="2478"/>
      <c r="AH35" s="2478"/>
      <c r="AI35" s="2478"/>
      <c r="AJ35" s="2478"/>
      <c r="AK35" s="553"/>
      <c r="AL35" s="553"/>
      <c r="AM35" s="507"/>
      <c r="AN35" s="595"/>
      <c r="AO35" s="595"/>
      <c r="AP35" s="595"/>
      <c r="AQ35" s="595"/>
      <c r="AR35" s="595"/>
      <c r="AS35" s="645">
        <v>0</v>
      </c>
    </row>
    <row s="149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468</v>
      </c>
      <c r="AD36" s="553"/>
      <c r="AE36" s="553"/>
      <c r="AF36" s="553"/>
      <c r="AG36" s="553"/>
      <c r="AH36" s="553"/>
      <c r="AI36" s="553"/>
      <c r="AJ36" s="553"/>
      <c r="AK36" s="505" t="s">
        <v>468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344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345</v>
      </c>
      <c r="AS38" s="1382">
        <v>14</v>
      </c>
    </row>
    <row customHeight="1" ht="14.699999999999998">
      <c r="Q39" s="603"/>
      <c r="R39" s="603"/>
      <c r="S39" s="2500" t="s">
        <v>89</v>
      </c>
      <c r="T39" s="2436" t="s">
        <v>469</v>
      </c>
      <c r="U39" s="528"/>
      <c r="V39" s="2501" t="s">
        <v>470</v>
      </c>
      <c r="W39" s="2502"/>
      <c r="X39" s="2518"/>
      <c r="Y39" s="2518"/>
      <c r="Z39" s="2502"/>
      <c r="AA39" s="2502"/>
      <c r="AB39" s="2503"/>
      <c r="AC39" s="2504" t="s">
        <v>471</v>
      </c>
      <c r="AD39" s="2501" t="s">
        <v>470</v>
      </c>
      <c r="AE39" s="2502"/>
      <c r="AF39" s="2518"/>
      <c r="AG39" s="2518"/>
      <c r="AH39" s="2502"/>
      <c r="AI39" s="2502"/>
      <c r="AJ39" s="2503"/>
      <c r="AK39" s="2504" t="s">
        <v>472</v>
      </c>
      <c r="AL39" s="2507" t="s">
        <v>473</v>
      </c>
      <c r="AM39" s="2354"/>
      <c r="AS39" s="1382">
        <v>14</v>
      </c>
    </row>
    <row customHeight="1" ht="24">
      <c r="Q40" s="603"/>
      <c r="R40" s="603"/>
      <c r="S40" s="2500"/>
      <c r="T40" s="2436"/>
      <c r="U40" s="1258"/>
      <c r="V40" s="2519" t="s">
        <v>474</v>
      </c>
      <c r="W40" s="2521" t="s">
        <v>475</v>
      </c>
      <c r="X40" s="1603" t="s">
        <v>476</v>
      </c>
      <c r="Y40" s="1603"/>
      <c r="Z40" s="2496" t="s">
        <v>477</v>
      </c>
      <c r="AA40" s="2496"/>
      <c r="AB40" s="2490"/>
      <c r="AC40" s="2505"/>
      <c r="AD40" s="2519" t="s">
        <v>474</v>
      </c>
      <c r="AE40" s="2521" t="s">
        <v>475</v>
      </c>
      <c r="AF40" s="1603" t="s">
        <v>476</v>
      </c>
      <c r="AG40" s="1603"/>
      <c r="AH40" s="2496" t="s">
        <v>477</v>
      </c>
      <c r="AI40" s="2496"/>
      <c r="AJ40" s="2490"/>
      <c r="AK40" s="2505"/>
      <c r="AL40" s="2508"/>
      <c r="AM40" s="2354"/>
      <c r="AS40" s="1382">
        <v>23</v>
      </c>
    </row>
    <row s="15037" customFormat="1" customHeight="1" ht="24">
      <c r="A41" s="1597"/>
      <c r="B41" s="1597" t="s">
        <v>148</v>
      </c>
      <c r="C41" s="1597" t="s">
        <v>149</v>
      </c>
      <c r="D41" s="1597" t="s">
        <v>150</v>
      </c>
      <c r="E41" s="1591" t="s">
        <v>478</v>
      </c>
      <c r="F41" s="1591" t="s">
        <v>479</v>
      </c>
      <c r="G41" s="1591" t="s">
        <v>480</v>
      </c>
      <c r="H41" s="1591" t="s">
        <v>481</v>
      </c>
      <c r="I41" s="1591" t="s">
        <v>482</v>
      </c>
      <c r="J41" s="1591" t="s">
        <v>483</v>
      </c>
      <c r="K41" s="1591" t="s">
        <v>484</v>
      </c>
      <c r="L41" s="1591" t="s">
        <v>459</v>
      </c>
      <c r="M41" s="1589"/>
      <c r="N41" s="1589"/>
      <c r="O41" s="1589"/>
      <c r="P41" s="1555"/>
      <c r="Q41" s="603"/>
      <c r="R41" s="603"/>
      <c r="S41" s="2500"/>
      <c r="T41" s="2436"/>
      <c r="U41" s="529"/>
      <c r="V41" s="2520"/>
      <c r="W41" s="2522"/>
      <c r="X41" s="1600" t="s">
        <v>485</v>
      </c>
      <c r="Y41" s="1600" t="s">
        <v>486</v>
      </c>
      <c r="Z41" s="1561" t="s">
        <v>487</v>
      </c>
      <c r="AA41" s="2497" t="s">
        <v>488</v>
      </c>
      <c r="AB41" s="2498"/>
      <c r="AC41" s="2506"/>
      <c r="AD41" s="2520"/>
      <c r="AE41" s="2522"/>
      <c r="AF41" s="1600" t="s">
        <v>485</v>
      </c>
      <c r="AG41" s="1600" t="s">
        <v>486</v>
      </c>
      <c r="AH41" s="1561" t="s">
        <v>487</v>
      </c>
      <c r="AI41" s="2497" t="s">
        <v>488</v>
      </c>
      <c r="AJ41" s="2498"/>
      <c r="AK41" s="2506"/>
      <c r="AL41" s="2509"/>
      <c r="AM41" s="2354"/>
      <c r="AN41" s="738"/>
      <c r="AO41" s="727"/>
      <c r="AP41" s="727"/>
      <c r="AQ41" s="727"/>
      <c r="AR41" s="727"/>
      <c r="AS41" s="809">
        <v>23</v>
      </c>
    </row>
    <row s="1545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123</v>
      </c>
      <c r="T42" s="1482" t="s">
        <v>104</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238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238</v>
      </c>
      <c r="B44" s="1590" t="s">
        <v>239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441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442</v>
      </c>
      <c r="AO44" s="727"/>
      <c r="AP44" s="727" t="str">
        <f>IF(T44="","",T44)</f>
        <v>Территория действия тарифа</v>
      </c>
      <c r="AQ44" s="727"/>
      <c r="AR44" s="727"/>
      <c r="AS44" s="1382">
        <v>21</v>
      </c>
    </row>
    <row customHeight="1" ht="24">
      <c r="A45" s="1590" t="s">
        <v>238</v>
      </c>
      <c r="B45" s="1590" t="s">
        <v>239</v>
      </c>
      <c r="C45" s="1590" t="s">
        <v>240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443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444</v>
      </c>
      <c r="AO45" s="727"/>
      <c r="AP45" s="727" t="str">
        <f>IF(T45="","",T45)</f>
        <v>Наименование системы теплоснабжения </v>
      </c>
      <c r="AQ45" s="727"/>
      <c r="AR45" s="727"/>
      <c r="AS45" s="1382">
        <v>23</v>
      </c>
    </row>
    <row customHeight="1" ht="22.049999999999997">
      <c r="A46" s="1590" t="s">
        <v>238</v>
      </c>
      <c r="B46" s="1590" t="s">
        <v>239</v>
      </c>
      <c r="C46" s="1590" t="s">
        <v>240</v>
      </c>
      <c r="D46" s="1590" t="s">
        <v>241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445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446</v>
      </c>
      <c r="AO46" s="727"/>
      <c r="AP46" s="727" t="str">
        <f>IF(T46="","",T46)</f>
        <v>Источник тепловой энергии  </v>
      </c>
      <c r="AQ46" s="727"/>
      <c r="AR46" s="727"/>
      <c r="AS46" s="1382">
        <v>21</v>
      </c>
    </row>
    <row customHeight="1" ht="49.5">
      <c r="A47" s="1590" t="s">
        <v>238</v>
      </c>
      <c r="B47" s="1590" t="s">
        <v>239</v>
      </c>
      <c r="C47" s="1590" t="s">
        <v>240</v>
      </c>
      <c r="D47" s="1590" t="s">
        <v>241</v>
      </c>
      <c r="E47" s="2486"/>
      <c r="F47" s="2486"/>
      <c r="G47" s="2486"/>
      <c r="H47" s="2486"/>
      <c r="I47" s="2483" t="str">
        <f>S46&amp;".1"</f>
        <v>....1</v>
      </c>
      <c r="J47" s="1590"/>
      <c r="K47" s="1590"/>
      <c r="L47" s="1591" t="s">
        <v>447</v>
      </c>
      <c r="P47" s="2484">
        <v>1</v>
      </c>
      <c r="Q47" s="1558"/>
      <c r="R47" s="583"/>
      <c r="S47" s="1563" t="str">
        <f>$I47</f>
        <v>....1</v>
      </c>
      <c r="T47" s="512" t="s">
        <v>448</v>
      </c>
      <c r="U47" s="527"/>
      <c r="V47" s="2472"/>
      <c r="W47" s="2473"/>
      <c r="X47" s="2473"/>
      <c r="Y47" s="2473"/>
      <c r="Z47" s="2473"/>
      <c r="AA47" s="2473"/>
      <c r="AB47" s="2473"/>
      <c r="AC47" s="2474"/>
      <c r="AD47" s="2472"/>
      <c r="AE47" s="2473"/>
      <c r="AF47" s="2473"/>
      <c r="AG47" s="2473"/>
      <c r="AH47" s="2473"/>
      <c r="AI47" s="2473"/>
      <c r="AJ47" s="2473"/>
      <c r="AK47" s="2473"/>
      <c r="AL47" s="2474"/>
      <c r="AM47" s="1485" t="s">
        <v>449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238</v>
      </c>
      <c r="B48" s="1590" t="s">
        <v>239</v>
      </c>
      <c r="C48" s="1590" t="s">
        <v>240</v>
      </c>
      <c r="D48" s="1590" t="s">
        <v>241</v>
      </c>
      <c r="E48" s="2486"/>
      <c r="F48" s="2486"/>
      <c r="G48" s="2486"/>
      <c r="H48" s="2486"/>
      <c r="I48" s="2513"/>
      <c r="J48" s="2483" t="str">
        <f>I47&amp;".1"</f>
        <v>....1.1</v>
      </c>
      <c r="K48" s="1590"/>
      <c r="L48" s="1591" t="s">
        <v>450</v>
      </c>
      <c r="P48" s="2484"/>
      <c r="Q48" s="2484">
        <v>1</v>
      </c>
      <c r="R48" s="584"/>
      <c r="S48" s="1563" t="str">
        <f>$J48</f>
        <v>....1.1</v>
      </c>
      <c r="T48" s="513" t="s">
        <v>451</v>
      </c>
      <c r="U48" s="527"/>
      <c r="V48" s="2472"/>
      <c r="W48" s="2473"/>
      <c r="X48" s="2473"/>
      <c r="Y48" s="2473"/>
      <c r="Z48" s="2473"/>
      <c r="AA48" s="2473"/>
      <c r="AB48" s="2473"/>
      <c r="AC48" s="2474"/>
      <c r="AD48" s="2472"/>
      <c r="AE48" s="2473"/>
      <c r="AF48" s="2473"/>
      <c r="AG48" s="2473"/>
      <c r="AH48" s="2473"/>
      <c r="AI48" s="2473"/>
      <c r="AJ48" s="2473"/>
      <c r="AK48" s="2473"/>
      <c r="AL48" s="2474"/>
      <c r="AM48" s="1485" t="s">
        <v>452</v>
      </c>
      <c r="AO48" s="727"/>
      <c r="AP48" s="727" t="str">
        <f>IF(T48="","",T48)</f>
        <v>Группа потребителей</v>
      </c>
      <c r="AQ48" s="727"/>
      <c r="AR48" s="727"/>
      <c r="AS48" s="1382">
        <v>21</v>
      </c>
    </row>
    <row customHeight="1" ht="22.049999999999997">
      <c r="A49" s="1590" t="s">
        <v>238</v>
      </c>
      <c r="B49" s="1590" t="s">
        <v>239</v>
      </c>
      <c r="C49" s="1590" t="s">
        <v>240</v>
      </c>
      <c r="D49" s="1590" t="s">
        <v>241</v>
      </c>
      <c r="E49" s="2486"/>
      <c r="F49" s="2486"/>
      <c r="G49" s="2486"/>
      <c r="H49" s="2486"/>
      <c r="I49" s="2513"/>
      <c r="J49" s="2513"/>
      <c r="K49" s="2483" t="str">
        <f>J48&amp;".1"</f>
        <v>....1.1.1</v>
      </c>
      <c r="L49" s="1591" t="s">
        <v>453</v>
      </c>
      <c r="P49" s="2484"/>
      <c r="Q49" s="2484"/>
      <c r="R49" s="584">
        <v>1</v>
      </c>
      <c r="S49" s="1563" t="str">
        <f>$K49</f>
        <v>....1.1.1</v>
      </c>
      <c r="T49" s="1574"/>
      <c r="U49" s="527"/>
      <c r="V49" s="552"/>
      <c r="W49" s="978"/>
      <c r="X49" s="552"/>
      <c r="Y49" s="611"/>
      <c r="Z49" s="2492"/>
      <c r="AA49" s="2334" t="s">
        <v>67</v>
      </c>
      <c r="AB49" s="2492"/>
      <c r="AC49" s="2334" t="s">
        <v>67</v>
      </c>
      <c r="AD49" s="552"/>
      <c r="AE49" s="978"/>
      <c r="AF49" s="552"/>
      <c r="AG49" s="611"/>
      <c r="AH49" s="2492"/>
      <c r="AI49" s="2334" t="s">
        <v>67</v>
      </c>
      <c r="AJ49" s="2514"/>
      <c r="AK49" s="2334" t="s">
        <v>67</v>
      </c>
      <c r="AL49" s="1575"/>
      <c r="AM49" s="2480" t="s">
        <v>454</v>
      </c>
      <c r="AN49" s="738">
        <f>STRCHECKDATE(V50:AL50)</f>
      </c>
      <c r="AO49" s="727"/>
      <c r="AP49" s="727" t="str">
        <f>IF(T49="","",T49)</f>
        <v/>
      </c>
      <c r="AQ49" s="727"/>
      <c r="AR49" s="727"/>
      <c r="AS49" s="1382">
        <v>21</v>
      </c>
    </row>
    <row customHeight="1" ht="1.05">
      <c r="A50" s="1590" t="s">
        <v>238</v>
      </c>
      <c r="B50" s="1590" t="s">
        <v>239</v>
      </c>
      <c r="C50" s="1590" t="s">
        <v>240</v>
      </c>
      <c r="D50" s="1590" t="s">
        <v>241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238</v>
      </c>
      <c r="B51" s="1590" t="s">
        <v>239</v>
      </c>
      <c r="C51" s="1590" t="s">
        <v>240</v>
      </c>
      <c r="D51" s="1590" t="s">
        <v>241</v>
      </c>
      <c r="E51" s="2486"/>
      <c r="F51" s="2486"/>
      <c r="G51" s="2486"/>
      <c r="H51" s="2486"/>
      <c r="I51" s="2513"/>
      <c r="J51" s="2483"/>
      <c r="K51" s="1590"/>
      <c r="L51" s="1591"/>
      <c r="P51" s="2484"/>
      <c r="Q51" s="2484"/>
      <c r="R51" s="583"/>
      <c r="S51" s="1505"/>
      <c r="T51" s="515" t="s">
        <v>455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238</v>
      </c>
      <c r="B52" s="1590" t="s">
        <v>239</v>
      </c>
      <c r="C52" s="1590" t="s">
        <v>240</v>
      </c>
      <c r="D52" s="1590" t="s">
        <v>241</v>
      </c>
      <c r="E52" s="2486"/>
      <c r="F52" s="2486"/>
      <c r="G52" s="2486"/>
      <c r="H52" s="2486"/>
      <c r="I52" s="2483"/>
      <c r="J52" s="1590"/>
      <c r="K52" s="1590"/>
      <c r="L52" s="1591"/>
      <c r="P52" s="2484"/>
      <c r="Q52" s="1558"/>
      <c r="R52" s="583"/>
      <c r="S52" s="1505"/>
      <c r="T52" s="514" t="s">
        <v>456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238</v>
      </c>
      <c r="B53" s="1590" t="s">
        <v>239</v>
      </c>
      <c r="C53" s="1590" t="s">
        <v>240</v>
      </c>
      <c r="D53" s="1590" t="s">
        <v>241</v>
      </c>
      <c r="E53" s="2486"/>
      <c r="F53" s="2486"/>
      <c r="G53" s="2486"/>
      <c r="H53" s="2485"/>
      <c r="I53" s="1590"/>
      <c r="J53" s="1590"/>
      <c r="K53" s="1590"/>
      <c r="L53" s="1591"/>
      <c r="M53" s="1592"/>
      <c r="N53" s="1592"/>
      <c r="O53" s="764"/>
      <c r="P53" s="587"/>
      <c r="Q53" s="602"/>
      <c r="R53" s="582"/>
      <c r="S53" s="1505"/>
      <c r="T53" s="592" t="s">
        <v>457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4842" customFormat="1" customHeight="1" ht="1.05">
      <c r="A54" s="1570" t="s">
        <v>238</v>
      </c>
      <c r="B54" s="1570" t="s">
        <v>239</v>
      </c>
      <c r="C54" s="1570" t="s">
        <v>240</v>
      </c>
      <c r="D54" s="1541"/>
      <c r="E54" s="2486"/>
      <c r="F54" s="2486"/>
      <c r="G54" s="2485"/>
      <c r="H54" s="1541"/>
      <c r="I54" s="1541"/>
      <c r="J54" s="1541"/>
      <c r="K54" s="1541"/>
      <c r="L54" s="1566"/>
      <c r="M54" s="1542"/>
      <c r="N54" s="1542"/>
      <c r="P54" s="1543"/>
      <c r="Q54" s="1544"/>
      <c r="R54" s="1543"/>
      <c r="S54" s="1549"/>
      <c r="T54" s="1552" t="s">
        <v>176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4842" customFormat="1" customHeight="1" ht="1.05">
      <c r="A55" s="1570" t="s">
        <v>238</v>
      </c>
      <c r="B55" s="1570" t="s">
        <v>239</v>
      </c>
      <c r="C55" s="1541"/>
      <c r="D55" s="1541"/>
      <c r="E55" s="2486"/>
      <c r="F55" s="2485"/>
      <c r="G55" s="1541"/>
      <c r="H55" s="1541"/>
      <c r="I55" s="1541"/>
      <c r="J55" s="1541"/>
      <c r="K55" s="1541"/>
      <c r="L55" s="1566"/>
      <c r="M55" s="1548"/>
      <c r="N55" s="1548"/>
      <c r="P55" s="1543"/>
      <c r="Q55" s="1544"/>
      <c r="R55" s="1543"/>
      <c r="S55" s="1549"/>
      <c r="T55" s="1552" t="s">
        <v>177</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4842" customFormat="1" customHeight="1" ht="1.05">
      <c r="A56" s="1570" t="s">
        <v>238</v>
      </c>
      <c r="B56" s="1570"/>
      <c r="C56" s="1570"/>
      <c r="D56" s="1570"/>
      <c r="E56" s="2485"/>
      <c r="F56" s="1570"/>
      <c r="G56" s="1570"/>
      <c r="H56" s="1570"/>
      <c r="I56" s="1570"/>
      <c r="J56" s="1570"/>
      <c r="K56" s="1570"/>
      <c r="L56" s="1573"/>
      <c r="M56" s="1548"/>
      <c r="N56" s="1548"/>
      <c r="O56" s="745"/>
      <c r="P56" s="607"/>
      <c r="Q56" s="1571"/>
      <c r="R56" s="607"/>
      <c r="S56" s="1549"/>
      <c r="T56" s="1552" t="s">
        <v>178</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484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69734-C913-9CE4-5B6F-3A6468E169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9" width="3.7109375" hidden="1" customWidth="1"/>
    <col min="17" max="18" style="16840" width="3.00390625" customWidth="1"/>
    <col min="19" max="19" style="16841" width="12.00390625" customWidth="1"/>
    <col min="20" max="20" style="14762" width="31.00390625" customWidth="1"/>
    <col min="21" max="21" style="14762" width="0.140625" customWidth="1"/>
    <col min="22" max="22" style="14762" width="24.7109375" hidden="1" customWidth="1"/>
    <col min="23" max="23" style="14762" width="0.140625" hidden="1" customWidth="1"/>
    <col min="24" max="25" style="14762" width="24.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24.7109375" customWidth="1"/>
    <col min="31" max="31" style="14762" width="0.140625" customWidth="1"/>
    <col min="32" max="33" style="14762" width="24.00390625" customWidth="1"/>
    <col min="34" max="34" style="14762" width="11.00390625" customWidth="1"/>
    <col min="35" max="35" style="14762" width="3.7109375" customWidth="1"/>
    <col min="36" max="36" style="14762" width="11.00390625" customWidth="1"/>
    <col min="37" max="37" style="14762" width="8.57421875" hidden="1" customWidth="1"/>
    <col min="38" max="38" style="14762" width="4.00390625" customWidth="1"/>
    <col min="39" max="39" style="14762" width="115.00390625" customWidth="1"/>
    <col min="40" max="44" style="14842" width="10.00390625" customWidth="1"/>
    <col min="45" max="45" style="14762"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440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441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442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443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444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445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446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447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450</v>
      </c>
      <c r="M7" s="764"/>
      <c r="N7" s="1593"/>
      <c r="P7" s="2484"/>
      <c r="Q7" s="2484">
        <v>1</v>
      </c>
      <c r="R7" s="584"/>
      <c r="S7" s="1563">
        <f>$J7</f>
      </c>
      <c r="T7" s="513" t="s">
        <v>451</v>
      </c>
      <c r="U7" s="527"/>
      <c r="V7" s="2472"/>
      <c r="W7" s="2473"/>
      <c r="X7" s="2473"/>
      <c r="Y7" s="2473"/>
      <c r="Z7" s="2473"/>
      <c r="AA7" s="2473"/>
      <c r="AB7" s="2473"/>
      <c r="AC7" s="2474"/>
      <c r="AD7" s="2472"/>
      <c r="AE7" s="2473"/>
      <c r="AF7" s="2473"/>
      <c r="AG7" s="2473"/>
      <c r="AH7" s="2473"/>
      <c r="AI7" s="2473"/>
      <c r="AJ7" s="2473"/>
      <c r="AK7" s="2473"/>
      <c r="AL7" s="2474"/>
      <c r="AM7" s="1485" t="s">
        <v>452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453</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454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455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456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484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484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177</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484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178</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4841" customFormat="1" customHeight="1" ht="22.5" hidden="1">
      <c r="L20" s="1556"/>
      <c r="M20" s="1589"/>
      <c r="N20" s="1589"/>
      <c r="O20" s="1594" t="s">
        <v>458</v>
      </c>
      <c r="P20" s="1589"/>
      <c r="Q20" s="1598"/>
      <c r="R20" s="1598"/>
      <c r="S20" s="956"/>
      <c r="Z20" s="1594"/>
      <c r="AB20" s="1594"/>
      <c r="AC20" s="1593"/>
      <c r="AH20" s="1594"/>
      <c r="AJ20" s="1594"/>
      <c r="AK20" s="1593"/>
      <c r="AN20" s="738"/>
      <c r="AO20" s="738"/>
      <c r="AP20" s="738"/>
      <c r="AQ20" s="738"/>
      <c r="AR20" s="738"/>
      <c r="AS20" s="1387">
        <v>0</v>
      </c>
    </row>
    <row s="14841" customFormat="1" customHeight="1" ht="14.25" hidden="1">
      <c r="L21" s="1556"/>
      <c r="M21" s="1589"/>
      <c r="N21" s="1589"/>
      <c r="O21" s="1589"/>
      <c r="P21" s="1589"/>
      <c r="Q21" s="1598"/>
      <c r="R21" s="1598"/>
      <c r="S21" s="956"/>
      <c r="AC21" s="1593"/>
      <c r="AK21" s="1593"/>
      <c r="AN21" s="738"/>
      <c r="AO21" s="738"/>
      <c r="AP21" s="738"/>
      <c r="AQ21" s="738"/>
      <c r="AR21" s="738"/>
      <c r="AS21" s="1387">
        <v>0</v>
      </c>
    </row>
    <row s="14841" customFormat="1" customHeight="1" ht="14.25" hidden="1">
      <c r="L22" s="1556"/>
      <c r="M22" s="1589"/>
      <c r="N22" s="1589"/>
      <c r="O22" s="1591" t="s">
        <v>459</v>
      </c>
      <c r="P22" s="1589"/>
      <c r="Q22" s="1598"/>
      <c r="R22" s="1598"/>
      <c r="S22" s="956"/>
      <c r="T22" s="1387" t="s">
        <v>460</v>
      </c>
      <c r="AA22" s="413" t="s">
        <v>461</v>
      </c>
      <c r="AC22" s="413" t="s">
        <v>462</v>
      </c>
      <c r="AD22" s="1387" t="s">
        <v>460</v>
      </c>
      <c r="AI22" s="413" t="s">
        <v>463</v>
      </c>
      <c r="AK22" s="413" t="s">
        <v>462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 СП «Нерюнгринская ГРЭС»</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49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464</v>
      </c>
      <c r="T30" s="2477"/>
      <c r="U30" s="1599"/>
      <c r="V30" s="2491" t="str">
        <f>IF(TITLE_DATE_PR_CHANGE="",IF(TITLE_DATE_PR="","",TITLE_DATE_PR),TITLE_DATE_PR_CHANGE)</f>
        <v>45646</v>
      </c>
      <c r="W30" s="2491"/>
      <c r="X30" s="2491"/>
      <c r="Y30" s="2491"/>
      <c r="Z30" s="2491"/>
      <c r="AA30" s="2491"/>
      <c r="AB30" s="2491"/>
      <c r="AC30" s="553"/>
      <c r="AD30" s="2491" t="str">
        <f>IF(TITLE_DATE_PR_CHANGE="",IF(TITLE_DATE_PR="","",TITLE_DATE_PR),TITLE_DATE_PR_CHANGE)</f>
        <v>45646</v>
      </c>
      <c r="AE30" s="2491"/>
      <c r="AF30" s="2491"/>
      <c r="AG30" s="2491"/>
      <c r="AH30" s="2491"/>
      <c r="AI30" s="2491"/>
      <c r="AJ30" s="2491"/>
      <c r="AK30" s="553"/>
      <c r="AL30" s="553"/>
      <c r="AM30" s="507"/>
      <c r="AN30" s="595"/>
      <c r="AO30" s="595"/>
      <c r="AP30" s="595"/>
      <c r="AQ30" s="595"/>
      <c r="AR30" s="595"/>
      <c r="AS30" s="645">
        <v>0</v>
      </c>
    </row>
    <row s="14985" customFormat="1" customHeight="1" ht="18.75" hidden="1">
      <c r="A31" s="1595"/>
      <c r="B31" s="1595"/>
      <c r="C31" s="1595"/>
      <c r="D31" s="1595"/>
      <c r="E31" s="1595"/>
      <c r="F31" s="1595"/>
      <c r="G31" s="1595"/>
      <c r="H31" s="1595"/>
      <c r="I31" s="1595"/>
      <c r="J31" s="1595"/>
      <c r="K31" s="1595"/>
      <c r="L31" s="1596"/>
      <c r="M31" s="1595"/>
      <c r="N31" s="1595"/>
      <c r="O31" s="1595"/>
      <c r="S31" s="2477" t="s">
        <v>465</v>
      </c>
      <c r="T31" s="2477"/>
      <c r="U31" s="1599"/>
      <c r="V31" s="2478" t="str">
        <f>IF(TITLE_NUMBER_PR_CHANGE="",IF(TITLE_NUMBER_PR="","",TITLE_NUMBER_PR),TITLE_NUMBER_PR_CHANGE)</f>
        <v>1.3/58</v>
      </c>
      <c r="W31" s="2478"/>
      <c r="X31" s="2478"/>
      <c r="Y31" s="2478"/>
      <c r="Z31" s="2478"/>
      <c r="AA31" s="2478"/>
      <c r="AB31" s="2478"/>
      <c r="AC31" s="553"/>
      <c r="AD31" s="2478" t="str">
        <f>IF(TITLE_NUMBER_PR_CHANGE="",IF(TITLE_NUMBER_PR="","",TITLE_NUMBER_PR),TITLE_NUMBER_PR_CHANGE)</f>
        <v>1.3/58</v>
      </c>
      <c r="AE31" s="2478"/>
      <c r="AF31" s="2478"/>
      <c r="AG31" s="2478"/>
      <c r="AH31" s="2478"/>
      <c r="AI31" s="2478"/>
      <c r="AJ31" s="2478"/>
      <c r="AK31" s="553"/>
      <c r="AL31" s="553"/>
      <c r="AM31" s="507"/>
      <c r="AN31" s="595"/>
      <c r="AO31" s="595"/>
      <c r="AP31" s="595"/>
      <c r="AQ31" s="595"/>
      <c r="AR31" s="595"/>
      <c r="AS31" s="645">
        <v>0</v>
      </c>
    </row>
    <row s="149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4985" customFormat="1" customHeight="1" ht="18.75">
      <c r="A34" s="1595"/>
      <c r="B34" s="1595"/>
      <c r="C34" s="1595"/>
      <c r="D34" s="1595"/>
      <c r="E34" s="1595"/>
      <c r="F34" s="1595"/>
      <c r="G34" s="1595"/>
      <c r="H34" s="1595"/>
      <c r="I34" s="1595"/>
      <c r="J34" s="1595"/>
      <c r="K34" s="1595"/>
      <c r="L34" s="1596"/>
      <c r="M34" s="1595"/>
      <c r="N34" s="1595"/>
      <c r="O34" s="1595"/>
      <c r="S34" s="2477" t="s">
        <v>466</v>
      </c>
      <c r="T34" s="2477"/>
      <c r="U34" s="1599"/>
      <c r="V34" s="2491" t="str">
        <f>IF(TITLE_DATE_PR_CHANGE="",IF(TITLE_DATE_PR="","",TITLE_DATE_PR),TITLE_DATE_PR_CHANGE)</f>
        <v>45646</v>
      </c>
      <c r="W34" s="2491"/>
      <c r="X34" s="2491"/>
      <c r="Y34" s="2491"/>
      <c r="Z34" s="2491"/>
      <c r="AA34" s="2491"/>
      <c r="AB34" s="2491"/>
      <c r="AC34" s="553"/>
      <c r="AD34" s="2491" t="str">
        <f>IF(TITLE_DATE_PR_CHANGE="",IF(TITLE_DATE_PR="","",TITLE_DATE_PR),TITLE_DATE_PR_CHANGE)</f>
        <v>45646</v>
      </c>
      <c r="AE34" s="2491"/>
      <c r="AF34" s="2491"/>
      <c r="AG34" s="2491"/>
      <c r="AH34" s="2491"/>
      <c r="AI34" s="2491"/>
      <c r="AJ34" s="2491"/>
      <c r="AK34" s="553"/>
      <c r="AL34" s="553"/>
      <c r="AM34" s="507"/>
      <c r="AN34" s="595"/>
      <c r="AO34" s="595"/>
      <c r="AP34" s="595"/>
      <c r="AQ34" s="595"/>
      <c r="AR34" s="595"/>
      <c r="AS34" s="645">
        <v>0</v>
      </c>
    </row>
    <row s="14985" customFormat="1" customHeight="1" ht="18.75">
      <c r="A35" s="1595"/>
      <c r="B35" s="1595"/>
      <c r="C35" s="1595"/>
      <c r="D35" s="1595"/>
      <c r="E35" s="1595"/>
      <c r="F35" s="1595"/>
      <c r="G35" s="1595"/>
      <c r="H35" s="1595"/>
      <c r="I35" s="1595"/>
      <c r="J35" s="1595"/>
      <c r="K35" s="1595"/>
      <c r="L35" s="1596"/>
      <c r="M35" s="1595"/>
      <c r="N35" s="1595"/>
      <c r="O35" s="1595"/>
      <c r="S35" s="2477" t="s">
        <v>467</v>
      </c>
      <c r="T35" s="2477"/>
      <c r="U35" s="1599"/>
      <c r="V35" s="2478" t="str">
        <f>IF(TITLE_NUMBER_PR_CHANGE="",IF(TITLE_NUMBER_PR="","",TITLE_NUMBER_PR),TITLE_NUMBER_PR_CHANGE)</f>
        <v>1.3/58</v>
      </c>
      <c r="W35" s="2478"/>
      <c r="X35" s="2478"/>
      <c r="Y35" s="2478"/>
      <c r="Z35" s="2478"/>
      <c r="AA35" s="2478"/>
      <c r="AB35" s="2478"/>
      <c r="AC35" s="553"/>
      <c r="AD35" s="2478" t="str">
        <f>IF(TITLE_NUMBER_PR_CHANGE="",IF(TITLE_NUMBER_PR="","",TITLE_NUMBER_PR),TITLE_NUMBER_PR_CHANGE)</f>
        <v>1.3/58</v>
      </c>
      <c r="AE35" s="2478"/>
      <c r="AF35" s="2478"/>
      <c r="AG35" s="2478"/>
      <c r="AH35" s="2478"/>
      <c r="AI35" s="2478"/>
      <c r="AJ35" s="2478"/>
      <c r="AK35" s="553"/>
      <c r="AL35" s="553"/>
      <c r="AM35" s="507"/>
      <c r="AN35" s="595"/>
      <c r="AO35" s="595"/>
      <c r="AP35" s="595"/>
      <c r="AQ35" s="595"/>
      <c r="AR35" s="595"/>
      <c r="AS35" s="645">
        <v>0</v>
      </c>
    </row>
    <row s="149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468</v>
      </c>
      <c r="AD36" s="553"/>
      <c r="AE36" s="553"/>
      <c r="AF36" s="553"/>
      <c r="AG36" s="553"/>
      <c r="AH36" s="553"/>
      <c r="AI36" s="553"/>
      <c r="AJ36" s="553"/>
      <c r="AK36" s="505" t="s">
        <v>468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344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345</v>
      </c>
      <c r="AS38" s="1382">
        <v>14</v>
      </c>
    </row>
    <row customHeight="1" ht="14.699999999999998">
      <c r="Q39" s="603"/>
      <c r="R39" s="603"/>
      <c r="S39" s="2500" t="s">
        <v>89</v>
      </c>
      <c r="T39" s="2436" t="s">
        <v>469</v>
      </c>
      <c r="U39" s="528"/>
      <c r="V39" s="2501" t="s">
        <v>470</v>
      </c>
      <c r="W39" s="2502"/>
      <c r="X39" s="2502"/>
      <c r="Y39" s="2502"/>
      <c r="Z39" s="2502"/>
      <c r="AA39" s="2502"/>
      <c r="AB39" s="2503"/>
      <c r="AC39" s="2504" t="s">
        <v>471</v>
      </c>
      <c r="AD39" s="2501" t="s">
        <v>470</v>
      </c>
      <c r="AE39" s="2502"/>
      <c r="AF39" s="2502"/>
      <c r="AG39" s="2502"/>
      <c r="AH39" s="2502"/>
      <c r="AI39" s="2502"/>
      <c r="AJ39" s="2503"/>
      <c r="AK39" s="2504" t="s">
        <v>472</v>
      </c>
      <c r="AL39" s="2507" t="s">
        <v>473</v>
      </c>
      <c r="AM39" s="2354"/>
      <c r="AS39" s="1382">
        <v>14</v>
      </c>
    </row>
    <row customHeight="1" ht="35.699999999999996">
      <c r="Q40" s="603"/>
      <c r="R40" s="603"/>
      <c r="S40" s="2500"/>
      <c r="T40" s="2436"/>
      <c r="U40" s="1258"/>
      <c r="V40" s="2487" t="s">
        <v>474</v>
      </c>
      <c r="W40" s="2510"/>
      <c r="X40" s="2489" t="s">
        <v>476</v>
      </c>
      <c r="Y40" s="2490"/>
      <c r="Z40" s="2489" t="s">
        <v>477</v>
      </c>
      <c r="AA40" s="2496"/>
      <c r="AB40" s="2490"/>
      <c r="AC40" s="2505"/>
      <c r="AD40" s="2487" t="s">
        <v>492</v>
      </c>
      <c r="AE40" s="2510"/>
      <c r="AF40" s="2489" t="s">
        <v>476</v>
      </c>
      <c r="AG40" s="2490"/>
      <c r="AH40" s="2489" t="s">
        <v>477</v>
      </c>
      <c r="AI40" s="2496"/>
      <c r="AJ40" s="2490"/>
      <c r="AK40" s="2505"/>
      <c r="AL40" s="2508"/>
      <c r="AM40" s="2354"/>
      <c r="AS40" s="1382">
        <v>34</v>
      </c>
    </row>
    <row customHeight="1" ht="35.699999999999996">
      <c r="A41" s="1597"/>
      <c r="B41" s="1597" t="s">
        <v>148</v>
      </c>
      <c r="C41" s="1597" t="s">
        <v>149</v>
      </c>
      <c r="D41" s="1597" t="s">
        <v>150</v>
      </c>
      <c r="E41" s="1591" t="s">
        <v>478</v>
      </c>
      <c r="F41" s="1591" t="s">
        <v>479</v>
      </c>
      <c r="G41" s="1591" t="s">
        <v>480</v>
      </c>
      <c r="H41" s="1591" t="s">
        <v>481</v>
      </c>
      <c r="I41" s="1591" t="s">
        <v>482</v>
      </c>
      <c r="J41" s="1591" t="s">
        <v>483</v>
      </c>
      <c r="K41" s="1591" t="s">
        <v>484</v>
      </c>
      <c r="L41" s="1591" t="s">
        <v>459</v>
      </c>
      <c r="Q41" s="603"/>
      <c r="R41" s="603"/>
      <c r="S41" s="2500"/>
      <c r="T41" s="2436"/>
      <c r="U41" s="529"/>
      <c r="V41" s="2488"/>
      <c r="W41" s="2511"/>
      <c r="X41" s="1449" t="s">
        <v>485</v>
      </c>
      <c r="Y41" s="1449" t="s">
        <v>486</v>
      </c>
      <c r="Z41" s="1565" t="s">
        <v>487</v>
      </c>
      <c r="AA41" s="2497" t="s">
        <v>488</v>
      </c>
      <c r="AB41" s="2498"/>
      <c r="AC41" s="2506"/>
      <c r="AD41" s="2488"/>
      <c r="AE41" s="2511"/>
      <c r="AF41" s="1449" t="s">
        <v>485</v>
      </c>
      <c r="AG41" s="1449" t="s">
        <v>486</v>
      </c>
      <c r="AH41" s="1565" t="s">
        <v>487</v>
      </c>
      <c r="AI41" s="2497" t="s">
        <v>488</v>
      </c>
      <c r="AJ41" s="2498"/>
      <c r="AK41" s="2506"/>
      <c r="AL41" s="2509"/>
      <c r="AM41" s="2354"/>
      <c r="AS41" s="1382">
        <v>34</v>
      </c>
    </row>
    <row s="1545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123</v>
      </c>
      <c r="T42" s="1482" t="s">
        <v>104</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214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214</v>
      </c>
      <c r="B44" s="1590" t="s">
        <v>215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441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442</v>
      </c>
      <c r="AO44" s="727"/>
      <c r="AP44" s="727" t="str">
        <f>IF(T44="","",T44)</f>
        <v>Территория действия тарифа</v>
      </c>
      <c r="AQ44" s="727"/>
      <c r="AR44" s="727"/>
      <c r="AS44" s="1382">
        <v>21</v>
      </c>
    </row>
    <row customHeight="1" ht="24">
      <c r="A45" s="1590" t="s">
        <v>214</v>
      </c>
      <c r="B45" s="1590" t="s">
        <v>215</v>
      </c>
      <c r="C45" s="1590" t="s">
        <v>216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443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444</v>
      </c>
      <c r="AO45" s="727"/>
      <c r="AP45" s="727" t="str">
        <f>IF(T45="","",T45)</f>
        <v>Наименование системы теплоснабжения </v>
      </c>
      <c r="AQ45" s="727"/>
      <c r="AR45" s="727"/>
      <c r="AS45" s="1382">
        <v>23</v>
      </c>
    </row>
    <row customHeight="1" ht="22.049999999999997">
      <c r="A46" s="1590" t="s">
        <v>214</v>
      </c>
      <c r="B46" s="1590" t="s">
        <v>215</v>
      </c>
      <c r="C46" s="1590" t="s">
        <v>216</v>
      </c>
      <c r="D46" s="1590" t="s">
        <v>217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445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446</v>
      </c>
      <c r="AO46" s="727"/>
      <c r="AP46" s="727" t="str">
        <f>IF(T46="","",T46)</f>
        <v>Источник тепловой энергии  </v>
      </c>
      <c r="AQ46" s="727"/>
      <c r="AR46" s="727"/>
      <c r="AS46" s="1382">
        <v>21</v>
      </c>
    </row>
    <row s="14842" customFormat="1" customHeight="1" ht="0">
      <c r="A47" s="1570" t="s">
        <v>214</v>
      </c>
      <c r="B47" s="1570" t="s">
        <v>215</v>
      </c>
      <c r="C47" s="1570" t="s">
        <v>216</v>
      </c>
      <c r="D47" s="1570" t="s">
        <v>217</v>
      </c>
      <c r="E47" s="2486"/>
      <c r="F47" s="2486"/>
      <c r="G47" s="2486"/>
      <c r="H47" s="2486"/>
      <c r="I47" s="2483" t="str">
        <f>S46&amp;".1"</f>
        <v>....1</v>
      </c>
      <c r="J47" s="1570"/>
      <c r="K47" s="1570"/>
      <c r="L47" s="1573" t="s">
        <v>447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214</v>
      </c>
      <c r="B48" s="1590" t="s">
        <v>215</v>
      </c>
      <c r="C48" s="1590" t="s">
        <v>216</v>
      </c>
      <c r="D48" s="1590" t="s">
        <v>217</v>
      </c>
      <c r="E48" s="2486"/>
      <c r="F48" s="2486"/>
      <c r="G48" s="2486"/>
      <c r="H48" s="2486"/>
      <c r="I48" s="2513"/>
      <c r="J48" s="2483" t="str">
        <f>S46&amp;".1"</f>
        <v>....1</v>
      </c>
      <c r="K48" s="1590"/>
      <c r="L48" s="1591" t="s">
        <v>450</v>
      </c>
      <c r="P48" s="2484"/>
      <c r="Q48" s="2484">
        <v>1</v>
      </c>
      <c r="R48" s="584"/>
      <c r="S48" s="1563" t="str">
        <f>$J48</f>
        <v>....1</v>
      </c>
      <c r="T48" s="513" t="s">
        <v>451</v>
      </c>
      <c r="U48" s="527"/>
      <c r="V48" s="2472"/>
      <c r="W48" s="2473"/>
      <c r="X48" s="2473"/>
      <c r="Y48" s="2473"/>
      <c r="Z48" s="2473"/>
      <c r="AA48" s="2473"/>
      <c r="AB48" s="2473"/>
      <c r="AC48" s="2474"/>
      <c r="AD48" s="2472"/>
      <c r="AE48" s="2473"/>
      <c r="AF48" s="2473"/>
      <c r="AG48" s="2473"/>
      <c r="AH48" s="2473"/>
      <c r="AI48" s="2473"/>
      <c r="AJ48" s="2473"/>
      <c r="AK48" s="2473"/>
      <c r="AL48" s="2474"/>
      <c r="AM48" s="1485" t="s">
        <v>452</v>
      </c>
      <c r="AO48" s="727"/>
      <c r="AP48" s="727" t="str">
        <f>IF(T48="","",T48)</f>
        <v>Группа потребителей</v>
      </c>
      <c r="AQ48" s="727"/>
      <c r="AR48" s="727"/>
      <c r="AS48" s="1382">
        <v>21</v>
      </c>
    </row>
    <row customHeight="1" ht="22.049999999999997">
      <c r="A49" s="1590" t="s">
        <v>214</v>
      </c>
      <c r="B49" s="1590" t="s">
        <v>215</v>
      </c>
      <c r="C49" s="1590" t="s">
        <v>216</v>
      </c>
      <c r="D49" s="1590" t="s">
        <v>217</v>
      </c>
      <c r="E49" s="2486"/>
      <c r="F49" s="2486"/>
      <c r="G49" s="2486"/>
      <c r="H49" s="2486"/>
      <c r="I49" s="2513"/>
      <c r="J49" s="2513"/>
      <c r="K49" s="2483" t="str">
        <f>J48&amp;".1"</f>
        <v>....1.1</v>
      </c>
      <c r="L49" s="1591" t="s">
        <v>453</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493</v>
      </c>
      <c r="AN49" s="738">
        <f>STRCHECKDATE(V50:AL50)</f>
      </c>
      <c r="AO49" s="727"/>
      <c r="AP49" s="727" t="str">
        <f>IF(T49="","",T49)</f>
        <v/>
      </c>
      <c r="AQ49" s="727"/>
      <c r="AR49" s="727"/>
      <c r="AS49" s="1382">
        <v>21</v>
      </c>
    </row>
    <row customHeight="1" ht="1.05">
      <c r="A50" s="1590" t="s">
        <v>214</v>
      </c>
      <c r="B50" s="1590" t="s">
        <v>215</v>
      </c>
      <c r="C50" s="1590" t="s">
        <v>216</v>
      </c>
      <c r="D50" s="1590" t="s">
        <v>217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214</v>
      </c>
      <c r="B51" s="1590" t="s">
        <v>215</v>
      </c>
      <c r="C51" s="1590" t="s">
        <v>216</v>
      </c>
      <c r="D51" s="1590" t="s">
        <v>217</v>
      </c>
      <c r="E51" s="2486"/>
      <c r="F51" s="2486"/>
      <c r="G51" s="2486"/>
      <c r="H51" s="2486"/>
      <c r="I51" s="2513"/>
      <c r="J51" s="2483"/>
      <c r="K51" s="1590"/>
      <c r="L51" s="1591"/>
      <c r="P51" s="2484"/>
      <c r="Q51" s="2484"/>
      <c r="R51" s="583"/>
      <c r="S51" s="1505"/>
      <c r="T51" s="514" t="s">
        <v>455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214</v>
      </c>
      <c r="B52" s="1590" t="s">
        <v>215</v>
      </c>
      <c r="C52" s="1590" t="s">
        <v>216</v>
      </c>
      <c r="D52" s="1590" t="s">
        <v>217</v>
      </c>
      <c r="E52" s="2486"/>
      <c r="F52" s="2486"/>
      <c r="G52" s="2486"/>
      <c r="H52" s="2486"/>
      <c r="I52" s="2483"/>
      <c r="J52" s="1590"/>
      <c r="K52" s="1590"/>
      <c r="L52" s="1591"/>
      <c r="P52" s="2484"/>
      <c r="Q52" s="1558"/>
      <c r="R52" s="583"/>
      <c r="S52" s="1505"/>
      <c r="T52" s="592" t="s">
        <v>456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214</v>
      </c>
      <c r="B53" s="1590" t="s">
        <v>215</v>
      </c>
      <c r="C53" s="1590" t="s">
        <v>216</v>
      </c>
      <c r="D53" s="1590" t="s">
        <v>217</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4842" customFormat="1" customHeight="1" ht="1.05">
      <c r="A54" s="1570" t="s">
        <v>214</v>
      </c>
      <c r="B54" s="1570" t="s">
        <v>215</v>
      </c>
      <c r="C54" s="1570" t="s">
        <v>216</v>
      </c>
      <c r="D54" s="1541"/>
      <c r="E54" s="2486"/>
      <c r="F54" s="2486"/>
      <c r="G54" s="2485"/>
      <c r="H54" s="1541"/>
      <c r="I54" s="1541"/>
      <c r="J54" s="1541"/>
      <c r="K54" s="1541"/>
      <c r="L54" s="1566"/>
      <c r="M54" s="1542"/>
      <c r="N54" s="1542"/>
      <c r="P54" s="1543"/>
      <c r="Q54" s="1544"/>
      <c r="R54" s="1543"/>
      <c r="S54" s="1549"/>
      <c r="T54" s="1552" t="s">
        <v>176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4842" customFormat="1" customHeight="1" ht="1.05">
      <c r="A55" s="1570" t="s">
        <v>214</v>
      </c>
      <c r="B55" s="1570" t="s">
        <v>215</v>
      </c>
      <c r="C55" s="1541"/>
      <c r="D55" s="1541"/>
      <c r="E55" s="2486"/>
      <c r="F55" s="2485"/>
      <c r="G55" s="1541"/>
      <c r="H55" s="1541"/>
      <c r="I55" s="1541"/>
      <c r="J55" s="1541"/>
      <c r="K55" s="1541"/>
      <c r="L55" s="1566"/>
      <c r="M55" s="1548"/>
      <c r="N55" s="1548"/>
      <c r="P55" s="1543"/>
      <c r="Q55" s="1544"/>
      <c r="R55" s="1543"/>
      <c r="S55" s="1549"/>
      <c r="T55" s="1552" t="s">
        <v>177</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4842" customFormat="1" customHeight="1" ht="1.05">
      <c r="A56" s="1570" t="s">
        <v>214</v>
      </c>
      <c r="B56" s="1570"/>
      <c r="C56" s="1570"/>
      <c r="D56" s="1570"/>
      <c r="E56" s="2485"/>
      <c r="F56" s="1570"/>
      <c r="G56" s="1570"/>
      <c r="H56" s="1570"/>
      <c r="I56" s="1570"/>
      <c r="J56" s="1570"/>
      <c r="K56" s="1570"/>
      <c r="L56" s="1573"/>
      <c r="M56" s="1548"/>
      <c r="N56" s="1548"/>
      <c r="O56" s="745"/>
      <c r="P56" s="607"/>
      <c r="Q56" s="1571"/>
      <c r="R56" s="607"/>
      <c r="S56" s="1549"/>
      <c r="T56" s="1552" t="s">
        <v>178</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484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0F31A-AA0D-B28E-D053-6726C8DDEF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9" width="3.7109375" hidden="1" customWidth="1"/>
    <col min="17" max="18" style="16840" width="3.00390625" customWidth="1"/>
    <col min="19" max="19" style="16841" width="12.00390625" customWidth="1"/>
    <col min="20" max="20" style="14762" width="31.00390625" customWidth="1"/>
    <col min="21" max="21" style="14762" width="0.140625" customWidth="1"/>
    <col min="22" max="22" style="14762" width="24.7109375" hidden="1" customWidth="1"/>
    <col min="23" max="23" style="14762" width="0.140625" hidden="1" customWidth="1"/>
    <col min="24" max="25" style="14762" width="24.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24.7109375" customWidth="1"/>
    <col min="31" max="31" style="14762" width="0.140625" customWidth="1"/>
    <col min="32" max="33" style="14762" width="24.00390625" customWidth="1"/>
    <col min="34" max="34" style="14762" width="11.00390625" customWidth="1"/>
    <col min="35" max="35" style="14762" width="3.7109375" customWidth="1"/>
    <col min="36" max="36" style="14762" width="11.00390625" customWidth="1"/>
    <col min="37" max="37" style="14762" width="8.57421875" hidden="1" customWidth="1"/>
    <col min="38" max="38" style="14762" width="4.00390625" customWidth="1"/>
    <col min="39" max="39" style="14762" width="115.00390625" customWidth="1"/>
    <col min="40" max="44" style="14842" width="10.00390625" customWidth="1"/>
    <col min="45" max="45" style="14762"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440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441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442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443</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444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445</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446</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447</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450</v>
      </c>
      <c r="M7" s="764"/>
      <c r="N7" s="1593"/>
      <c r="P7" s="2484"/>
      <c r="Q7" s="2484">
        <v>1</v>
      </c>
      <c r="R7" s="1869"/>
      <c r="S7" s="2234">
        <f>$J7</f>
      </c>
      <c r="T7" s="513" t="s">
        <v>451</v>
      </c>
      <c r="U7" s="527"/>
      <c r="V7" s="2532"/>
      <c r="W7" s="2532"/>
      <c r="X7" s="2532"/>
      <c r="Y7" s="2532"/>
      <c r="Z7" s="2532"/>
      <c r="AA7" s="2532"/>
      <c r="AB7" s="2532"/>
      <c r="AC7" s="2532"/>
      <c r="AD7" s="2532"/>
      <c r="AE7" s="2532"/>
      <c r="AF7" s="2532"/>
      <c r="AG7" s="2532"/>
      <c r="AH7" s="2532"/>
      <c r="AI7" s="2532"/>
      <c r="AJ7" s="2532"/>
      <c r="AK7" s="2532"/>
      <c r="AL7" s="2532"/>
      <c r="AM7" s="2237" t="s">
        <v>452</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453</v>
      </c>
      <c r="M8" s="764"/>
      <c r="N8" s="1593"/>
      <c r="O8" s="1593"/>
      <c r="P8" s="2484"/>
      <c r="Q8" s="2484"/>
      <c r="R8" s="584">
        <v>1</v>
      </c>
      <c r="S8" s="2236">
        <f>$K8</f>
      </c>
      <c r="T8" s="2241"/>
      <c r="U8" s="2242"/>
      <c r="V8" s="2243"/>
      <c r="W8" s="1576"/>
      <c r="X8" s="2243"/>
      <c r="Y8" s="2244"/>
      <c r="Z8" s="2533"/>
      <c r="AA8" s="2339" t="s">
        <v>67</v>
      </c>
      <c r="AB8" s="2533"/>
      <c r="AC8" s="2339" t="s">
        <v>67</v>
      </c>
      <c r="AD8" s="2243"/>
      <c r="AE8" s="1576"/>
      <c r="AF8" s="2243"/>
      <c r="AG8" s="2244"/>
      <c r="AH8" s="2533"/>
      <c r="AI8" s="2339" t="s">
        <v>67</v>
      </c>
      <c r="AJ8" s="2533"/>
      <c r="AK8" s="2339" t="s">
        <v>67</v>
      </c>
      <c r="AL8" s="1576"/>
      <c r="AM8" s="2480" t="s">
        <v>454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455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456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484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484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177</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484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178</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4841" customFormat="1" customHeight="1" ht="22.5" hidden="1">
      <c r="L20" s="1556"/>
      <c r="M20" s="1589"/>
      <c r="N20" s="1589"/>
      <c r="O20" s="1594" t="s">
        <v>458</v>
      </c>
      <c r="P20" s="1589"/>
      <c r="Q20" s="1598"/>
      <c r="R20" s="1598"/>
      <c r="S20" s="956"/>
      <c r="Z20" s="1594"/>
      <c r="AB20" s="1594"/>
      <c r="AC20" s="1593"/>
      <c r="AH20" s="1594"/>
      <c r="AJ20" s="1594"/>
      <c r="AK20" s="1593"/>
      <c r="AN20" s="738"/>
      <c r="AO20" s="738"/>
      <c r="AP20" s="738"/>
      <c r="AQ20" s="738"/>
      <c r="AR20" s="738"/>
      <c r="AS20" s="1387">
        <v>0</v>
      </c>
    </row>
    <row s="14841" customFormat="1" customHeight="1" ht="14.25" hidden="1">
      <c r="L21" s="1556"/>
      <c r="M21" s="1589"/>
      <c r="N21" s="1589"/>
      <c r="O21" s="1589"/>
      <c r="P21" s="1589"/>
      <c r="Q21" s="1598"/>
      <c r="R21" s="1598"/>
      <c r="S21" s="956"/>
      <c r="AC21" s="1593"/>
      <c r="AK21" s="1593"/>
      <c r="AN21" s="738"/>
      <c r="AO21" s="738"/>
      <c r="AP21" s="738"/>
      <c r="AQ21" s="738"/>
      <c r="AR21" s="738"/>
      <c r="AS21" s="1387">
        <v>0</v>
      </c>
    </row>
    <row s="14841" customFormat="1" customHeight="1" ht="14.25" hidden="1">
      <c r="L22" s="1556"/>
      <c r="M22" s="1589"/>
      <c r="N22" s="1589"/>
      <c r="O22" s="1591" t="s">
        <v>459</v>
      </c>
      <c r="P22" s="1589"/>
      <c r="Q22" s="1598"/>
      <c r="R22" s="1598"/>
      <c r="S22" s="956"/>
      <c r="T22" s="1387" t="s">
        <v>460</v>
      </c>
      <c r="AA22" s="413" t="s">
        <v>461</v>
      </c>
      <c r="AC22" s="413" t="s">
        <v>462</v>
      </c>
      <c r="AD22" s="1387" t="s">
        <v>460</v>
      </c>
      <c r="AI22" s="413" t="s">
        <v>463</v>
      </c>
      <c r="AK22" s="413" t="s">
        <v>462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 СП «Нерюнгринская ГРЭС»</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49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464</v>
      </c>
      <c r="T30" s="2477"/>
      <c r="U30" s="1599"/>
      <c r="V30" s="2491" t="str">
        <f>IF(TITLE_DATE_PR_CHANGE="",IF(TITLE_DATE_PR="","",TITLE_DATE_PR),TITLE_DATE_PR_CHANGE)</f>
        <v>45646</v>
      </c>
      <c r="W30" s="2491"/>
      <c r="X30" s="2491"/>
      <c r="Y30" s="2491"/>
      <c r="Z30" s="2491"/>
      <c r="AA30" s="2491"/>
      <c r="AB30" s="2491"/>
      <c r="AC30" s="553"/>
      <c r="AD30" s="2491" t="str">
        <f>IF(TITLE_DATE_PR_CHANGE="",IF(TITLE_DATE_PR="","",TITLE_DATE_PR),TITLE_DATE_PR_CHANGE)</f>
        <v>45646</v>
      </c>
      <c r="AE30" s="2491"/>
      <c r="AF30" s="2491"/>
      <c r="AG30" s="2491"/>
      <c r="AH30" s="2491"/>
      <c r="AI30" s="2491"/>
      <c r="AJ30" s="2491"/>
      <c r="AK30" s="553"/>
      <c r="AL30" s="553"/>
      <c r="AM30" s="507"/>
      <c r="AN30" s="595"/>
      <c r="AO30" s="595"/>
      <c r="AP30" s="595"/>
      <c r="AQ30" s="595"/>
      <c r="AR30" s="595"/>
      <c r="AS30" s="645">
        <v>0</v>
      </c>
    </row>
    <row s="14985" customFormat="1" customHeight="1" ht="18.75" hidden="1">
      <c r="A31" s="1595"/>
      <c r="B31" s="1595"/>
      <c r="C31" s="1595"/>
      <c r="D31" s="1595"/>
      <c r="E31" s="1595"/>
      <c r="F31" s="1595"/>
      <c r="G31" s="1595"/>
      <c r="H31" s="1595"/>
      <c r="I31" s="1595"/>
      <c r="J31" s="1595"/>
      <c r="K31" s="1595"/>
      <c r="L31" s="1596"/>
      <c r="M31" s="1595"/>
      <c r="N31" s="1595"/>
      <c r="O31" s="1595"/>
      <c r="S31" s="2477" t="s">
        <v>465</v>
      </c>
      <c r="T31" s="2477"/>
      <c r="U31" s="1599"/>
      <c r="V31" s="2478" t="str">
        <f>IF(TITLE_NUMBER_PR_CHANGE="",IF(TITLE_NUMBER_PR="","",TITLE_NUMBER_PR),TITLE_NUMBER_PR_CHANGE)</f>
        <v>1.3/58</v>
      </c>
      <c r="W31" s="2478"/>
      <c r="X31" s="2478"/>
      <c r="Y31" s="2478"/>
      <c r="Z31" s="2478"/>
      <c r="AA31" s="2478"/>
      <c r="AB31" s="2478"/>
      <c r="AC31" s="553"/>
      <c r="AD31" s="2478" t="str">
        <f>IF(TITLE_NUMBER_PR_CHANGE="",IF(TITLE_NUMBER_PR="","",TITLE_NUMBER_PR),TITLE_NUMBER_PR_CHANGE)</f>
        <v>1.3/58</v>
      </c>
      <c r="AE31" s="2478"/>
      <c r="AF31" s="2478"/>
      <c r="AG31" s="2478"/>
      <c r="AH31" s="2478"/>
      <c r="AI31" s="2478"/>
      <c r="AJ31" s="2478"/>
      <c r="AK31" s="553"/>
      <c r="AL31" s="553"/>
      <c r="AM31" s="507"/>
      <c r="AN31" s="595"/>
      <c r="AO31" s="595"/>
      <c r="AP31" s="595"/>
      <c r="AQ31" s="595"/>
      <c r="AR31" s="595"/>
      <c r="AS31" s="645">
        <v>0</v>
      </c>
    </row>
    <row s="149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4985" customFormat="1" customHeight="1" ht="18.75">
      <c r="A34" s="1595"/>
      <c r="B34" s="1595"/>
      <c r="C34" s="1595"/>
      <c r="D34" s="1595"/>
      <c r="E34" s="1595"/>
      <c r="F34" s="1595"/>
      <c r="G34" s="1595"/>
      <c r="H34" s="1595"/>
      <c r="I34" s="1595"/>
      <c r="J34" s="1595"/>
      <c r="K34" s="1595"/>
      <c r="L34" s="1596"/>
      <c r="M34" s="1595"/>
      <c r="N34" s="1595"/>
      <c r="O34" s="1595"/>
      <c r="S34" s="2477" t="s">
        <v>466</v>
      </c>
      <c r="T34" s="2477"/>
      <c r="U34" s="1599"/>
      <c r="V34" s="2491" t="str">
        <f>IF(TITLE_DATE_PR_CHANGE="",IF(TITLE_DATE_PR="","",TITLE_DATE_PR),TITLE_DATE_PR_CHANGE)</f>
        <v>45646</v>
      </c>
      <c r="W34" s="2491"/>
      <c r="X34" s="2491"/>
      <c r="Y34" s="2491"/>
      <c r="Z34" s="2491"/>
      <c r="AA34" s="2491"/>
      <c r="AB34" s="2491"/>
      <c r="AC34" s="553"/>
      <c r="AD34" s="2491" t="str">
        <f>IF(TITLE_DATE_PR_CHANGE="",IF(TITLE_DATE_PR="","",TITLE_DATE_PR),TITLE_DATE_PR_CHANGE)</f>
        <v>45646</v>
      </c>
      <c r="AE34" s="2491"/>
      <c r="AF34" s="2491"/>
      <c r="AG34" s="2491"/>
      <c r="AH34" s="2491"/>
      <c r="AI34" s="2491"/>
      <c r="AJ34" s="2491"/>
      <c r="AK34" s="553"/>
      <c r="AL34" s="553"/>
      <c r="AM34" s="507"/>
      <c r="AN34" s="595"/>
      <c r="AO34" s="595"/>
      <c r="AP34" s="595"/>
      <c r="AQ34" s="595"/>
      <c r="AR34" s="595"/>
      <c r="AS34" s="645">
        <v>0</v>
      </c>
    </row>
    <row s="14985" customFormat="1" customHeight="1" ht="18.75">
      <c r="A35" s="1595"/>
      <c r="B35" s="1595"/>
      <c r="C35" s="1595"/>
      <c r="D35" s="1595"/>
      <c r="E35" s="1595"/>
      <c r="F35" s="1595"/>
      <c r="G35" s="1595"/>
      <c r="H35" s="1595"/>
      <c r="I35" s="1595"/>
      <c r="J35" s="1595"/>
      <c r="K35" s="1595"/>
      <c r="L35" s="1596"/>
      <c r="M35" s="1595"/>
      <c r="N35" s="1595"/>
      <c r="O35" s="1595"/>
      <c r="S35" s="2477" t="s">
        <v>467</v>
      </c>
      <c r="T35" s="2477"/>
      <c r="U35" s="1599"/>
      <c r="V35" s="2478" t="str">
        <f>IF(TITLE_NUMBER_PR_CHANGE="",IF(TITLE_NUMBER_PR="","",TITLE_NUMBER_PR),TITLE_NUMBER_PR_CHANGE)</f>
        <v>1.3/58</v>
      </c>
      <c r="W35" s="2478"/>
      <c r="X35" s="2478"/>
      <c r="Y35" s="2478"/>
      <c r="Z35" s="2478"/>
      <c r="AA35" s="2478"/>
      <c r="AB35" s="2478"/>
      <c r="AC35" s="553"/>
      <c r="AD35" s="2478" t="str">
        <f>IF(TITLE_NUMBER_PR_CHANGE="",IF(TITLE_NUMBER_PR="","",TITLE_NUMBER_PR),TITLE_NUMBER_PR_CHANGE)</f>
        <v>1.3/58</v>
      </c>
      <c r="AE35" s="2478"/>
      <c r="AF35" s="2478"/>
      <c r="AG35" s="2478"/>
      <c r="AH35" s="2478"/>
      <c r="AI35" s="2478"/>
      <c r="AJ35" s="2478"/>
      <c r="AK35" s="553"/>
      <c r="AL35" s="553"/>
      <c r="AM35" s="507"/>
      <c r="AN35" s="595"/>
      <c r="AO35" s="595"/>
      <c r="AP35" s="595"/>
      <c r="AQ35" s="595"/>
      <c r="AR35" s="595"/>
      <c r="AS35" s="645">
        <v>0</v>
      </c>
    </row>
    <row s="149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468</v>
      </c>
      <c r="AD36" s="553"/>
      <c r="AE36" s="553"/>
      <c r="AF36" s="553"/>
      <c r="AG36" s="553"/>
      <c r="AH36" s="553"/>
      <c r="AI36" s="553"/>
      <c r="AJ36" s="553"/>
      <c r="AK36" s="505" t="s">
        <v>468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344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345</v>
      </c>
      <c r="AS38" s="1382">
        <v>14</v>
      </c>
    </row>
    <row customHeight="1" ht="14.699999999999998">
      <c r="Q39" s="603"/>
      <c r="R39" s="603"/>
      <c r="S39" s="2500" t="s">
        <v>89</v>
      </c>
      <c r="T39" s="2436" t="s">
        <v>469</v>
      </c>
      <c r="U39" s="528"/>
      <c r="V39" s="2501" t="s">
        <v>470</v>
      </c>
      <c r="W39" s="2502"/>
      <c r="X39" s="2502"/>
      <c r="Y39" s="2502"/>
      <c r="Z39" s="2502"/>
      <c r="AA39" s="2502"/>
      <c r="AB39" s="2503"/>
      <c r="AC39" s="2504" t="s">
        <v>471</v>
      </c>
      <c r="AD39" s="2501" t="s">
        <v>470</v>
      </c>
      <c r="AE39" s="2502"/>
      <c r="AF39" s="2502"/>
      <c r="AG39" s="2502"/>
      <c r="AH39" s="2502"/>
      <c r="AI39" s="2502"/>
      <c r="AJ39" s="2503"/>
      <c r="AK39" s="2504" t="s">
        <v>472</v>
      </c>
      <c r="AL39" s="2507" t="s">
        <v>473</v>
      </c>
      <c r="AM39" s="2354"/>
      <c r="AS39" s="1382">
        <v>14</v>
      </c>
    </row>
    <row customHeight="1" ht="35.699999999999996">
      <c r="Q40" s="603"/>
      <c r="R40" s="603"/>
      <c r="S40" s="2500"/>
      <c r="T40" s="2436"/>
      <c r="U40" s="1258"/>
      <c r="V40" s="2487" t="s">
        <v>474</v>
      </c>
      <c r="W40" s="2510"/>
      <c r="X40" s="2489" t="s">
        <v>476</v>
      </c>
      <c r="Y40" s="2490"/>
      <c r="Z40" s="2489" t="s">
        <v>477</v>
      </c>
      <c r="AA40" s="2496"/>
      <c r="AB40" s="2490"/>
      <c r="AC40" s="2505"/>
      <c r="AD40" s="2487" t="s">
        <v>492</v>
      </c>
      <c r="AE40" s="2510"/>
      <c r="AF40" s="2489" t="s">
        <v>476</v>
      </c>
      <c r="AG40" s="2490"/>
      <c r="AH40" s="2489" t="s">
        <v>477</v>
      </c>
      <c r="AI40" s="2496"/>
      <c r="AJ40" s="2490"/>
      <c r="AK40" s="2505"/>
      <c r="AL40" s="2508"/>
      <c r="AM40" s="2354"/>
      <c r="AS40" s="1382">
        <v>34</v>
      </c>
    </row>
    <row customHeight="1" ht="35.699999999999996">
      <c r="A41" s="1597"/>
      <c r="B41" s="1597" t="s">
        <v>148</v>
      </c>
      <c r="C41" s="1597" t="s">
        <v>149</v>
      </c>
      <c r="D41" s="1597" t="s">
        <v>150</v>
      </c>
      <c r="E41" s="1591" t="s">
        <v>478</v>
      </c>
      <c r="F41" s="1591" t="s">
        <v>479</v>
      </c>
      <c r="G41" s="1591" t="s">
        <v>480</v>
      </c>
      <c r="H41" s="1591" t="s">
        <v>481</v>
      </c>
      <c r="I41" s="1591" t="s">
        <v>482</v>
      </c>
      <c r="J41" s="1591" t="s">
        <v>483</v>
      </c>
      <c r="K41" s="1591" t="s">
        <v>484</v>
      </c>
      <c r="L41" s="1591" t="s">
        <v>459</v>
      </c>
      <c r="Q41" s="603"/>
      <c r="R41" s="603"/>
      <c r="S41" s="2500"/>
      <c r="T41" s="2436"/>
      <c r="U41" s="529"/>
      <c r="V41" s="2488"/>
      <c r="W41" s="2511"/>
      <c r="X41" s="1449" t="s">
        <v>485</v>
      </c>
      <c r="Y41" s="1449" t="s">
        <v>486</v>
      </c>
      <c r="Z41" s="1565" t="s">
        <v>487</v>
      </c>
      <c r="AA41" s="2497" t="s">
        <v>488</v>
      </c>
      <c r="AB41" s="2498"/>
      <c r="AC41" s="2506"/>
      <c r="AD41" s="2488"/>
      <c r="AE41" s="2511"/>
      <c r="AF41" s="1449" t="s">
        <v>485</v>
      </c>
      <c r="AG41" s="1449" t="s">
        <v>486</v>
      </c>
      <c r="AH41" s="1565" t="s">
        <v>487</v>
      </c>
      <c r="AI41" s="2497" t="s">
        <v>488</v>
      </c>
      <c r="AJ41" s="2498"/>
      <c r="AK41" s="2506"/>
      <c r="AL41" s="2509"/>
      <c r="AM41" s="2354"/>
      <c r="AS41" s="1382">
        <v>34</v>
      </c>
    </row>
    <row s="1545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123</v>
      </c>
      <c r="T42" s="1482" t="s">
        <v>104</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226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226</v>
      </c>
      <c r="B44" s="1590" t="s">
        <v>227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441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442</v>
      </c>
      <c r="AO44" s="727"/>
      <c r="AP44" s="727" t="str">
        <f>IF(T44="","",T44)</f>
        <v>Территория действия тарифа</v>
      </c>
      <c r="AQ44" s="727"/>
      <c r="AR44" s="727"/>
      <c r="AS44" s="1382">
        <v>21</v>
      </c>
    </row>
    <row customHeight="1" ht="24">
      <c r="A45" s="1590" t="s">
        <v>226</v>
      </c>
      <c r="B45" s="1590" t="s">
        <v>227</v>
      </c>
      <c r="C45" s="1590" t="s">
        <v>228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443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444</v>
      </c>
      <c r="AO45" s="727"/>
      <c r="AP45" s="727" t="str">
        <f>IF(T45="","",T45)</f>
        <v>Наименование системы теплоснабжения </v>
      </c>
      <c r="AQ45" s="727"/>
      <c r="AR45" s="727"/>
      <c r="AS45" s="1382">
        <v>23</v>
      </c>
    </row>
    <row customHeight="1" ht="22.049999999999997">
      <c r="A46" s="1590" t="s">
        <v>226</v>
      </c>
      <c r="B46" s="1590" t="s">
        <v>227</v>
      </c>
      <c r="C46" s="1590" t="s">
        <v>228</v>
      </c>
      <c r="D46" s="1590" t="s">
        <v>229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445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446</v>
      </c>
      <c r="AO46" s="727"/>
      <c r="AP46" s="727" t="str">
        <f>IF(T46="","",T46)</f>
        <v>Источник тепловой энергии  </v>
      </c>
      <c r="AQ46" s="727"/>
      <c r="AR46" s="727"/>
      <c r="AS46" s="1382">
        <v>21</v>
      </c>
    </row>
    <row s="14842" customFormat="1" customHeight="1" ht="0">
      <c r="A47" s="1570" t="s">
        <v>226</v>
      </c>
      <c r="B47" s="1570" t="s">
        <v>227</v>
      </c>
      <c r="C47" s="1570" t="s">
        <v>228</v>
      </c>
      <c r="D47" s="1570" t="s">
        <v>229</v>
      </c>
      <c r="E47" s="2486"/>
      <c r="F47" s="2486"/>
      <c r="G47" s="2486"/>
      <c r="H47" s="2486"/>
      <c r="I47" s="2483" t="str">
        <f>S46&amp;".1"</f>
        <v>....1</v>
      </c>
      <c r="J47" s="1570"/>
      <c r="K47" s="1570"/>
      <c r="L47" s="1573" t="s">
        <v>447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226</v>
      </c>
      <c r="B48" s="1590" t="s">
        <v>227</v>
      </c>
      <c r="C48" s="1590" t="s">
        <v>228</v>
      </c>
      <c r="D48" s="1590" t="s">
        <v>229</v>
      </c>
      <c r="E48" s="2486"/>
      <c r="F48" s="2486"/>
      <c r="G48" s="2486"/>
      <c r="H48" s="2486"/>
      <c r="I48" s="2513"/>
      <c r="J48" s="2483" t="str">
        <f>S46&amp;".1"</f>
        <v>....1</v>
      </c>
      <c r="K48" s="1590"/>
      <c r="L48" s="1591" t="s">
        <v>450</v>
      </c>
      <c r="P48" s="2484"/>
      <c r="Q48" s="2484">
        <v>1</v>
      </c>
      <c r="R48" s="584"/>
      <c r="S48" s="1563" t="str">
        <f>$J48</f>
        <v>....1</v>
      </c>
      <c r="T48" s="513" t="s">
        <v>451</v>
      </c>
      <c r="U48" s="527"/>
      <c r="V48" s="2472"/>
      <c r="W48" s="2473"/>
      <c r="X48" s="2473"/>
      <c r="Y48" s="2473"/>
      <c r="Z48" s="2473"/>
      <c r="AA48" s="2473"/>
      <c r="AB48" s="2473"/>
      <c r="AC48" s="2474"/>
      <c r="AD48" s="2472"/>
      <c r="AE48" s="2473"/>
      <c r="AF48" s="2473"/>
      <c r="AG48" s="2473"/>
      <c r="AH48" s="2473"/>
      <c r="AI48" s="2473"/>
      <c r="AJ48" s="2473"/>
      <c r="AK48" s="2473"/>
      <c r="AL48" s="2474"/>
      <c r="AM48" s="1485" t="s">
        <v>452</v>
      </c>
      <c r="AO48" s="727"/>
      <c r="AP48" s="727" t="str">
        <f>IF(T48="","",T48)</f>
        <v>Группа потребителей</v>
      </c>
      <c r="AQ48" s="727"/>
      <c r="AR48" s="727"/>
      <c r="AS48" s="1382">
        <v>21</v>
      </c>
    </row>
    <row customHeight="1" ht="22.049999999999997">
      <c r="A49" s="1590" t="s">
        <v>226</v>
      </c>
      <c r="B49" s="1590" t="s">
        <v>227</v>
      </c>
      <c r="C49" s="1590" t="s">
        <v>228</v>
      </c>
      <c r="D49" s="1590" t="s">
        <v>229</v>
      </c>
      <c r="E49" s="2486"/>
      <c r="F49" s="2486"/>
      <c r="G49" s="2486"/>
      <c r="H49" s="2486"/>
      <c r="I49" s="2513"/>
      <c r="J49" s="2513"/>
      <c r="K49" s="2483" t="str">
        <f>J48&amp;".1"</f>
        <v>....1.1</v>
      </c>
      <c r="L49" s="1591" t="s">
        <v>453</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493</v>
      </c>
      <c r="AN49" s="738">
        <f>STRCHECKDATE(V50:AL50)</f>
      </c>
      <c r="AO49" s="727"/>
      <c r="AP49" s="727" t="str">
        <f>IF(T49="","",T49)</f>
        <v/>
      </c>
      <c r="AQ49" s="727"/>
      <c r="AR49" s="727"/>
      <c r="AS49" s="1382">
        <v>21</v>
      </c>
    </row>
    <row customHeight="1" ht="1.05">
      <c r="A50" s="1590" t="s">
        <v>226</v>
      </c>
      <c r="B50" s="1590" t="s">
        <v>227</v>
      </c>
      <c r="C50" s="1590" t="s">
        <v>228</v>
      </c>
      <c r="D50" s="1590" t="s">
        <v>229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226</v>
      </c>
      <c r="B51" s="1590" t="s">
        <v>227</v>
      </c>
      <c r="C51" s="1590" t="s">
        <v>228</v>
      </c>
      <c r="D51" s="1590" t="s">
        <v>229</v>
      </c>
      <c r="E51" s="2486"/>
      <c r="F51" s="2486"/>
      <c r="G51" s="2486"/>
      <c r="H51" s="2486"/>
      <c r="I51" s="2513"/>
      <c r="J51" s="2483"/>
      <c r="K51" s="1590"/>
      <c r="L51" s="1591"/>
      <c r="P51" s="2484"/>
      <c r="Q51" s="2484"/>
      <c r="R51" s="583"/>
      <c r="S51" s="1505"/>
      <c r="T51" s="514" t="s">
        <v>455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226</v>
      </c>
      <c r="B52" s="1590" t="s">
        <v>227</v>
      </c>
      <c r="C52" s="1590" t="s">
        <v>228</v>
      </c>
      <c r="D52" s="1590" t="s">
        <v>229</v>
      </c>
      <c r="E52" s="2486"/>
      <c r="F52" s="2486"/>
      <c r="G52" s="2486"/>
      <c r="H52" s="2486"/>
      <c r="I52" s="2483"/>
      <c r="J52" s="1590"/>
      <c r="K52" s="1590"/>
      <c r="L52" s="1591"/>
      <c r="P52" s="2484"/>
      <c r="Q52" s="1558"/>
      <c r="R52" s="583"/>
      <c r="S52" s="1505"/>
      <c r="T52" s="592" t="s">
        <v>456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226</v>
      </c>
      <c r="B53" s="1590" t="s">
        <v>227</v>
      </c>
      <c r="C53" s="1590" t="s">
        <v>228</v>
      </c>
      <c r="D53" s="1590" t="s">
        <v>229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4842" customFormat="1" customHeight="1" ht="1.05">
      <c r="A54" s="1570" t="s">
        <v>226</v>
      </c>
      <c r="B54" s="1570" t="s">
        <v>227</v>
      </c>
      <c r="C54" s="1570" t="s">
        <v>228</v>
      </c>
      <c r="D54" s="1541"/>
      <c r="E54" s="2486"/>
      <c r="F54" s="2486"/>
      <c r="G54" s="2485"/>
      <c r="H54" s="1541"/>
      <c r="I54" s="1541"/>
      <c r="J54" s="1541"/>
      <c r="K54" s="1541"/>
      <c r="L54" s="1566"/>
      <c r="M54" s="1542"/>
      <c r="N54" s="1542"/>
      <c r="P54" s="1543"/>
      <c r="Q54" s="1544"/>
      <c r="R54" s="1543"/>
      <c r="S54" s="1549"/>
      <c r="T54" s="1552" t="s">
        <v>176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4842" customFormat="1" customHeight="1" ht="1.05">
      <c r="A55" s="1570" t="s">
        <v>226</v>
      </c>
      <c r="B55" s="1570" t="s">
        <v>227</v>
      </c>
      <c r="C55" s="1541"/>
      <c r="D55" s="1541"/>
      <c r="E55" s="2486"/>
      <c r="F55" s="2485"/>
      <c r="G55" s="1541"/>
      <c r="H55" s="1541"/>
      <c r="I55" s="1541"/>
      <c r="J55" s="1541"/>
      <c r="K55" s="1541"/>
      <c r="L55" s="1566"/>
      <c r="M55" s="1548"/>
      <c r="N55" s="1548"/>
      <c r="P55" s="1543"/>
      <c r="Q55" s="1544"/>
      <c r="R55" s="1543"/>
      <c r="S55" s="1549"/>
      <c r="T55" s="1552" t="s">
        <v>177</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4842" customFormat="1" customHeight="1" ht="1.05">
      <c r="A56" s="1570" t="s">
        <v>226</v>
      </c>
      <c r="B56" s="1570"/>
      <c r="C56" s="1570"/>
      <c r="D56" s="1570"/>
      <c r="E56" s="2485"/>
      <c r="F56" s="1570"/>
      <c r="G56" s="1570"/>
      <c r="H56" s="1570"/>
      <c r="I56" s="1570"/>
      <c r="J56" s="1570"/>
      <c r="K56" s="1570"/>
      <c r="L56" s="1573"/>
      <c r="M56" s="1548"/>
      <c r="N56" s="1548"/>
      <c r="O56" s="745"/>
      <c r="P56" s="607"/>
      <c r="Q56" s="1571"/>
      <c r="R56" s="607"/>
      <c r="S56" s="1549"/>
      <c r="T56" s="1552" t="s">
        <v>178</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484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846C2-4361-8792-5CDA-67C8DB5E27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9" width="3.7109375" hidden="1" customWidth="1"/>
    <col min="17" max="18" style="16840" width="3.00390625" customWidth="1"/>
    <col min="19" max="19" style="16841" width="12.00390625" customWidth="1"/>
    <col min="20" max="20" style="14762" width="31.00390625" customWidth="1"/>
    <col min="21" max="21" style="14762" width="0.140625" customWidth="1"/>
    <col min="22" max="22" style="14762" width="24.7109375" hidden="1" customWidth="1"/>
    <col min="23" max="23" style="14762" width="0.140625" hidden="1" customWidth="1"/>
    <col min="24" max="25" style="14762" width="24.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24.7109375" customWidth="1"/>
    <col min="31" max="31" style="14762" width="0.140625" customWidth="1"/>
    <col min="32" max="33" style="14762" width="24.00390625" customWidth="1"/>
    <col min="34" max="34" style="14762" width="11.00390625" customWidth="1"/>
    <col min="35" max="35" style="14762" width="3.7109375" customWidth="1"/>
    <col min="36" max="36" style="14762" width="11.00390625" customWidth="1"/>
    <col min="37" max="37" style="14762" width="8.57421875" hidden="1" customWidth="1"/>
    <col min="38" max="38" style="14762" width="4.00390625" customWidth="1"/>
    <col min="39" max="39" style="14762" width="115.00390625" customWidth="1"/>
    <col min="40" max="44" style="14842" width="10.00390625" customWidth="1"/>
    <col min="45" max="45" style="1476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440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441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442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443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444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445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446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447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450</v>
      </c>
      <c r="M7" s="764"/>
      <c r="N7" s="1593"/>
      <c r="P7" s="2484"/>
      <c r="Q7" s="2484">
        <v>1</v>
      </c>
      <c r="R7" s="584"/>
      <c r="S7" s="1563">
        <f>$J7</f>
      </c>
      <c r="T7" s="513" t="s">
        <v>451</v>
      </c>
      <c r="U7" s="527"/>
      <c r="V7" s="2472"/>
      <c r="W7" s="2473"/>
      <c r="X7" s="2473"/>
      <c r="Y7" s="2473"/>
      <c r="Z7" s="2473"/>
      <c r="AA7" s="2473"/>
      <c r="AB7" s="2473"/>
      <c r="AC7" s="2474"/>
      <c r="AD7" s="2472"/>
      <c r="AE7" s="2473"/>
      <c r="AF7" s="2473"/>
      <c r="AG7" s="2473"/>
      <c r="AH7" s="2473"/>
      <c r="AI7" s="2473"/>
      <c r="AJ7" s="2473"/>
      <c r="AK7" s="2473"/>
      <c r="AL7" s="2474"/>
      <c r="AM7" s="1485" t="s">
        <v>452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453</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454</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455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456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4842"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176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4842"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177</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4842"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178</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4841" customFormat="1" customHeight="1" ht="22.5" hidden="1">
      <c r="L20" s="1556"/>
      <c r="M20" s="1589"/>
      <c r="N20" s="1589"/>
      <c r="O20" s="1594" t="s">
        <v>458</v>
      </c>
      <c r="P20" s="1589"/>
      <c r="Q20" s="1598"/>
      <c r="R20" s="1598"/>
      <c r="S20" s="956"/>
      <c r="Z20" s="1594"/>
      <c r="AB20" s="1594"/>
      <c r="AC20" s="1593"/>
      <c r="AH20" s="1594"/>
      <c r="AJ20" s="1594"/>
      <c r="AK20" s="1593"/>
      <c r="AN20" s="738"/>
      <c r="AO20" s="738"/>
      <c r="AP20" s="738"/>
      <c r="AQ20" s="738"/>
      <c r="AR20" s="738"/>
      <c r="AS20" s="1387">
        <v>0</v>
      </c>
    </row>
    <row s="14841" customFormat="1" customHeight="1" ht="14.25" hidden="1">
      <c r="L21" s="1556"/>
      <c r="M21" s="1589"/>
      <c r="N21" s="1589"/>
      <c r="O21" s="1589"/>
      <c r="P21" s="1589"/>
      <c r="Q21" s="1598"/>
      <c r="R21" s="1598"/>
      <c r="S21" s="956"/>
      <c r="AC21" s="1593"/>
      <c r="AK21" s="1593"/>
      <c r="AN21" s="738"/>
      <c r="AO21" s="738"/>
      <c r="AP21" s="738"/>
      <c r="AQ21" s="738"/>
      <c r="AR21" s="738"/>
      <c r="AS21" s="1387">
        <v>0</v>
      </c>
    </row>
    <row s="14841" customFormat="1" customHeight="1" ht="14.25" hidden="1">
      <c r="L22" s="1556"/>
      <c r="M22" s="1589"/>
      <c r="N22" s="1589"/>
      <c r="O22" s="1591" t="s">
        <v>459</v>
      </c>
      <c r="P22" s="1589"/>
      <c r="Q22" s="1598"/>
      <c r="R22" s="1598"/>
      <c r="S22" s="956"/>
      <c r="T22" s="1387" t="s">
        <v>460</v>
      </c>
      <c r="AA22" s="413" t="s">
        <v>461</v>
      </c>
      <c r="AC22" s="413" t="s">
        <v>462</v>
      </c>
      <c r="AD22" s="1387" t="s">
        <v>460</v>
      </c>
      <c r="AI22" s="413" t="s">
        <v>463</v>
      </c>
      <c r="AK22" s="413" t="s">
        <v>462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 СП «Нерюнгринская ГРЭС»</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49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464</v>
      </c>
      <c r="T30" s="2477"/>
      <c r="U30" s="1599"/>
      <c r="V30" s="2491" t="str">
        <f>IF(TITLE_DATE_PR_CHANGE="",IF(TITLE_DATE_PR="","",TITLE_DATE_PR),TITLE_DATE_PR_CHANGE)</f>
        <v>45646</v>
      </c>
      <c r="W30" s="2491"/>
      <c r="X30" s="2491"/>
      <c r="Y30" s="2491"/>
      <c r="Z30" s="2491"/>
      <c r="AA30" s="2491"/>
      <c r="AB30" s="2491"/>
      <c r="AC30" s="553"/>
      <c r="AD30" s="2491" t="str">
        <f>IF(TITLE_DATE_PR_CHANGE="",IF(TITLE_DATE_PR="","",TITLE_DATE_PR),TITLE_DATE_PR_CHANGE)</f>
        <v>45646</v>
      </c>
      <c r="AE30" s="2491"/>
      <c r="AF30" s="2491"/>
      <c r="AG30" s="2491"/>
      <c r="AH30" s="2491"/>
      <c r="AI30" s="2491"/>
      <c r="AJ30" s="2491"/>
      <c r="AK30" s="553"/>
      <c r="AL30" s="553"/>
      <c r="AM30" s="507"/>
      <c r="AN30" s="595"/>
      <c r="AO30" s="595"/>
      <c r="AP30" s="595"/>
      <c r="AQ30" s="595"/>
      <c r="AR30" s="595"/>
      <c r="AS30" s="645">
        <v>0</v>
      </c>
    </row>
    <row s="14985" customFormat="1" customHeight="1" ht="18.75" hidden="1">
      <c r="A31" s="1595"/>
      <c r="B31" s="1595"/>
      <c r="C31" s="1595"/>
      <c r="D31" s="1595"/>
      <c r="E31" s="1595"/>
      <c r="F31" s="1595"/>
      <c r="G31" s="1595"/>
      <c r="H31" s="1595"/>
      <c r="I31" s="1595"/>
      <c r="J31" s="1595"/>
      <c r="K31" s="1595"/>
      <c r="L31" s="1596"/>
      <c r="M31" s="1595"/>
      <c r="N31" s="1595"/>
      <c r="O31" s="1595"/>
      <c r="S31" s="2477" t="s">
        <v>465</v>
      </c>
      <c r="T31" s="2477"/>
      <c r="U31" s="1599"/>
      <c r="V31" s="2478" t="str">
        <f>IF(TITLE_NUMBER_PR_CHANGE="",IF(TITLE_NUMBER_PR="","",TITLE_NUMBER_PR),TITLE_NUMBER_PR_CHANGE)</f>
        <v>1.3/58</v>
      </c>
      <c r="W31" s="2478"/>
      <c r="X31" s="2478"/>
      <c r="Y31" s="2478"/>
      <c r="Z31" s="2478"/>
      <c r="AA31" s="2478"/>
      <c r="AB31" s="2478"/>
      <c r="AC31" s="553"/>
      <c r="AD31" s="2478" t="str">
        <f>IF(TITLE_NUMBER_PR_CHANGE="",IF(TITLE_NUMBER_PR="","",TITLE_NUMBER_PR),TITLE_NUMBER_PR_CHANGE)</f>
        <v>1.3/58</v>
      </c>
      <c r="AE31" s="2478"/>
      <c r="AF31" s="2478"/>
      <c r="AG31" s="2478"/>
      <c r="AH31" s="2478"/>
      <c r="AI31" s="2478"/>
      <c r="AJ31" s="2478"/>
      <c r="AK31" s="553"/>
      <c r="AL31" s="553"/>
      <c r="AM31" s="507"/>
      <c r="AN31" s="595"/>
      <c r="AO31" s="595"/>
      <c r="AP31" s="595"/>
      <c r="AQ31" s="595"/>
      <c r="AR31" s="595"/>
      <c r="AS31" s="645">
        <v>0</v>
      </c>
    </row>
    <row s="149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4985" customFormat="1" customHeight="1" ht="18.75">
      <c r="A34" s="1595"/>
      <c r="B34" s="1595"/>
      <c r="C34" s="1595"/>
      <c r="D34" s="1595"/>
      <c r="E34" s="1595"/>
      <c r="F34" s="1595"/>
      <c r="G34" s="1595"/>
      <c r="H34" s="1595"/>
      <c r="I34" s="1595"/>
      <c r="J34" s="1595"/>
      <c r="K34" s="1595"/>
      <c r="L34" s="1596"/>
      <c r="M34" s="1595"/>
      <c r="N34" s="1595"/>
      <c r="O34" s="1595"/>
      <c r="S34" s="2477" t="s">
        <v>466</v>
      </c>
      <c r="T34" s="2477"/>
      <c r="U34" s="1599"/>
      <c r="V34" s="2491" t="str">
        <f>IF(TITLE_DATE_PR_CHANGE="",IF(TITLE_DATE_PR="","",TITLE_DATE_PR),TITLE_DATE_PR_CHANGE)</f>
        <v>45646</v>
      </c>
      <c r="W34" s="2491"/>
      <c r="X34" s="2491"/>
      <c r="Y34" s="2491"/>
      <c r="Z34" s="2491"/>
      <c r="AA34" s="2491"/>
      <c r="AB34" s="2491"/>
      <c r="AC34" s="553"/>
      <c r="AD34" s="2491" t="str">
        <f>IF(TITLE_DATE_PR_CHANGE="",IF(TITLE_DATE_PR="","",TITLE_DATE_PR),TITLE_DATE_PR_CHANGE)</f>
        <v>45646</v>
      </c>
      <c r="AE34" s="2491"/>
      <c r="AF34" s="2491"/>
      <c r="AG34" s="2491"/>
      <c r="AH34" s="2491"/>
      <c r="AI34" s="2491"/>
      <c r="AJ34" s="2491"/>
      <c r="AK34" s="553"/>
      <c r="AL34" s="553"/>
      <c r="AM34" s="507"/>
      <c r="AN34" s="595"/>
      <c r="AO34" s="595"/>
      <c r="AP34" s="595"/>
      <c r="AQ34" s="595"/>
      <c r="AR34" s="595"/>
      <c r="AS34" s="645">
        <v>0</v>
      </c>
    </row>
    <row s="14985" customFormat="1" customHeight="1" ht="25.5">
      <c r="A35" s="1595"/>
      <c r="B35" s="1595"/>
      <c r="C35" s="1595"/>
      <c r="D35" s="1595"/>
      <c r="E35" s="1595"/>
      <c r="F35" s="1595"/>
      <c r="G35" s="1595"/>
      <c r="H35" s="1595"/>
      <c r="I35" s="1595"/>
      <c r="J35" s="1595"/>
      <c r="K35" s="1595"/>
      <c r="L35" s="1596"/>
      <c r="M35" s="1595"/>
      <c r="N35" s="1595"/>
      <c r="O35" s="1595"/>
      <c r="S35" s="2477" t="s">
        <v>467</v>
      </c>
      <c r="T35" s="2477"/>
      <c r="U35" s="1599"/>
      <c r="V35" s="2478" t="str">
        <f>IF(TITLE_NUMBER_PR_CHANGE="",IF(TITLE_NUMBER_PR="","",TITLE_NUMBER_PR),TITLE_NUMBER_PR_CHANGE)</f>
        <v>1.3/58</v>
      </c>
      <c r="W35" s="2478"/>
      <c r="X35" s="2478"/>
      <c r="Y35" s="2478"/>
      <c r="Z35" s="2478"/>
      <c r="AA35" s="2478"/>
      <c r="AB35" s="2478"/>
      <c r="AC35" s="553"/>
      <c r="AD35" s="2478" t="str">
        <f>IF(TITLE_NUMBER_PR_CHANGE="",IF(TITLE_NUMBER_PR="","",TITLE_NUMBER_PR),TITLE_NUMBER_PR_CHANGE)</f>
        <v>1.3/58</v>
      </c>
      <c r="AE35" s="2478"/>
      <c r="AF35" s="2478"/>
      <c r="AG35" s="2478"/>
      <c r="AH35" s="2478"/>
      <c r="AI35" s="2478"/>
      <c r="AJ35" s="2478"/>
      <c r="AK35" s="553"/>
      <c r="AL35" s="553"/>
      <c r="AM35" s="507"/>
      <c r="AN35" s="595"/>
      <c r="AO35" s="595"/>
      <c r="AP35" s="595"/>
      <c r="AQ35" s="595"/>
      <c r="AR35" s="595"/>
      <c r="AS35" s="645">
        <v>0</v>
      </c>
    </row>
    <row s="149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468</v>
      </c>
      <c r="AD36" s="553"/>
      <c r="AE36" s="553"/>
      <c r="AF36" s="553"/>
      <c r="AG36" s="553"/>
      <c r="AH36" s="553"/>
      <c r="AI36" s="553"/>
      <c r="AJ36" s="553"/>
      <c r="AK36" s="505" t="s">
        <v>468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344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345</v>
      </c>
      <c r="AS38" s="1382">
        <v>14</v>
      </c>
    </row>
    <row customHeight="1" ht="14.699999999999998">
      <c r="Q39" s="603"/>
      <c r="R39" s="603"/>
      <c r="S39" s="2500" t="s">
        <v>89</v>
      </c>
      <c r="T39" s="2436" t="s">
        <v>469</v>
      </c>
      <c r="U39" s="528"/>
      <c r="V39" s="2501" t="s">
        <v>470</v>
      </c>
      <c r="W39" s="2502"/>
      <c r="X39" s="2502"/>
      <c r="Y39" s="2502"/>
      <c r="Z39" s="2502"/>
      <c r="AA39" s="2502"/>
      <c r="AB39" s="2503"/>
      <c r="AC39" s="2504" t="s">
        <v>471</v>
      </c>
      <c r="AD39" s="2501" t="s">
        <v>470</v>
      </c>
      <c r="AE39" s="2502"/>
      <c r="AF39" s="2502"/>
      <c r="AG39" s="2502"/>
      <c r="AH39" s="2502"/>
      <c r="AI39" s="2502"/>
      <c r="AJ39" s="2503"/>
      <c r="AK39" s="2504" t="s">
        <v>472</v>
      </c>
      <c r="AL39" s="2507" t="s">
        <v>473</v>
      </c>
      <c r="AM39" s="2354"/>
      <c r="AS39" s="1382">
        <v>14</v>
      </c>
    </row>
    <row customHeight="1" ht="35.699999999999996">
      <c r="Q40" s="603"/>
      <c r="R40" s="603"/>
      <c r="S40" s="2500"/>
      <c r="T40" s="2436"/>
      <c r="U40" s="1258"/>
      <c r="V40" s="2487" t="s">
        <v>474</v>
      </c>
      <c r="W40" s="2510"/>
      <c r="X40" s="2489" t="s">
        <v>476</v>
      </c>
      <c r="Y40" s="2490"/>
      <c r="Z40" s="2489" t="s">
        <v>477</v>
      </c>
      <c r="AA40" s="2496"/>
      <c r="AB40" s="2490"/>
      <c r="AC40" s="2505"/>
      <c r="AD40" s="2487" t="s">
        <v>492</v>
      </c>
      <c r="AE40" s="2510"/>
      <c r="AF40" s="2489" t="s">
        <v>476</v>
      </c>
      <c r="AG40" s="2490"/>
      <c r="AH40" s="2489" t="s">
        <v>477</v>
      </c>
      <c r="AI40" s="2496"/>
      <c r="AJ40" s="2490"/>
      <c r="AK40" s="2505"/>
      <c r="AL40" s="2508"/>
      <c r="AM40" s="2354"/>
      <c r="AS40" s="1382">
        <v>34</v>
      </c>
    </row>
    <row customHeight="1" ht="35.699999999999996">
      <c r="A41" s="1597"/>
      <c r="B41" s="1597" t="s">
        <v>148</v>
      </c>
      <c r="C41" s="1597" t="s">
        <v>149</v>
      </c>
      <c r="D41" s="1597" t="s">
        <v>150</v>
      </c>
      <c r="E41" s="1591" t="s">
        <v>478</v>
      </c>
      <c r="F41" s="1591" t="s">
        <v>479</v>
      </c>
      <c r="G41" s="1591" t="s">
        <v>480</v>
      </c>
      <c r="H41" s="1591" t="s">
        <v>481</v>
      </c>
      <c r="I41" s="1591" t="s">
        <v>482</v>
      </c>
      <c r="J41" s="1591" t="s">
        <v>483</v>
      </c>
      <c r="K41" s="1591" t="s">
        <v>484</v>
      </c>
      <c r="L41" s="1591" t="s">
        <v>459</v>
      </c>
      <c r="Q41" s="603"/>
      <c r="R41" s="603"/>
      <c r="S41" s="2500"/>
      <c r="T41" s="2436"/>
      <c r="U41" s="529"/>
      <c r="V41" s="2488"/>
      <c r="W41" s="2511"/>
      <c r="X41" s="1449" t="s">
        <v>485</v>
      </c>
      <c r="Y41" s="1449" t="s">
        <v>486</v>
      </c>
      <c r="Z41" s="1565" t="s">
        <v>487</v>
      </c>
      <c r="AA41" s="2497" t="s">
        <v>488</v>
      </c>
      <c r="AB41" s="2498"/>
      <c r="AC41" s="2506"/>
      <c r="AD41" s="2488"/>
      <c r="AE41" s="2511"/>
      <c r="AF41" s="1449" t="s">
        <v>485</v>
      </c>
      <c r="AG41" s="1449" t="s">
        <v>486</v>
      </c>
      <c r="AH41" s="1565" t="s">
        <v>487</v>
      </c>
      <c r="AI41" s="2497" t="s">
        <v>488</v>
      </c>
      <c r="AJ41" s="2498"/>
      <c r="AK41" s="2506"/>
      <c r="AL41" s="2509"/>
      <c r="AM41" s="2354"/>
      <c r="AS41" s="1382">
        <v>34</v>
      </c>
    </row>
    <row s="1545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123</v>
      </c>
      <c r="T42" s="1482" t="s">
        <v>104</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232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232</v>
      </c>
      <c r="B44" s="1590" t="s">
        <v>233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441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442</v>
      </c>
      <c r="AO44" s="727"/>
      <c r="AP44" s="727" t="str">
        <f>IF(T44="","",T44)</f>
        <v>Территория действия тарифа</v>
      </c>
      <c r="AQ44" s="727"/>
      <c r="AR44" s="727"/>
      <c r="AS44" s="1382">
        <v>21</v>
      </c>
    </row>
    <row customHeight="1" ht="24">
      <c r="A45" s="1590" t="s">
        <v>232</v>
      </c>
      <c r="B45" s="1590" t="s">
        <v>233</v>
      </c>
      <c r="C45" s="1590" t="s">
        <v>234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443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444</v>
      </c>
      <c r="AO45" s="727"/>
      <c r="AP45" s="727" t="str">
        <f>IF(T45="","",T45)</f>
        <v>Наименование системы теплоснабжения </v>
      </c>
      <c r="AQ45" s="727"/>
      <c r="AR45" s="727"/>
      <c r="AS45" s="1382">
        <v>23</v>
      </c>
    </row>
    <row customHeight="1" ht="22.049999999999997">
      <c r="A46" s="1590" t="s">
        <v>232</v>
      </c>
      <c r="B46" s="1590" t="s">
        <v>233</v>
      </c>
      <c r="C46" s="1590" t="s">
        <v>234</v>
      </c>
      <c r="D46" s="1590" t="s">
        <v>235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445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446</v>
      </c>
      <c r="AO46" s="727"/>
      <c r="AP46" s="727" t="str">
        <f>IF(T46="","",T46)</f>
        <v>Источник тепловой энергии  </v>
      </c>
      <c r="AQ46" s="727"/>
      <c r="AR46" s="727"/>
      <c r="AS46" s="1382">
        <v>21</v>
      </c>
    </row>
    <row s="14842" customFormat="1" customHeight="1" ht="0">
      <c r="A47" s="1570" t="s">
        <v>232</v>
      </c>
      <c r="B47" s="1570" t="s">
        <v>233</v>
      </c>
      <c r="C47" s="1570" t="s">
        <v>234</v>
      </c>
      <c r="D47" s="1570" t="s">
        <v>235</v>
      </c>
      <c r="E47" s="2486"/>
      <c r="F47" s="2486"/>
      <c r="G47" s="2486"/>
      <c r="H47" s="2486"/>
      <c r="I47" s="2483" t="str">
        <f>S46&amp;".1"</f>
        <v>....1</v>
      </c>
      <c r="J47" s="1570"/>
      <c r="K47" s="1570"/>
      <c r="L47" s="1573" t="s">
        <v>447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232</v>
      </c>
      <c r="B48" s="1590" t="s">
        <v>233</v>
      </c>
      <c r="C48" s="1590" t="s">
        <v>234</v>
      </c>
      <c r="D48" s="1590" t="s">
        <v>235</v>
      </c>
      <c r="E48" s="2486"/>
      <c r="F48" s="2486"/>
      <c r="G48" s="2486"/>
      <c r="H48" s="2486"/>
      <c r="I48" s="2513"/>
      <c r="J48" s="2483" t="str">
        <f>S46&amp;".1"</f>
        <v>....1</v>
      </c>
      <c r="K48" s="1590"/>
      <c r="L48" s="1591" t="s">
        <v>450</v>
      </c>
      <c r="P48" s="2484"/>
      <c r="Q48" s="2484">
        <v>1</v>
      </c>
      <c r="R48" s="584"/>
      <c r="S48" s="1563" t="str">
        <f>$J48</f>
        <v>....1</v>
      </c>
      <c r="T48" s="513" t="s">
        <v>451</v>
      </c>
      <c r="U48" s="527"/>
      <c r="V48" s="2472"/>
      <c r="W48" s="2473"/>
      <c r="X48" s="2473"/>
      <c r="Y48" s="2473"/>
      <c r="Z48" s="2473"/>
      <c r="AA48" s="2473"/>
      <c r="AB48" s="2473"/>
      <c r="AC48" s="2474"/>
      <c r="AD48" s="2472"/>
      <c r="AE48" s="2473"/>
      <c r="AF48" s="2473"/>
      <c r="AG48" s="2473"/>
      <c r="AH48" s="2473"/>
      <c r="AI48" s="2473"/>
      <c r="AJ48" s="2473"/>
      <c r="AK48" s="2473"/>
      <c r="AL48" s="2474"/>
      <c r="AM48" s="1485" t="s">
        <v>452</v>
      </c>
      <c r="AO48" s="727"/>
      <c r="AP48" s="727" t="str">
        <f>IF(T48="","",T48)</f>
        <v>Группа потребителей</v>
      </c>
      <c r="AQ48" s="727"/>
      <c r="AR48" s="727"/>
      <c r="AS48" s="1382">
        <v>21</v>
      </c>
    </row>
    <row customHeight="1" ht="22.049999999999997">
      <c r="A49" s="1590" t="s">
        <v>232</v>
      </c>
      <c r="B49" s="1590" t="s">
        <v>233</v>
      </c>
      <c r="C49" s="1590" t="s">
        <v>234</v>
      </c>
      <c r="D49" s="1590" t="s">
        <v>235</v>
      </c>
      <c r="E49" s="2486"/>
      <c r="F49" s="2486"/>
      <c r="G49" s="2486"/>
      <c r="H49" s="2486"/>
      <c r="I49" s="2513"/>
      <c r="J49" s="2513"/>
      <c r="K49" s="2483" t="str">
        <f>J48&amp;".1"</f>
        <v>....1.1</v>
      </c>
      <c r="L49" s="1591" t="s">
        <v>453</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493</v>
      </c>
      <c r="AN49" s="738">
        <f>STRCHECKDATE(V50:AL50)</f>
      </c>
      <c r="AO49" s="727"/>
      <c r="AP49" s="727" t="str">
        <f>IF(T49="","",T49)</f>
        <v/>
      </c>
      <c r="AQ49" s="727"/>
      <c r="AR49" s="727"/>
      <c r="AS49" s="1382">
        <v>21</v>
      </c>
    </row>
    <row customHeight="1" ht="0">
      <c r="A50" s="1590" t="s">
        <v>232</v>
      </c>
      <c r="B50" s="1590" t="s">
        <v>233</v>
      </c>
      <c r="C50" s="1590" t="s">
        <v>234</v>
      </c>
      <c r="D50" s="1590" t="s">
        <v>235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232</v>
      </c>
      <c r="B51" s="1590" t="s">
        <v>233</v>
      </c>
      <c r="C51" s="1590" t="s">
        <v>234</v>
      </c>
      <c r="D51" s="1590" t="s">
        <v>235</v>
      </c>
      <c r="E51" s="2486"/>
      <c r="F51" s="2486"/>
      <c r="G51" s="2486"/>
      <c r="H51" s="2486"/>
      <c r="I51" s="2513"/>
      <c r="J51" s="2483"/>
      <c r="K51" s="1590"/>
      <c r="L51" s="1591"/>
      <c r="P51" s="2484"/>
      <c r="Q51" s="2484"/>
      <c r="R51" s="583"/>
      <c r="S51" s="1505"/>
      <c r="T51" s="514" t="s">
        <v>455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232</v>
      </c>
      <c r="B52" s="1590" t="s">
        <v>233</v>
      </c>
      <c r="C52" s="1590" t="s">
        <v>234</v>
      </c>
      <c r="D52" s="1590" t="s">
        <v>235</v>
      </c>
      <c r="E52" s="2486"/>
      <c r="F52" s="2486"/>
      <c r="G52" s="2486"/>
      <c r="H52" s="2486"/>
      <c r="I52" s="2483"/>
      <c r="J52" s="1590"/>
      <c r="K52" s="1590"/>
      <c r="L52" s="1591"/>
      <c r="P52" s="2484"/>
      <c r="Q52" s="1558"/>
      <c r="R52" s="583"/>
      <c r="S52" s="1505"/>
      <c r="T52" s="592" t="s">
        <v>456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232</v>
      </c>
      <c r="B53" s="1590" t="s">
        <v>233</v>
      </c>
      <c r="C53" s="1590" t="s">
        <v>234</v>
      </c>
      <c r="D53" s="1590" t="s">
        <v>235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4842" customFormat="1" customHeight="1" ht="0">
      <c r="A54" s="1570" t="s">
        <v>232</v>
      </c>
      <c r="B54" s="1570" t="s">
        <v>233</v>
      </c>
      <c r="C54" s="1570" t="s">
        <v>234</v>
      </c>
      <c r="D54" s="1541"/>
      <c r="E54" s="2486"/>
      <c r="F54" s="2486"/>
      <c r="G54" s="2485"/>
      <c r="H54" s="1541"/>
      <c r="I54" s="1541"/>
      <c r="J54" s="1541"/>
      <c r="K54" s="1541"/>
      <c r="L54" s="1566"/>
      <c r="M54" s="1542"/>
      <c r="N54" s="1542"/>
      <c r="P54" s="1543"/>
      <c r="Q54" s="1544"/>
      <c r="R54" s="1543"/>
      <c r="S54" s="1549"/>
      <c r="T54" s="1552" t="s">
        <v>176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4842" customFormat="1" customHeight="1" ht="0">
      <c r="A55" s="1570" t="s">
        <v>232</v>
      </c>
      <c r="B55" s="1570" t="s">
        <v>233</v>
      </c>
      <c r="C55" s="1541"/>
      <c r="D55" s="1541"/>
      <c r="E55" s="2486"/>
      <c r="F55" s="2485"/>
      <c r="G55" s="1541"/>
      <c r="H55" s="1541"/>
      <c r="I55" s="1541"/>
      <c r="J55" s="1541"/>
      <c r="K55" s="1541"/>
      <c r="L55" s="1566"/>
      <c r="M55" s="1548"/>
      <c r="N55" s="1548"/>
      <c r="P55" s="1543"/>
      <c r="Q55" s="1544"/>
      <c r="R55" s="1543"/>
      <c r="S55" s="1549"/>
      <c r="T55" s="1552" t="s">
        <v>177</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4842" customFormat="1" customHeight="1" ht="0">
      <c r="A56" s="1570" t="s">
        <v>232</v>
      </c>
      <c r="B56" s="1570"/>
      <c r="C56" s="1570"/>
      <c r="D56" s="1570"/>
      <c r="E56" s="2485"/>
      <c r="F56" s="1570"/>
      <c r="G56" s="1570"/>
      <c r="H56" s="1570"/>
      <c r="I56" s="1570"/>
      <c r="J56" s="1570"/>
      <c r="K56" s="1570"/>
      <c r="L56" s="1573"/>
      <c r="M56" s="1548"/>
      <c r="N56" s="1548"/>
      <c r="O56" s="745"/>
      <c r="P56" s="607"/>
      <c r="Q56" s="1571"/>
      <c r="R56" s="607"/>
      <c r="S56" s="1549"/>
      <c r="T56" s="1552" t="s">
        <v>178</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484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205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A4B17-74AA-A295-7E61-31B17B871EC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4762" width="10.57421875" hidden="1"/>
    <col min="2" max="2" style="14762" width="11.00390625" hidden="1" customWidth="1"/>
    <col min="3" max="3" style="14762" width="10.57421875" hidden="1"/>
    <col min="4" max="4" style="14762" width="11.8515625" hidden="1" customWidth="1"/>
    <col min="5" max="5" style="14762" width="10.00390625" hidden="1" customWidth="1"/>
    <col min="6" max="6" style="14762" width="8.7109375" hidden="1" customWidth="1"/>
    <col min="7" max="7" style="14762" width="7.57421875" hidden="1" customWidth="1"/>
    <col min="8" max="8" style="14762" width="11.421875" hidden="1" customWidth="1"/>
    <col min="9" max="9" style="14762" width="12.00390625" hidden="1" customWidth="1"/>
    <col min="10" max="10" style="14762" width="9.8515625" hidden="1" customWidth="1"/>
    <col min="11" max="12" style="14762" width="11.421875" hidden="1" customWidth="1"/>
    <col min="13" max="13" style="14839" width="19.140625" hidden="1" customWidth="1"/>
    <col min="14" max="15" style="16839" width="12.28125" hidden="1" customWidth="1"/>
    <col min="16" max="16" style="16839" width="23.421875" hidden="1" customWidth="1"/>
    <col min="17" max="17" style="16839" width="3.7109375" hidden="1" customWidth="1"/>
    <col min="18" max="20" style="16840" width="3.00390625" customWidth="1"/>
    <col min="21" max="21" style="16841" width="12.00390625" customWidth="1"/>
    <col min="22" max="22" style="14762" width="31.00390625" customWidth="1"/>
    <col min="23" max="23" style="14762" width="0.140625" customWidth="1"/>
    <col min="24" max="28" style="14762" width="21.7109375" hidden="1" customWidth="1"/>
    <col min="29" max="29" style="14762" width="11.7109375" hidden="1" customWidth="1"/>
    <col min="30" max="30" style="14762" width="3.7109375" hidden="1" customWidth="1"/>
    <col min="31" max="31" style="14762" width="11.7109375" hidden="1" customWidth="1"/>
    <col min="32" max="32" style="14762" width="8.57421875" hidden="1" customWidth="1"/>
    <col min="33" max="33" style="14762" width="21.7109375" customWidth="1"/>
    <col min="34" max="37" style="14762" width="21.00390625" customWidth="1"/>
    <col min="38" max="38" style="14762" width="11.00390625" customWidth="1"/>
    <col min="39" max="39" style="14762" width="3.7109375" customWidth="1"/>
    <col min="40" max="40" style="14762" width="11.00390625" customWidth="1"/>
    <col min="41" max="41" style="14762" width="8.57421875" hidden="1" customWidth="1"/>
    <col min="42" max="42" style="14762" width="4.00390625" customWidth="1"/>
    <col min="43" max="43" style="14762" width="115.00390625" customWidth="1"/>
    <col min="44" max="48" style="14842" width="10.00390625" customWidth="1"/>
    <col min="49" max="49" style="14762"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136</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440</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441</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442</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443</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444</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445</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446</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447</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450</v>
      </c>
      <c r="N7" s="736"/>
      <c r="O7" s="554"/>
      <c r="Q7" s="2484"/>
      <c r="R7" s="2484">
        <v>1</v>
      </c>
      <c r="S7" s="745"/>
      <c r="T7" s="584"/>
      <c r="U7" s="1563">
        <f>$J7</f>
      </c>
      <c r="V7" s="513" t="s">
        <v>451</v>
      </c>
      <c r="W7" s="527"/>
      <c r="X7" s="2472"/>
      <c r="Y7" s="2473"/>
      <c r="Z7" s="2473"/>
      <c r="AA7" s="2473"/>
      <c r="AB7" s="2473"/>
      <c r="AC7" s="2462"/>
      <c r="AD7" s="2462"/>
      <c r="AE7" s="2462"/>
      <c r="AF7" s="2535"/>
      <c r="AG7" s="2472"/>
      <c r="AH7" s="2473"/>
      <c r="AI7" s="2473"/>
      <c r="AJ7" s="2473"/>
      <c r="AK7" s="2473"/>
      <c r="AL7" s="2473"/>
      <c r="AM7" s="2473"/>
      <c r="AN7" s="2473"/>
      <c r="AO7" s="2473"/>
      <c r="AP7" s="2474"/>
      <c r="AQ7" s="1485" t="s">
        <v>452</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453</v>
      </c>
      <c r="N8" s="736"/>
      <c r="O8" s="554"/>
      <c r="P8" s="554"/>
      <c r="Q8" s="2484"/>
      <c r="R8" s="2484"/>
      <c r="S8" s="2484">
        <v>1</v>
      </c>
      <c r="T8" s="584"/>
      <c r="U8" s="1563">
        <f>$K8</f>
      </c>
      <c r="V8" s="1574"/>
      <c r="W8" s="527"/>
      <c r="X8" s="978"/>
      <c r="Y8" s="978"/>
      <c r="Z8" s="978"/>
      <c r="AA8" s="978"/>
      <c r="AB8" s="1632"/>
      <c r="AC8" s="2492"/>
      <c r="AD8" s="2334" t="s">
        <v>67</v>
      </c>
      <c r="AE8" s="2492"/>
      <c r="AF8" s="2334" t="s">
        <v>67</v>
      </c>
      <c r="AG8" s="1634"/>
      <c r="AH8" s="978"/>
      <c r="AI8" s="978"/>
      <c r="AJ8" s="978"/>
      <c r="AK8" s="1484"/>
      <c r="AL8" s="2492"/>
      <c r="AM8" s="2334" t="s">
        <v>67</v>
      </c>
      <c r="AN8" s="2492"/>
      <c r="AO8" s="2334" t="s">
        <v>67</v>
      </c>
      <c r="AP8" s="552"/>
      <c r="AQ8" s="1534" t="s">
        <v>494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495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496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455</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456</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484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176</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484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177</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484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178</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67</v>
      </c>
      <c r="AN19" s="2494"/>
      <c r="AO19" s="2495" t="s">
        <v>67</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4841" customFormat="1" customHeight="1" ht="22.5" hidden="1">
      <c r="A24" s="1382"/>
      <c r="B24" s="1382"/>
      <c r="C24" s="1382"/>
      <c r="D24" s="1382"/>
      <c r="E24" s="1382"/>
      <c r="F24" s="1382"/>
      <c r="G24" s="1382"/>
      <c r="H24" s="1382"/>
      <c r="I24" s="1382"/>
      <c r="J24" s="1382"/>
      <c r="K24" s="1382"/>
      <c r="L24" s="1382"/>
      <c r="M24" s="1554"/>
      <c r="N24" s="1555"/>
      <c r="O24" s="1555"/>
      <c r="P24" s="1572" t="s">
        <v>458</v>
      </c>
      <c r="Q24" s="1589"/>
      <c r="R24" s="1598"/>
      <c r="S24" s="1598"/>
      <c r="T24" s="1598"/>
      <c r="U24" s="956"/>
      <c r="AC24" s="1594"/>
      <c r="AE24" s="1594"/>
      <c r="AF24" s="1593"/>
      <c r="AL24" s="1594"/>
      <c r="AN24" s="1594"/>
      <c r="AO24" s="1593"/>
      <c r="AR24" s="738"/>
      <c r="AS24" s="738"/>
      <c r="AT24" s="738"/>
      <c r="AU24" s="738"/>
      <c r="AV24" s="738"/>
      <c r="AW24" s="1387">
        <v>0</v>
      </c>
    </row>
    <row s="1484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4841" customFormat="1" customHeight="1" ht="14.25" hidden="1">
      <c r="A26" s="1382"/>
      <c r="B26" s="1382"/>
      <c r="C26" s="1382"/>
      <c r="D26" s="1382"/>
      <c r="E26" s="1382"/>
      <c r="F26" s="1382"/>
      <c r="G26" s="1382"/>
      <c r="H26" s="1382"/>
      <c r="I26" s="1382"/>
      <c r="J26" s="1382"/>
      <c r="K26" s="1382"/>
      <c r="L26" s="1382"/>
      <c r="M26" s="1554"/>
      <c r="N26" s="1555"/>
      <c r="O26" s="1555"/>
      <c r="P26" s="1537" t="s">
        <v>459</v>
      </c>
      <c r="Q26" s="1589"/>
      <c r="R26" s="1598"/>
      <c r="S26" s="1598"/>
      <c r="T26" s="1598"/>
      <c r="U26" s="956"/>
      <c r="V26" s="1387" t="s">
        <v>460</v>
      </c>
      <c r="AD26" s="413" t="s">
        <v>461</v>
      </c>
      <c r="AF26" s="413" t="s">
        <v>462</v>
      </c>
      <c r="AG26" s="1387" t="s">
        <v>460</v>
      </c>
      <c r="AM26" s="413" t="s">
        <v>463</v>
      </c>
      <c r="AO26" s="413" t="s">
        <v>462</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 СП «Нерюнгринская ГРЭС»</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4985"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4985" customFormat="1" customHeight="1" ht="18.75" hidden="1">
      <c r="A34" s="1475"/>
      <c r="B34" s="1475"/>
      <c r="C34" s="1475"/>
      <c r="D34" s="1475"/>
      <c r="E34" s="1475"/>
      <c r="F34" s="1475"/>
      <c r="G34" s="1475"/>
      <c r="H34" s="1475"/>
      <c r="I34" s="1475"/>
      <c r="J34" s="1475"/>
      <c r="K34" s="1475"/>
      <c r="L34" s="1475"/>
      <c r="M34" s="1607"/>
      <c r="N34" s="1475"/>
      <c r="O34" s="1475"/>
      <c r="P34" s="1475"/>
      <c r="U34" s="2477" t="s">
        <v>464</v>
      </c>
      <c r="V34" s="2477"/>
      <c r="W34" s="1599"/>
      <c r="X34" s="2491" t="str">
        <f>IF(TITLE_DATE_PR_CHANGE="",IF(TITLE_DATE_PR="","",TITLE_DATE_PR),TITLE_DATE_PR_CHANGE)</f>
        <v>45646</v>
      </c>
      <c r="Y34" s="2491"/>
      <c r="Z34" s="2491"/>
      <c r="AA34" s="2491"/>
      <c r="AB34" s="2491"/>
      <c r="AC34" s="2491"/>
      <c r="AD34" s="2491"/>
      <c r="AE34" s="2491"/>
      <c r="AF34" s="553"/>
      <c r="AG34" s="2491" t="str">
        <f>IF(TITLE_DATE_PR_CHANGE="",IF(TITLE_DATE_PR="","",TITLE_DATE_PR),TITLE_DATE_PR_CHANGE)</f>
        <v>45646</v>
      </c>
      <c r="AH34" s="2491"/>
      <c r="AI34" s="2491"/>
      <c r="AJ34" s="2491"/>
      <c r="AK34" s="2491"/>
      <c r="AL34" s="2491"/>
      <c r="AM34" s="2491"/>
      <c r="AN34" s="2491"/>
      <c r="AO34" s="553"/>
      <c r="AP34" s="553"/>
      <c r="AQ34" s="507"/>
      <c r="AR34" s="595"/>
      <c r="AS34" s="595"/>
      <c r="AT34" s="595"/>
      <c r="AU34" s="595"/>
      <c r="AV34" s="595"/>
      <c r="AW34" s="645">
        <v>0</v>
      </c>
    </row>
    <row s="14985" customFormat="1" customHeight="1" ht="18.75" hidden="1">
      <c r="A35" s="1475"/>
      <c r="B35" s="1475"/>
      <c r="C35" s="1475"/>
      <c r="D35" s="1475"/>
      <c r="E35" s="1475"/>
      <c r="F35" s="1475"/>
      <c r="G35" s="1475"/>
      <c r="H35" s="1475"/>
      <c r="I35" s="1475"/>
      <c r="J35" s="1475"/>
      <c r="K35" s="1475"/>
      <c r="L35" s="1475"/>
      <c r="M35" s="1607"/>
      <c r="N35" s="1475"/>
      <c r="O35" s="1475"/>
      <c r="P35" s="1475"/>
      <c r="U35" s="2477" t="s">
        <v>465</v>
      </c>
      <c r="V35" s="2477"/>
      <c r="W35" s="1599"/>
      <c r="X35" s="2478" t="str">
        <f>IF(TITLE_NUMBER_PR_CHANGE="",IF(TITLE_NUMBER_PR="","",TITLE_NUMBER_PR),TITLE_NUMBER_PR_CHANGE)</f>
        <v>1.3/58</v>
      </c>
      <c r="Y35" s="2478"/>
      <c r="Z35" s="2478"/>
      <c r="AA35" s="2478"/>
      <c r="AB35" s="2478"/>
      <c r="AC35" s="2478"/>
      <c r="AD35" s="2478"/>
      <c r="AE35" s="2478"/>
      <c r="AF35" s="553"/>
      <c r="AG35" s="2478" t="str">
        <f>IF(TITLE_NUMBER_PR_CHANGE="",IF(TITLE_NUMBER_PR="","",TITLE_NUMBER_PR),TITLE_NUMBER_PR_CHANGE)</f>
        <v>1.3/58</v>
      </c>
      <c r="AH35" s="2478"/>
      <c r="AI35" s="2478"/>
      <c r="AJ35" s="2478"/>
      <c r="AK35" s="2478"/>
      <c r="AL35" s="2478"/>
      <c r="AM35" s="2478"/>
      <c r="AN35" s="2478"/>
      <c r="AO35" s="553"/>
      <c r="AP35" s="553"/>
      <c r="AQ35" s="507"/>
      <c r="AR35" s="595"/>
      <c r="AS35" s="595"/>
      <c r="AT35" s="595"/>
      <c r="AU35" s="595"/>
      <c r="AV35" s="595"/>
      <c r="AW35" s="645">
        <v>0</v>
      </c>
    </row>
    <row s="14985"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4985" customFormat="1" customHeight="1" ht="18.75">
      <c r="A38" s="1475"/>
      <c r="B38" s="1475"/>
      <c r="C38" s="1475"/>
      <c r="D38" s="1475"/>
      <c r="E38" s="1475"/>
      <c r="F38" s="1475"/>
      <c r="G38" s="1475"/>
      <c r="H38" s="1475"/>
      <c r="I38" s="1475"/>
      <c r="J38" s="1475"/>
      <c r="K38" s="1475"/>
      <c r="L38" s="1475"/>
      <c r="M38" s="1607"/>
      <c r="N38" s="1475"/>
      <c r="O38" s="1475"/>
      <c r="P38" s="1475"/>
      <c r="U38" s="2477" t="s">
        <v>466</v>
      </c>
      <c r="V38" s="2477"/>
      <c r="W38" s="1599"/>
      <c r="X38" s="2491" t="str">
        <f>IF(TITLE_DATE_PR_CHANGE="",IF(TITLE_DATE_PR="","",TITLE_DATE_PR),TITLE_DATE_PR_CHANGE)</f>
        <v>45646</v>
      </c>
      <c r="Y38" s="2491"/>
      <c r="Z38" s="2491"/>
      <c r="AA38" s="2491"/>
      <c r="AB38" s="2491"/>
      <c r="AC38" s="2491"/>
      <c r="AD38" s="2491"/>
      <c r="AE38" s="2491"/>
      <c r="AF38" s="553"/>
      <c r="AG38" s="2491" t="str">
        <f>IF(TITLE_DATE_PR_CHANGE="",IF(TITLE_DATE_PR="","",TITLE_DATE_PR),TITLE_DATE_PR_CHANGE)</f>
        <v>45646</v>
      </c>
      <c r="AH38" s="2491"/>
      <c r="AI38" s="2491"/>
      <c r="AJ38" s="2491"/>
      <c r="AK38" s="2491"/>
      <c r="AL38" s="2491"/>
      <c r="AM38" s="2491"/>
      <c r="AN38" s="2491"/>
      <c r="AO38" s="553"/>
      <c r="AP38" s="553"/>
      <c r="AQ38" s="507"/>
      <c r="AR38" s="595"/>
      <c r="AS38" s="595"/>
      <c r="AT38" s="595"/>
      <c r="AU38" s="595"/>
      <c r="AV38" s="595"/>
      <c r="AW38" s="645">
        <v>0</v>
      </c>
    </row>
    <row s="14985" customFormat="1" customHeight="1" ht="18.75">
      <c r="A39" s="1475"/>
      <c r="B39" s="1475"/>
      <c r="C39" s="1475"/>
      <c r="D39" s="1475"/>
      <c r="E39" s="1475"/>
      <c r="F39" s="1475"/>
      <c r="G39" s="1475"/>
      <c r="H39" s="1475"/>
      <c r="I39" s="1475"/>
      <c r="J39" s="1475"/>
      <c r="K39" s="1475"/>
      <c r="L39" s="1475"/>
      <c r="M39" s="1607"/>
      <c r="N39" s="1475"/>
      <c r="O39" s="1475"/>
      <c r="P39" s="1475"/>
      <c r="U39" s="2477" t="s">
        <v>467</v>
      </c>
      <c r="V39" s="2477"/>
      <c r="W39" s="1599"/>
      <c r="X39" s="2478" t="str">
        <f>IF(TITLE_NUMBER_PR_CHANGE="",IF(TITLE_NUMBER_PR="","",TITLE_NUMBER_PR),TITLE_NUMBER_PR_CHANGE)</f>
        <v>1.3/58</v>
      </c>
      <c r="Y39" s="2478"/>
      <c r="Z39" s="2478"/>
      <c r="AA39" s="2478"/>
      <c r="AB39" s="2478"/>
      <c r="AC39" s="2478"/>
      <c r="AD39" s="2478"/>
      <c r="AE39" s="2478"/>
      <c r="AF39" s="553"/>
      <c r="AG39" s="2478" t="str">
        <f>IF(TITLE_NUMBER_PR_CHANGE="",IF(TITLE_NUMBER_PR="","",TITLE_NUMBER_PR),TITLE_NUMBER_PR_CHANGE)</f>
        <v>1.3/58</v>
      </c>
      <c r="AH39" s="2478"/>
      <c r="AI39" s="2478"/>
      <c r="AJ39" s="2478"/>
      <c r="AK39" s="2478"/>
      <c r="AL39" s="2478"/>
      <c r="AM39" s="2478"/>
      <c r="AN39" s="2478"/>
      <c r="AO39" s="553"/>
      <c r="AP39" s="553"/>
      <c r="AQ39" s="507"/>
      <c r="AR39" s="595"/>
      <c r="AS39" s="595"/>
      <c r="AT39" s="595"/>
      <c r="AU39" s="595"/>
      <c r="AV39" s="595"/>
      <c r="AW39" s="645">
        <v>0</v>
      </c>
    </row>
    <row s="14985"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468</v>
      </c>
      <c r="AG40" s="553"/>
      <c r="AH40" s="553"/>
      <c r="AI40" s="553"/>
      <c r="AJ40" s="553"/>
      <c r="AK40" s="553"/>
      <c r="AL40" s="553"/>
      <c r="AM40" s="553"/>
      <c r="AN40" s="553"/>
      <c r="AO40" s="505" t="s">
        <v>468</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344</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345</v>
      </c>
      <c r="AW42" s="1382">
        <v>14</v>
      </c>
    </row>
    <row customHeight="1" ht="14.699999999999998">
      <c r="R43" s="603"/>
      <c r="S43" s="603"/>
      <c r="T43" s="603"/>
      <c r="U43" s="2500" t="s">
        <v>89</v>
      </c>
      <c r="V43" s="2436" t="s">
        <v>469</v>
      </c>
      <c r="W43" s="528"/>
      <c r="X43" s="2501" t="s">
        <v>470</v>
      </c>
      <c r="Y43" s="2518"/>
      <c r="Z43" s="2518"/>
      <c r="AA43" s="2518"/>
      <c r="AB43" s="2518"/>
      <c r="AC43" s="2502"/>
      <c r="AD43" s="2502"/>
      <c r="AE43" s="2503"/>
      <c r="AF43" s="2504" t="s">
        <v>471</v>
      </c>
      <c r="AG43" s="2501" t="s">
        <v>470</v>
      </c>
      <c r="AH43" s="2518"/>
      <c r="AI43" s="2518"/>
      <c r="AJ43" s="2518"/>
      <c r="AK43" s="2518"/>
      <c r="AL43" s="2502"/>
      <c r="AM43" s="2502"/>
      <c r="AN43" s="2503"/>
      <c r="AO43" s="2504" t="s">
        <v>472</v>
      </c>
      <c r="AP43" s="2507" t="s">
        <v>473</v>
      </c>
      <c r="AQ43" s="2354"/>
      <c r="AW43" s="1382">
        <v>14</v>
      </c>
    </row>
    <row customHeight="1" ht="35.699999999999996">
      <c r="R44" s="603"/>
      <c r="S44" s="603"/>
      <c r="T44" s="603"/>
      <c r="U44" s="2500"/>
      <c r="V44" s="2436"/>
      <c r="W44" s="1258"/>
      <c r="X44" s="2521" t="s">
        <v>497</v>
      </c>
      <c r="Y44" s="2539" t="s">
        <v>498</v>
      </c>
      <c r="Z44" s="2539"/>
      <c r="AA44" s="2539"/>
      <c r="AB44" s="2539"/>
      <c r="AC44" s="2521" t="s">
        <v>477</v>
      </c>
      <c r="AD44" s="2838"/>
      <c r="AE44" s="2541"/>
      <c r="AF44" s="2505"/>
      <c r="AG44" s="2521" t="s">
        <v>497</v>
      </c>
      <c r="AH44" s="2539" t="s">
        <v>498</v>
      </c>
      <c r="AI44" s="2539"/>
      <c r="AJ44" s="2539"/>
      <c r="AK44" s="2539"/>
      <c r="AL44" s="2521" t="s">
        <v>477</v>
      </c>
      <c r="AM44" s="2838"/>
      <c r="AN44" s="2541"/>
      <c r="AO44" s="2505"/>
      <c r="AP44" s="2508"/>
      <c r="AQ44" s="2354"/>
      <c r="AW44" s="1382">
        <v>34</v>
      </c>
    </row>
    <row customHeight="1" ht="14.699999999999998">
      <c r="R45" s="603"/>
      <c r="S45" s="603"/>
      <c r="T45" s="603"/>
      <c r="U45" s="2500"/>
      <c r="V45" s="2436"/>
      <c r="W45" s="1258"/>
      <c r="X45" s="2552"/>
      <c r="Y45" s="2544" t="s">
        <v>499</v>
      </c>
      <c r="Z45" s="2497" t="s">
        <v>500</v>
      </c>
      <c r="AA45" s="2547"/>
      <c r="AB45" s="2498"/>
      <c r="AC45" s="2522"/>
      <c r="AD45" s="2839"/>
      <c r="AE45" s="2543"/>
      <c r="AF45" s="2505"/>
      <c r="AG45" s="2552"/>
      <c r="AH45" s="2544" t="s">
        <v>499</v>
      </c>
      <c r="AI45" s="2497" t="s">
        <v>500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501</v>
      </c>
      <c r="AA46" s="2497" t="s">
        <v>502</v>
      </c>
      <c r="AB46" s="2498"/>
      <c r="AC46" s="2544" t="s">
        <v>487</v>
      </c>
      <c r="AD46" s="2548" t="s">
        <v>488</v>
      </c>
      <c r="AE46" s="2549"/>
      <c r="AF46" s="2505"/>
      <c r="AG46" s="2552"/>
      <c r="AH46" s="2545"/>
      <c r="AI46" s="2544" t="s">
        <v>501</v>
      </c>
      <c r="AJ46" s="2497" t="s">
        <v>502</v>
      </c>
      <c r="AK46" s="2498"/>
      <c r="AL46" s="2544" t="s">
        <v>487</v>
      </c>
      <c r="AM46" s="2548" t="s">
        <v>488</v>
      </c>
      <c r="AN46" s="2549"/>
      <c r="AO46" s="2505"/>
      <c r="AP46" s="2508"/>
      <c r="AQ46" s="2354"/>
      <c r="AW46" s="1382">
        <v>26</v>
      </c>
    </row>
    <row customHeight="1" ht="65.25">
      <c r="A47" s="1486"/>
      <c r="B47" s="1486" t="s">
        <v>148</v>
      </c>
      <c r="C47" s="1486" t="s">
        <v>149</v>
      </c>
      <c r="D47" s="1486" t="s">
        <v>150</v>
      </c>
      <c r="E47" s="1537" t="s">
        <v>478</v>
      </c>
      <c r="F47" s="1537" t="s">
        <v>479</v>
      </c>
      <c r="G47" s="1537" t="s">
        <v>480</v>
      </c>
      <c r="H47" s="1537" t="s">
        <v>481</v>
      </c>
      <c r="I47" s="1537" t="s">
        <v>482</v>
      </c>
      <c r="J47" s="1537" t="s">
        <v>483</v>
      </c>
      <c r="K47" s="1537" t="s">
        <v>484</v>
      </c>
      <c r="L47" s="1537" t="s">
        <v>503</v>
      </c>
      <c r="M47" s="1537" t="s">
        <v>459</v>
      </c>
      <c r="R47" s="603"/>
      <c r="S47" s="603"/>
      <c r="T47" s="603"/>
      <c r="U47" s="2500"/>
      <c r="V47" s="2436"/>
      <c r="W47" s="529"/>
      <c r="X47" s="2522"/>
      <c r="Y47" s="2546"/>
      <c r="Z47" s="2546"/>
      <c r="AA47" s="1449" t="s">
        <v>504</v>
      </c>
      <c r="AB47" s="1449" t="s">
        <v>505</v>
      </c>
      <c r="AC47" s="2546"/>
      <c r="AD47" s="2550"/>
      <c r="AE47" s="2551"/>
      <c r="AF47" s="2506"/>
      <c r="AG47" s="2522"/>
      <c r="AH47" s="2546"/>
      <c r="AI47" s="2546"/>
      <c r="AJ47" s="1449" t="s">
        <v>504</v>
      </c>
      <c r="AK47" s="1449" t="s">
        <v>505</v>
      </c>
      <c r="AL47" s="2546"/>
      <c r="AM47" s="2550"/>
      <c r="AN47" s="2551"/>
      <c r="AO47" s="2506"/>
      <c r="AP47" s="2509"/>
      <c r="AQ47" s="2354"/>
      <c r="AW47" s="1382">
        <v>62</v>
      </c>
    </row>
    <row s="15455"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123</v>
      </c>
      <c r="V48" s="1482" t="s">
        <v>104</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220</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136</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220</v>
      </c>
      <c r="B50" s="1494" t="s">
        <v>221</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441</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442</v>
      </c>
      <c r="AS50" s="727"/>
      <c r="AT50" s="727" t="str">
        <f>IF(V50="","",V50)</f>
        <v>Территория действия тарифа</v>
      </c>
      <c r="AU50" s="727"/>
      <c r="AV50" s="727"/>
      <c r="AW50" s="1382">
        <v>21</v>
      </c>
    </row>
    <row customHeight="1" ht="24">
      <c r="A51" s="1494" t="s">
        <v>220</v>
      </c>
      <c r="B51" s="1494" t="s">
        <v>221</v>
      </c>
      <c r="C51" s="1494" t="s">
        <v>222</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443</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444</v>
      </c>
      <c r="AS51" s="727"/>
      <c r="AT51" s="727" t="str">
        <f>IF(V51="","",V51)</f>
        <v>Наименование системы теплоснабжения </v>
      </c>
      <c r="AU51" s="727"/>
      <c r="AV51" s="727"/>
      <c r="AW51" s="1382">
        <v>23</v>
      </c>
    </row>
    <row customHeight="1" ht="22.049999999999997">
      <c r="A52" s="1494" t="s">
        <v>220</v>
      </c>
      <c r="B52" s="1494" t="s">
        <v>221</v>
      </c>
      <c r="C52" s="1494" t="s">
        <v>222</v>
      </c>
      <c r="D52" s="1494" t="s">
        <v>223</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445</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446</v>
      </c>
      <c r="AS52" s="727"/>
      <c r="AT52" s="727" t="str">
        <f>IF(V52="","",V52)</f>
        <v>Источник тепловой энергии  </v>
      </c>
      <c r="AU52" s="727"/>
      <c r="AV52" s="727"/>
      <c r="AW52" s="1382">
        <v>21</v>
      </c>
    </row>
    <row s="14842" customFormat="1" customHeight="1" ht="0">
      <c r="A53" s="1602" t="s">
        <v>220</v>
      </c>
      <c r="B53" s="1602" t="s">
        <v>221</v>
      </c>
      <c r="C53" s="1602" t="s">
        <v>222</v>
      </c>
      <c r="D53" s="1602" t="s">
        <v>223</v>
      </c>
      <c r="E53" s="2517"/>
      <c r="F53" s="2517"/>
      <c r="G53" s="2517"/>
      <c r="H53" s="2538"/>
      <c r="I53" s="2354" t="str">
        <f>U52&amp;".1"</f>
        <v>....1</v>
      </c>
      <c r="J53" s="1602"/>
      <c r="K53" s="1602"/>
      <c r="L53" s="1602"/>
      <c r="M53" s="1608" t="s">
        <v>447</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220</v>
      </c>
      <c r="B54" s="1494" t="s">
        <v>221</v>
      </c>
      <c r="C54" s="1494" t="s">
        <v>222</v>
      </c>
      <c r="D54" s="1494" t="s">
        <v>223</v>
      </c>
      <c r="E54" s="2517"/>
      <c r="F54" s="2517"/>
      <c r="G54" s="2517"/>
      <c r="H54" s="2538"/>
      <c r="I54" s="2328"/>
      <c r="J54" s="2354" t="str">
        <f>I53&amp;".1"</f>
        <v>....1.1</v>
      </c>
      <c r="K54" s="1494"/>
      <c r="L54" s="1494"/>
      <c r="M54" s="1537" t="s">
        <v>450</v>
      </c>
      <c r="Q54" s="2484"/>
      <c r="R54" s="2484">
        <v>1</v>
      </c>
      <c r="S54" s="745"/>
      <c r="T54" s="584"/>
      <c r="U54" s="1563" t="str">
        <f>$J54</f>
        <v>....1.1</v>
      </c>
      <c r="V54" s="513" t="s">
        <v>451</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452</v>
      </c>
      <c r="AS54" s="727"/>
      <c r="AT54" s="727" t="str">
        <f>IF(V54="","",V54)</f>
        <v>Группа потребителей</v>
      </c>
      <c r="AU54" s="727"/>
      <c r="AV54" s="727"/>
      <c r="AW54" s="1382">
        <v>21</v>
      </c>
    </row>
    <row customHeight="1" ht="22.049999999999997">
      <c r="A55" s="1494" t="s">
        <v>220</v>
      </c>
      <c r="B55" s="1494" t="s">
        <v>221</v>
      </c>
      <c r="C55" s="1494" t="s">
        <v>222</v>
      </c>
      <c r="D55" s="1494" t="s">
        <v>223</v>
      </c>
      <c r="E55" s="2517"/>
      <c r="F55" s="2517"/>
      <c r="G55" s="2517"/>
      <c r="H55" s="2538"/>
      <c r="I55" s="2328"/>
      <c r="J55" s="2328"/>
      <c r="K55" s="2354" t="str">
        <f>J54&amp;".1"</f>
        <v>....1.1.1</v>
      </c>
      <c r="L55" s="366"/>
      <c r="M55" s="1537" t="s">
        <v>453</v>
      </c>
      <c r="Q55" s="2484"/>
      <c r="R55" s="2484"/>
      <c r="S55" s="745">
        <v>1</v>
      </c>
      <c r="T55" s="584"/>
      <c r="U55" s="1563" t="str">
        <f>$K55</f>
        <v>....1.1.1</v>
      </c>
      <c r="V55" s="1574"/>
      <c r="W55" s="527"/>
      <c r="X55" s="978"/>
      <c r="Y55" s="978"/>
      <c r="Z55" s="978"/>
      <c r="AA55" s="978"/>
      <c r="AB55" s="1632"/>
      <c r="AC55" s="2492"/>
      <c r="AD55" s="2334" t="s">
        <v>67</v>
      </c>
      <c r="AE55" s="2492"/>
      <c r="AF55" s="2334" t="s">
        <v>67</v>
      </c>
      <c r="AG55" s="1634"/>
      <c r="AH55" s="978"/>
      <c r="AI55" s="978"/>
      <c r="AJ55" s="978"/>
      <c r="AK55" s="1484"/>
      <c r="AL55" s="2492"/>
      <c r="AM55" s="2334" t="s">
        <v>67</v>
      </c>
      <c r="AN55" s="2492"/>
      <c r="AO55" s="2334" t="s">
        <v>67</v>
      </c>
      <c r="AP55" s="1575"/>
      <c r="AQ55" s="1534" t="s">
        <v>494</v>
      </c>
      <c r="AR55" s="738">
        <f>STRCHECKDATE(X57:AP57)</f>
      </c>
      <c r="AS55" s="727"/>
      <c r="AT55" s="727" t="str">
        <f>IF(V55="","",V55)</f>
        <v/>
      </c>
      <c r="AU55" s="727"/>
      <c r="AV55" s="727"/>
      <c r="AW55" s="1382">
        <v>21</v>
      </c>
    </row>
    <row customHeight="1" ht="11.549999999999999">
      <c r="A56" s="1494" t="s">
        <v>220</v>
      </c>
      <c r="B56" s="1494" t="s">
        <v>221</v>
      </c>
      <c r="C56" s="1494" t="s">
        <v>222</v>
      </c>
      <c r="D56" s="1494" t="s">
        <v>223</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495</v>
      </c>
      <c r="AR56" s="738">
        <f>STRCHECKDATE(X58:AP58)</f>
      </c>
      <c r="AS56" s="727"/>
      <c r="AT56" s="727" t="str">
        <f>IF(V56="","",V56)</f>
        <v/>
      </c>
      <c r="AU56" s="727"/>
      <c r="AV56" s="727"/>
      <c r="AW56" s="1382">
        <v>11</v>
      </c>
    </row>
    <row customHeight="1" ht="0">
      <c r="A57" s="1494" t="s">
        <v>220</v>
      </c>
      <c r="B57" s="1494" t="s">
        <v>221</v>
      </c>
      <c r="C57" s="1494" t="s">
        <v>222</v>
      </c>
      <c r="D57" s="1494" t="s">
        <v>223</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220</v>
      </c>
      <c r="B58" s="1494" t="s">
        <v>221</v>
      </c>
      <c r="C58" s="1494" t="s">
        <v>222</v>
      </c>
      <c r="D58" s="1494" t="s">
        <v>223</v>
      </c>
      <c r="E58" s="2517"/>
      <c r="F58" s="2517"/>
      <c r="G58" s="2517"/>
      <c r="H58" s="2538"/>
      <c r="I58" s="2328"/>
      <c r="J58" s="2328"/>
      <c r="K58" s="2354"/>
      <c r="L58" s="1494"/>
      <c r="M58" s="1537"/>
      <c r="Q58" s="2484"/>
      <c r="R58" s="2484"/>
      <c r="S58" s="1558"/>
      <c r="T58" s="583"/>
      <c r="U58" s="1505"/>
      <c r="V58" s="515" t="s">
        <v>496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220</v>
      </c>
      <c r="B59" s="1494" t="s">
        <v>221</v>
      </c>
      <c r="C59" s="1494" t="s">
        <v>222</v>
      </c>
      <c r="D59" s="1494" t="s">
        <v>223</v>
      </c>
      <c r="E59" s="2517"/>
      <c r="F59" s="2517"/>
      <c r="G59" s="2517"/>
      <c r="H59" s="2538"/>
      <c r="I59" s="2328"/>
      <c r="J59" s="2354"/>
      <c r="K59" s="1494"/>
      <c r="L59" s="1494"/>
      <c r="M59" s="1537"/>
      <c r="Q59" s="2484"/>
      <c r="R59" s="2484"/>
      <c r="S59" s="1558"/>
      <c r="T59" s="583"/>
      <c r="U59" s="1505"/>
      <c r="V59" s="514" t="s">
        <v>455</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220</v>
      </c>
      <c r="B60" s="1494" t="s">
        <v>221</v>
      </c>
      <c r="C60" s="1494" t="s">
        <v>222</v>
      </c>
      <c r="D60" s="1494" t="s">
        <v>223</v>
      </c>
      <c r="E60" s="2517"/>
      <c r="F60" s="2517"/>
      <c r="G60" s="2517"/>
      <c r="H60" s="2538"/>
      <c r="I60" s="2354"/>
      <c r="J60" s="1494"/>
      <c r="K60" s="1494"/>
      <c r="L60" s="1494"/>
      <c r="M60" s="1537"/>
      <c r="Q60" s="2484"/>
      <c r="R60" s="1558"/>
      <c r="S60" s="1558"/>
      <c r="T60" s="583"/>
      <c r="U60" s="1505"/>
      <c r="V60" s="592" t="s">
        <v>456</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220</v>
      </c>
      <c r="B61" s="1494" t="s">
        <v>221</v>
      </c>
      <c r="C61" s="1494" t="s">
        <v>222</v>
      </c>
      <c r="D61" s="1494" t="s">
        <v>223</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4842" customFormat="1" customHeight="1" ht="0">
      <c r="A62" s="1602" t="s">
        <v>220</v>
      </c>
      <c r="B62" s="1602" t="s">
        <v>221</v>
      </c>
      <c r="C62" s="1602" t="s">
        <v>222</v>
      </c>
      <c r="D62" s="1601"/>
      <c r="E62" s="2517"/>
      <c r="F62" s="2517"/>
      <c r="G62" s="2516"/>
      <c r="H62" s="1601"/>
      <c r="I62" s="1601"/>
      <c r="J62" s="1601"/>
      <c r="K62" s="1601"/>
      <c r="L62" s="1601"/>
      <c r="M62" s="1604"/>
      <c r="N62" s="1605"/>
      <c r="O62" s="1605"/>
      <c r="P62" s="578"/>
      <c r="Q62" s="1543"/>
      <c r="R62" s="1544"/>
      <c r="S62" s="1543"/>
      <c r="T62" s="1543"/>
      <c r="U62" s="1549"/>
      <c r="V62" s="1552" t="s">
        <v>176</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4842" customFormat="1" customHeight="1" ht="0">
      <c r="A63" s="1602" t="s">
        <v>220</v>
      </c>
      <c r="B63" s="1602" t="s">
        <v>221</v>
      </c>
      <c r="C63" s="1601"/>
      <c r="D63" s="1601"/>
      <c r="E63" s="2517"/>
      <c r="F63" s="2516"/>
      <c r="G63" s="1601"/>
      <c r="H63" s="1601"/>
      <c r="I63" s="1601"/>
      <c r="J63" s="1601"/>
      <c r="K63" s="1601"/>
      <c r="L63" s="1601"/>
      <c r="M63" s="1604"/>
      <c r="N63" s="1606"/>
      <c r="O63" s="1606"/>
      <c r="P63" s="578"/>
      <c r="Q63" s="1543"/>
      <c r="R63" s="1544"/>
      <c r="S63" s="1543"/>
      <c r="T63" s="1543"/>
      <c r="U63" s="1549"/>
      <c r="V63" s="1552" t="s">
        <v>177</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4842" customFormat="1" customHeight="1" ht="0">
      <c r="A64" s="1602" t="s">
        <v>220</v>
      </c>
      <c r="B64" s="1602"/>
      <c r="C64" s="1602"/>
      <c r="D64" s="1602"/>
      <c r="E64" s="2516"/>
      <c r="F64" s="1602"/>
      <c r="G64" s="1602"/>
      <c r="H64" s="1602"/>
      <c r="I64" s="1602"/>
      <c r="J64" s="1602"/>
      <c r="K64" s="1602"/>
      <c r="L64" s="1602"/>
      <c r="M64" s="1608"/>
      <c r="N64" s="1606"/>
      <c r="O64" s="1606"/>
      <c r="P64" s="578"/>
      <c r="Q64" s="607"/>
      <c r="R64" s="1571"/>
      <c r="S64" s="607"/>
      <c r="T64" s="607"/>
      <c r="U64" s="1549"/>
      <c r="V64" s="1552" t="s">
        <v>178</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484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205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83</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B45E9-02F5-0D98-6328-9FCD800D8E3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8" width="3.00390625" customWidth="1"/>
    <col min="17" max="17" style="17025" width="3.00390625" customWidth="1"/>
    <col min="18" max="18" style="16840" width="3.00390625" customWidth="1"/>
    <col min="19" max="19" style="16841" width="12.00390625" customWidth="1"/>
    <col min="20" max="20" style="14762" width="31.00390625" customWidth="1"/>
    <col min="21" max="21" style="14762" width="0.140625" customWidth="1"/>
    <col min="22" max="23" style="14762" width="21.7109375" hidden="1" customWidth="1"/>
    <col min="24" max="24" style="14762" width="11.7109375" hidden="1" customWidth="1"/>
    <col min="25" max="25" style="14762" width="3.7109375" hidden="1" customWidth="1"/>
    <col min="26" max="26" style="14762" width="11.7109375" hidden="1" customWidth="1"/>
    <col min="27" max="27" style="14762" width="8.57421875" hidden="1" customWidth="1"/>
    <col min="28" max="28" style="14762" width="5.421875" customWidth="1"/>
    <col min="29" max="30" style="14762" width="3.00390625" customWidth="1"/>
    <col min="31" max="31" style="14762" width="24.00390625" customWidth="1"/>
    <col min="32" max="32" style="14762" width="3.7109375" customWidth="1"/>
    <col min="33" max="34" style="14762" width="3.00390625" customWidth="1"/>
    <col min="35" max="35" style="14762" width="24.00390625" customWidth="1"/>
    <col min="36" max="36" style="14762" width="3.7109375" customWidth="1"/>
    <col min="37" max="38" style="14762" width="3.00390625" customWidth="1"/>
    <col min="39" max="39" style="14762" width="18.00390625" customWidth="1"/>
    <col min="40" max="41" style="14762" width="21.00390625" customWidth="1"/>
    <col min="42" max="42" style="14762" width="11.00390625" customWidth="1"/>
    <col min="43" max="43" style="14762" width="3.7109375" customWidth="1"/>
    <col min="44" max="44" style="14762" width="11.00390625" customWidth="1"/>
    <col min="45" max="45" style="14762" width="8.57421875" hidden="1" customWidth="1"/>
    <col min="46" max="46" style="14762" width="4.00390625" customWidth="1"/>
    <col min="47" max="47" style="14762" width="115.00390625" customWidth="1"/>
    <col min="48" max="52" style="14842" width="10.00390625" customWidth="1"/>
    <col min="53" max="53" style="14762"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136</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440</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441</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442</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443</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444</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445</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446</v>
      </c>
      <c r="AW5" s="727"/>
      <c r="AX5" s="727" t="str">
        <f>IF(T5="","",T5)</f>
        <v>Источник тепловой энергии  </v>
      </c>
      <c r="AY5" s="727"/>
      <c r="AZ5" s="727"/>
      <c r="BA5" s="1382">
        <v>0</v>
      </c>
    </row>
    <row s="14842" customFormat="1" customHeight="1" ht="0.75" hidden="1">
      <c r="A6" s="1570"/>
      <c r="B6" s="1570"/>
      <c r="C6" s="1570"/>
      <c r="D6" s="1570"/>
      <c r="E6" s="2486"/>
      <c r="F6" s="2486"/>
      <c r="G6" s="2486"/>
      <c r="H6" s="2486"/>
      <c r="I6" s="2483">
        <f>S5&amp;".1"</f>
      </c>
      <c r="J6" s="1570"/>
      <c r="K6" s="1570"/>
      <c r="L6" s="1573" t="s">
        <v>447</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4842"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67</v>
      </c>
      <c r="Z8" s="2492"/>
      <c r="AA8" s="2334" t="s">
        <v>67</v>
      </c>
      <c r="AB8" s="2334" t="s">
        <v>19</v>
      </c>
      <c r="AC8" s="2553"/>
      <c r="AD8" s="2432">
        <v>1</v>
      </c>
      <c r="AE8" s="2554"/>
      <c r="AF8" s="2334" t="s">
        <v>19</v>
      </c>
      <c r="AG8" s="2553"/>
      <c r="AH8" s="2432">
        <v>1</v>
      </c>
      <c r="AI8" s="2554"/>
      <c r="AJ8" s="2334" t="s">
        <v>19</v>
      </c>
      <c r="AK8" s="538"/>
      <c r="AL8" s="1564">
        <v>1</v>
      </c>
      <c r="AM8" s="1625"/>
      <c r="AN8" s="978"/>
      <c r="AO8" s="1484"/>
      <c r="AP8" s="1961"/>
      <c r="AQ8" s="1686" t="s">
        <v>67</v>
      </c>
      <c r="AR8" s="1961"/>
      <c r="AS8" s="1686" t="s">
        <v>67</v>
      </c>
      <c r="AT8" s="1575"/>
      <c r="AU8" s="2480" t="s">
        <v>506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507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508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509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510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4842"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4842"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4842"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4842"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177</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4842"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178</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67</v>
      </c>
      <c r="AR19" s="1963"/>
      <c r="AS19" s="1687" t="s">
        <v>67</v>
      </c>
      <c r="BA19" s="1382">
        <v>0</v>
      </c>
    </row>
    <row customHeight="1" ht="14.25" hidden="1">
      <c r="AV20" s="723"/>
      <c r="AW20" s="723"/>
      <c r="AX20" s="723"/>
      <c r="AY20" s="723"/>
      <c r="AZ20" s="723"/>
      <c r="BA20" s="1382">
        <v>0</v>
      </c>
    </row>
    <row customHeight="1" ht="14.25" hidden="1">
      <c r="O21" s="1594" t="s">
        <v>458</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6996" customFormat="1" customHeight="1" ht="14.25" hidden="1">
      <c r="M23" s="1735"/>
      <c r="N23" s="1735"/>
      <c r="O23" s="1736" t="s">
        <v>459</v>
      </c>
      <c r="P23" s="1735"/>
      <c r="Q23" s="1737"/>
      <c r="R23" s="1737"/>
      <c r="Y23" s="1734" t="s">
        <v>461</v>
      </c>
      <c r="AA23" s="1734" t="s">
        <v>462</v>
      </c>
      <c r="AB23" s="1734" t="s">
        <v>511</v>
      </c>
      <c r="AE23" s="1734" t="s">
        <v>512</v>
      </c>
      <c r="AF23" s="1734" t="s">
        <v>511</v>
      </c>
      <c r="AI23" s="1734" t="s">
        <v>513</v>
      </c>
      <c r="AJ23" s="1734" t="s">
        <v>511</v>
      </c>
      <c r="AM23" s="1734" t="s">
        <v>514</v>
      </c>
      <c r="AQ23" s="1734" t="s">
        <v>461</v>
      </c>
      <c r="AS23" s="1734" t="s">
        <v>462</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 СП «Нерюнгринская ГРЭС»</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4985"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4985"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464</v>
      </c>
      <c r="T31" s="2477"/>
      <c r="U31" s="1599"/>
      <c r="V31" s="2491" t="str">
        <f>IF(TITLE_DATE_PR_CHANGE="",IF(TITLE_DATE_PR="","",TITLE_DATE_PR),TITLE_DATE_PR_CHANGE)</f>
        <v>45646</v>
      </c>
      <c r="W31" s="2491"/>
      <c r="X31" s="2491"/>
      <c r="Y31" s="2491"/>
      <c r="Z31" s="2491"/>
      <c r="AA31" s="553"/>
      <c r="AB31" s="2491" t="str">
        <f>IF(TITLE_DATE_PR_CHANGE="",IF(TITLE_DATE_PR="","",TITLE_DATE_PR),TITLE_DATE_PR_CHANGE)</f>
        <v>45646</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498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465</v>
      </c>
      <c r="T32" s="2477"/>
      <c r="U32" s="1599"/>
      <c r="V32" s="2478" t="str">
        <f>IF(TITLE_NUMBER_PR_CHANGE="",IF(TITLE_NUMBER_PR="","",TITLE_NUMBER_PR),TITLE_NUMBER_PR_CHANGE)</f>
        <v>1.3/58</v>
      </c>
      <c r="W32" s="2478"/>
      <c r="X32" s="2478"/>
      <c r="Y32" s="2478"/>
      <c r="Z32" s="2478"/>
      <c r="AA32" s="553"/>
      <c r="AB32" s="2478" t="str">
        <f>IF(TITLE_NUMBER_PR_CHANGE="",IF(TITLE_NUMBER_PR="","",TITLE_NUMBER_PR),TITLE_NUMBER_PR_CHANGE)</f>
        <v>1.3/58</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498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4985" customFormat="1" customHeight="1" ht="18.75">
      <c r="A35" s="1595"/>
      <c r="B35" s="1595"/>
      <c r="C35" s="1595"/>
      <c r="D35" s="1595"/>
      <c r="E35" s="1595"/>
      <c r="F35" s="1595"/>
      <c r="G35" s="1595"/>
      <c r="H35" s="1595"/>
      <c r="I35" s="1595"/>
      <c r="J35" s="1595"/>
      <c r="K35" s="1595"/>
      <c r="L35" s="1596"/>
      <c r="M35" s="1595"/>
      <c r="N35" s="1595"/>
      <c r="O35" s="1595"/>
      <c r="P35" s="1595"/>
      <c r="Q35" s="1595"/>
      <c r="S35" s="2477" t="s">
        <v>464</v>
      </c>
      <c r="T35" s="2477"/>
      <c r="U35" s="1599"/>
      <c r="V35" s="2491" t="str">
        <f>IF(TITLE_DATE_PR_CHANGE="",IF(TITLE_DATE_PR="","",TITLE_DATE_PR),TITLE_DATE_PR_CHANGE)</f>
        <v>45646</v>
      </c>
      <c r="W35" s="2491"/>
      <c r="X35" s="2491"/>
      <c r="Y35" s="2491"/>
      <c r="Z35" s="2491"/>
      <c r="AA35" s="553"/>
      <c r="AB35" s="2491" t="str">
        <f>IF(TITLE_DATE_PR_CHANGE="",IF(TITLE_DATE_PR="","",TITLE_DATE_PR),TITLE_DATE_PR_CHANGE)</f>
        <v>45646</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4985" customFormat="1" customHeight="1" ht="18">
      <c r="A36" s="1595"/>
      <c r="B36" s="1595"/>
      <c r="C36" s="1595"/>
      <c r="D36" s="1595"/>
      <c r="E36" s="1595"/>
      <c r="F36" s="1595"/>
      <c r="G36" s="1595"/>
      <c r="H36" s="1595"/>
      <c r="I36" s="1595"/>
      <c r="J36" s="1595"/>
      <c r="K36" s="1595"/>
      <c r="L36" s="1596"/>
      <c r="M36" s="1595"/>
      <c r="N36" s="1595"/>
      <c r="O36" s="1595"/>
      <c r="P36" s="1595"/>
      <c r="Q36" s="1595"/>
      <c r="S36" s="2477" t="s">
        <v>465</v>
      </c>
      <c r="T36" s="2477"/>
      <c r="U36" s="1599"/>
      <c r="V36" s="2478" t="str">
        <f>IF(TITLE_NUMBER_PR_CHANGE="",IF(TITLE_NUMBER_PR="","",TITLE_NUMBER_PR),TITLE_NUMBER_PR_CHANGE)</f>
        <v>1.3/58</v>
      </c>
      <c r="W36" s="2478"/>
      <c r="X36" s="2478"/>
      <c r="Y36" s="2478"/>
      <c r="Z36" s="2478"/>
      <c r="AA36" s="553"/>
      <c r="AB36" s="2478" t="str">
        <f>IF(TITLE_NUMBER_PR_CHANGE="",IF(TITLE_NUMBER_PR="","",TITLE_NUMBER_PR),TITLE_NUMBER_PR_CHANGE)</f>
        <v>1.3/58</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4985"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468</v>
      </c>
      <c r="AB37" s="553"/>
      <c r="AC37" s="553"/>
      <c r="AD37" s="553"/>
      <c r="AE37" s="553"/>
      <c r="AF37" s="553"/>
      <c r="AG37" s="553"/>
      <c r="AH37" s="553"/>
      <c r="AI37" s="553"/>
      <c r="AJ37" s="553"/>
      <c r="AK37" s="553"/>
      <c r="AL37" s="553"/>
      <c r="AM37" s="553"/>
      <c r="AN37" s="553"/>
      <c r="AO37" s="553"/>
      <c r="AP37" s="553"/>
      <c r="AQ37" s="553"/>
      <c r="AR37" s="553"/>
      <c r="AS37" s="505" t="s">
        <v>468</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344</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345</v>
      </c>
      <c r="BA39" s="1382">
        <v>14</v>
      </c>
    </row>
    <row customHeight="1" ht="14.699999999999998">
      <c r="Q40" s="518"/>
      <c r="R40" s="603"/>
      <c r="S40" s="2500" t="s">
        <v>89</v>
      </c>
      <c r="T40" s="2436" t="s">
        <v>515</v>
      </c>
      <c r="U40" s="528"/>
      <c r="V40" s="2502"/>
      <c r="W40" s="2502"/>
      <c r="X40" s="2502"/>
      <c r="Y40" s="2502"/>
      <c r="Z40" s="2503"/>
      <c r="AA40" s="2563" t="s">
        <v>471</v>
      </c>
      <c r="AB40" s="2555" t="s">
        <v>516</v>
      </c>
      <c r="AC40" s="2518"/>
      <c r="AD40" s="2518"/>
      <c r="AE40" s="2556"/>
      <c r="AF40" s="2518" t="s">
        <v>517</v>
      </c>
      <c r="AG40" s="2518"/>
      <c r="AH40" s="2518"/>
      <c r="AI40" s="2556"/>
      <c r="AJ40" s="2555" t="s">
        <v>518</v>
      </c>
      <c r="AK40" s="2518"/>
      <c r="AL40" s="2518"/>
      <c r="AM40" s="2556"/>
      <c r="AN40" s="2555" t="s">
        <v>470</v>
      </c>
      <c r="AO40" s="2518"/>
      <c r="AP40" s="2502"/>
      <c r="AQ40" s="2502"/>
      <c r="AR40" s="2503"/>
      <c r="AS40" s="2504" t="s">
        <v>471</v>
      </c>
      <c r="AT40" s="2507" t="s">
        <v>473</v>
      </c>
      <c r="AU40" s="2354"/>
      <c r="BA40" s="1382">
        <v>14</v>
      </c>
    </row>
    <row customHeight="1" ht="35.699999999999996">
      <c r="Q41" s="518"/>
      <c r="R41" s="603"/>
      <c r="S41" s="2500"/>
      <c r="T41" s="2436"/>
      <c r="U41" s="1258"/>
      <c r="V41" s="2354" t="s">
        <v>519</v>
      </c>
      <c r="W41" s="2354"/>
      <c r="X41" s="2521" t="s">
        <v>477</v>
      </c>
      <c r="Y41" s="2540"/>
      <c r="Z41" s="2541"/>
      <c r="AA41" s="2564"/>
      <c r="AB41" s="2557"/>
      <c r="AC41" s="2558"/>
      <c r="AD41" s="2558"/>
      <c r="AE41" s="2559"/>
      <c r="AF41" s="2558"/>
      <c r="AG41" s="2558"/>
      <c r="AH41" s="2558"/>
      <c r="AI41" s="2559"/>
      <c r="AJ41" s="2557"/>
      <c r="AK41" s="2558"/>
      <c r="AL41" s="2558"/>
      <c r="AM41" s="2558"/>
      <c r="AN41" s="2354" t="s">
        <v>519</v>
      </c>
      <c r="AO41" s="2354"/>
      <c r="AP41" s="2540" t="s">
        <v>477</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148</v>
      </c>
      <c r="C43" s="1597" t="s">
        <v>149</v>
      </c>
      <c r="D43" s="1597" t="s">
        <v>150</v>
      </c>
      <c r="E43" s="1591" t="s">
        <v>478</v>
      </c>
      <c r="F43" s="1591" t="s">
        <v>479</v>
      </c>
      <c r="G43" s="1591" t="s">
        <v>480</v>
      </c>
      <c r="H43" s="1591" t="s">
        <v>481</v>
      </c>
      <c r="I43" s="1591" t="s">
        <v>482</v>
      </c>
      <c r="J43" s="1591" t="s">
        <v>483</v>
      </c>
      <c r="K43" s="1591" t="s">
        <v>484</v>
      </c>
      <c r="L43" s="1591" t="s">
        <v>459</v>
      </c>
      <c r="Q43" s="518"/>
      <c r="R43" s="603"/>
      <c r="S43" s="2500"/>
      <c r="T43" s="2436"/>
      <c r="U43" s="529"/>
      <c r="V43" s="1557" t="s">
        <v>520</v>
      </c>
      <c r="W43" s="1557" t="s">
        <v>521</v>
      </c>
      <c r="X43" s="1565" t="s">
        <v>487</v>
      </c>
      <c r="Y43" s="2497" t="s">
        <v>488</v>
      </c>
      <c r="Z43" s="2498"/>
      <c r="AA43" s="2565"/>
      <c r="AB43" s="2560"/>
      <c r="AC43" s="2561"/>
      <c r="AD43" s="2561"/>
      <c r="AE43" s="2562"/>
      <c r="AF43" s="2561"/>
      <c r="AG43" s="2561"/>
      <c r="AH43" s="2561"/>
      <c r="AI43" s="2562"/>
      <c r="AJ43" s="2560"/>
      <c r="AK43" s="2561"/>
      <c r="AL43" s="2561"/>
      <c r="AM43" s="2562"/>
      <c r="AN43" s="2087" t="s">
        <v>520</v>
      </c>
      <c r="AO43" s="2087" t="s">
        <v>521</v>
      </c>
      <c r="AP43" s="1565" t="s">
        <v>487</v>
      </c>
      <c r="AQ43" s="2497" t="s">
        <v>488</v>
      </c>
      <c r="AR43" s="2498"/>
      <c r="AS43" s="2506"/>
      <c r="AT43" s="2509"/>
      <c r="AU43" s="2354"/>
      <c r="BA43" s="1382">
        <v>14</v>
      </c>
    </row>
    <row s="15455"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123</v>
      </c>
      <c r="T44" s="1482" t="s">
        <v>104</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244</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136</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244</v>
      </c>
      <c r="B46" s="1590" t="s">
        <v>245</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441</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442</v>
      </c>
      <c r="AW46" s="727"/>
      <c r="AX46" s="727" t="str">
        <f>IF(T46="","",T46)</f>
        <v>Территория действия тарифа</v>
      </c>
      <c r="AY46" s="727"/>
      <c r="AZ46" s="727"/>
      <c r="BA46" s="1382">
        <v>21</v>
      </c>
    </row>
    <row customHeight="1" ht="24">
      <c r="A47" s="1590" t="s">
        <v>244</v>
      </c>
      <c r="B47" s="1590" t="s">
        <v>245</v>
      </c>
      <c r="C47" s="1590" t="s">
        <v>246</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443</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444</v>
      </c>
      <c r="AW47" s="727"/>
      <c r="AX47" s="727" t="str">
        <f>IF(T47="","",T47)</f>
        <v>Наименование системы теплоснабжения </v>
      </c>
      <c r="AY47" s="727"/>
      <c r="AZ47" s="727"/>
      <c r="BA47" s="1382">
        <v>23</v>
      </c>
    </row>
    <row customHeight="1" ht="21">
      <c r="A48" s="1590" t="s">
        <v>244</v>
      </c>
      <c r="B48" s="1590" t="s">
        <v>245</v>
      </c>
      <c r="C48" s="1590" t="s">
        <v>246</v>
      </c>
      <c r="D48" s="1590" t="s">
        <v>247</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445</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446</v>
      </c>
      <c r="AW48" s="727"/>
      <c r="AX48" s="727" t="str">
        <f>IF(T48="","",T48)</f>
        <v>Источник тепловой энергии  </v>
      </c>
      <c r="AY48" s="727"/>
      <c r="AZ48" s="727"/>
      <c r="BA48" s="1382">
        <v>20</v>
      </c>
    </row>
    <row s="14842" customFormat="1" customHeight="1" ht="1.05">
      <c r="A49" s="1570" t="s">
        <v>244</v>
      </c>
      <c r="B49" s="1570" t="s">
        <v>245</v>
      </c>
      <c r="C49" s="1570" t="s">
        <v>246</v>
      </c>
      <c r="D49" s="1570" t="s">
        <v>247</v>
      </c>
      <c r="E49" s="2486"/>
      <c r="F49" s="2486"/>
      <c r="G49" s="2486"/>
      <c r="H49" s="2486"/>
      <c r="I49" s="2483" t="str">
        <f>S48&amp;".1"</f>
        <v>....1</v>
      </c>
      <c r="J49" s="1570"/>
      <c r="K49" s="1570"/>
      <c r="L49" s="1573" t="s">
        <v>447</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4842" customFormat="1" customHeight="1" ht="1.05">
      <c r="A50" s="1570" t="s">
        <v>244</v>
      </c>
      <c r="B50" s="1570" t="s">
        <v>245</v>
      </c>
      <c r="C50" s="1570" t="s">
        <v>246</v>
      </c>
      <c r="D50" s="1570" t="s">
        <v>247</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244</v>
      </c>
      <c r="B51" s="1590" t="s">
        <v>245</v>
      </c>
      <c r="C51" s="1590" t="s">
        <v>246</v>
      </c>
      <c r="D51" s="1590" t="s">
        <v>247</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67</v>
      </c>
      <c r="Z51" s="1961"/>
      <c r="AA51" s="1686" t="s">
        <v>67</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67</v>
      </c>
      <c r="AR51" s="1961"/>
      <c r="AS51" s="1686" t="s">
        <v>67</v>
      </c>
      <c r="AT51" s="1575"/>
      <c r="AU51" s="2480" t="s">
        <v>522</v>
      </c>
      <c r="AV51" s="738">
        <f>STRCHECKDATE(V54:AT54)</f>
      </c>
      <c r="AW51" s="727"/>
      <c r="AX51" s="727" t="str">
        <f>IF(T51="","",T51)</f>
        <v/>
      </c>
      <c r="AY51" s="727"/>
      <c r="AZ51" s="727"/>
      <c r="BA51" s="1382">
        <v>21</v>
      </c>
    </row>
    <row customHeight="1" ht="11.549999999999999">
      <c r="A52" s="1590" t="s">
        <v>244</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507</v>
      </c>
      <c r="AN52" s="1620"/>
      <c r="AO52" s="1723"/>
      <c r="AP52" s="1620"/>
      <c r="AQ52" s="1620"/>
      <c r="AR52" s="1620"/>
      <c r="AS52" s="1620"/>
      <c r="AT52" s="1617"/>
      <c r="AU52" s="2481"/>
      <c r="AW52" s="727"/>
      <c r="AX52" s="727"/>
      <c r="AY52" s="727"/>
      <c r="AZ52" s="727"/>
      <c r="BA52" s="1382">
        <v>11</v>
      </c>
    </row>
    <row customHeight="1" ht="11.549999999999999">
      <c r="A53" s="1590" t="s">
        <v>244</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508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244</v>
      </c>
      <c r="B54" s="1590" t="s">
        <v>245</v>
      </c>
      <c r="C54" s="1590" t="s">
        <v>246</v>
      </c>
      <c r="D54" s="1590" t="s">
        <v>247</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509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244</v>
      </c>
      <c r="B55" s="1590" t="s">
        <v>245</v>
      </c>
      <c r="C55" s="1590" t="s">
        <v>246</v>
      </c>
      <c r="D55" s="1590" t="s">
        <v>247</v>
      </c>
      <c r="E55" s="2486"/>
      <c r="F55" s="2486"/>
      <c r="G55" s="2486"/>
      <c r="H55" s="2486"/>
      <c r="I55" s="2513"/>
      <c r="J55" s="2483"/>
      <c r="K55" s="1590"/>
      <c r="L55" s="1591"/>
      <c r="P55" s="2484"/>
      <c r="Q55" s="2484"/>
      <c r="R55" s="583"/>
      <c r="S55" s="1505"/>
      <c r="T55" s="514" t="s">
        <v>510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4842" customFormat="1" customHeight="1" ht="1.05">
      <c r="A56" s="1570" t="s">
        <v>244</v>
      </c>
      <c r="B56" s="1570" t="s">
        <v>245</v>
      </c>
      <c r="C56" s="1570" t="s">
        <v>246</v>
      </c>
      <c r="D56" s="1570" t="s">
        <v>247</v>
      </c>
      <c r="E56" s="2486"/>
      <c r="F56" s="2486"/>
      <c r="G56" s="2486"/>
      <c r="H56" s="2486"/>
      <c r="I56" s="2483"/>
      <c r="J56" s="1570"/>
      <c r="K56" s="1570"/>
      <c r="L56" s="1573"/>
      <c r="M56" s="737"/>
      <c r="N56" s="737"/>
      <c r="O56" s="737"/>
      <c r="P56" s="2484"/>
      <c r="Q56" s="1558"/>
      <c r="R56" s="583"/>
      <c r="S56" s="1613"/>
      <c r="T56" s="1614" t="s">
        <v>456</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5455" customFormat="1" customHeight="1" ht="1.05">
      <c r="A57" s="1570" t="s">
        <v>244</v>
      </c>
      <c r="B57" s="1570" t="s">
        <v>245</v>
      </c>
      <c r="C57" s="1570" t="s">
        <v>246</v>
      </c>
      <c r="D57" s="1570" t="s">
        <v>247</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4842" customFormat="1" customHeight="1" ht="1.05">
      <c r="A58" s="1570" t="s">
        <v>244</v>
      </c>
      <c r="B58" s="1570" t="s">
        <v>245</v>
      </c>
      <c r="C58" s="1570" t="s">
        <v>246</v>
      </c>
      <c r="D58" s="1541"/>
      <c r="E58" s="2486"/>
      <c r="F58" s="2486"/>
      <c r="G58" s="2485"/>
      <c r="H58" s="1541"/>
      <c r="I58" s="1541"/>
      <c r="J58" s="1541"/>
      <c r="K58" s="1541"/>
      <c r="L58" s="1566"/>
      <c r="M58" s="1542"/>
      <c r="N58" s="1542"/>
      <c r="P58" s="1543"/>
      <c r="Q58" s="1544"/>
      <c r="R58" s="1543"/>
      <c r="S58" s="1549"/>
      <c r="T58" s="1552" t="s">
        <v>176</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4842" customFormat="1" customHeight="1" ht="1.05">
      <c r="A59" s="1570" t="s">
        <v>244</v>
      </c>
      <c r="B59" s="1570" t="s">
        <v>245</v>
      </c>
      <c r="C59" s="1541"/>
      <c r="D59" s="1541"/>
      <c r="E59" s="2486"/>
      <c r="F59" s="2485"/>
      <c r="G59" s="1541"/>
      <c r="H59" s="1541"/>
      <c r="I59" s="1541"/>
      <c r="J59" s="1541"/>
      <c r="K59" s="1541"/>
      <c r="L59" s="1566"/>
      <c r="M59" s="1548"/>
      <c r="N59" s="1548"/>
      <c r="P59" s="1543"/>
      <c r="Q59" s="1544"/>
      <c r="R59" s="1543"/>
      <c r="S59" s="1549"/>
      <c r="T59" s="1552" t="s">
        <v>177</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4842" customFormat="1" customHeight="1" ht="1.05">
      <c r="A60" s="1570" t="s">
        <v>244</v>
      </c>
      <c r="B60" s="1570"/>
      <c r="C60" s="1570"/>
      <c r="D60" s="1570"/>
      <c r="E60" s="2486"/>
      <c r="F60" s="1570"/>
      <c r="G60" s="1570"/>
      <c r="H60" s="1570"/>
      <c r="I60" s="1570"/>
      <c r="J60" s="1570"/>
      <c r="K60" s="1570"/>
      <c r="L60" s="1573"/>
      <c r="M60" s="1548"/>
      <c r="N60" s="1548"/>
      <c r="O60" s="745"/>
      <c r="P60" s="607"/>
      <c r="Q60" s="1571"/>
      <c r="R60" s="607"/>
      <c r="S60" s="1549"/>
      <c r="T60" s="1552" t="s">
        <v>178</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4842" customFormat="1" customHeight="1" ht="1.05">
      <c r="A61" s="1570" t="s">
        <v>244</v>
      </c>
      <c r="B61" s="1570"/>
      <c r="C61" s="1570"/>
      <c r="D61" s="1570"/>
      <c r="E61" s="2485"/>
      <c r="F61" s="1570"/>
      <c r="G61" s="1570"/>
      <c r="H61" s="1570"/>
      <c r="I61" s="1570"/>
      <c r="J61" s="1570"/>
      <c r="K61" s="1570"/>
      <c r="L61" s="1573"/>
      <c r="M61" s="1548"/>
      <c r="N61" s="1548"/>
      <c r="O61" s="745"/>
      <c r="P61" s="607"/>
      <c r="Q61" s="1571"/>
      <c r="R61" s="607"/>
      <c r="S61" s="1549"/>
      <c r="T61" s="1552" t="s">
        <v>178</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484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205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83</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F4941-406F-4E54-6F81-E662C934D9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4.140625" hidden="1" customWidth="1"/>
    <col min="10" max="10" style="14841" width="9.8515625" hidden="1" customWidth="1"/>
    <col min="11" max="11" style="14841" width="14.71093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4" style="14762" width="24.7109375" hidden="1" customWidth="1"/>
    <col min="25" max="25" style="14762" width="11.7109375" hidden="1" customWidth="1"/>
    <col min="26" max="26" style="14762" width="3.7109375" hidden="1" customWidth="1"/>
    <col min="27" max="27" style="14762" width="11.7109375" hidden="1" customWidth="1"/>
    <col min="28" max="28" style="14762" width="8.57421875" hidden="1" customWidth="1"/>
    <col min="29" max="29" style="14762" width="24.7109375" customWidth="1"/>
    <col min="30" max="31" style="14762" width="24.00390625" customWidth="1"/>
    <col min="32" max="32" style="14762" width="11.00390625" customWidth="1"/>
    <col min="33" max="33" style="14762" width="3.7109375" customWidth="1"/>
    <col min="34" max="34" style="14762" width="11.00390625" customWidth="1"/>
    <col min="35" max="35" style="14762" width="8.57421875" hidden="1" customWidth="1"/>
    <col min="36" max="36" style="14762" width="4.00390625" customWidth="1"/>
    <col min="37" max="37" style="14762" width="115.00390625" customWidth="1"/>
    <col min="38" max="42" style="14842" width="10.00390625" customWidth="1"/>
    <col min="43" max="43" style="1476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136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441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442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525</v>
      </c>
      <c r="U5" s="527"/>
      <c r="V5" s="2577"/>
      <c r="W5" s="2578"/>
      <c r="X5" s="2578"/>
      <c r="Y5" s="2578"/>
      <c r="Z5" s="2578"/>
      <c r="AA5" s="2578"/>
      <c r="AB5" s="2579"/>
      <c r="AC5" s="2580"/>
      <c r="AD5" s="2581"/>
      <c r="AE5" s="2581"/>
      <c r="AF5" s="2581"/>
      <c r="AG5" s="2581"/>
      <c r="AH5" s="2581"/>
      <c r="AI5" s="2581"/>
      <c r="AJ5" s="2582"/>
      <c r="AK5" s="1485" t="s">
        <v>526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450</v>
      </c>
      <c r="P6" s="2484"/>
      <c r="Q6" s="2484">
        <v>1</v>
      </c>
      <c r="R6" s="584"/>
      <c r="S6" s="1652">
        <f>$J6</f>
      </c>
      <c r="T6" s="513" t="s">
        <v>451</v>
      </c>
      <c r="U6" s="527"/>
      <c r="V6" s="2472"/>
      <c r="W6" s="2473"/>
      <c r="X6" s="2473"/>
      <c r="Y6" s="2473"/>
      <c r="Z6" s="2473"/>
      <c r="AA6" s="2473"/>
      <c r="AB6" s="2474"/>
      <c r="AC6" s="2472"/>
      <c r="AD6" s="2473"/>
      <c r="AE6" s="2473"/>
      <c r="AF6" s="2473"/>
      <c r="AG6" s="2473"/>
      <c r="AH6" s="2473"/>
      <c r="AI6" s="2473"/>
      <c r="AJ6" s="2474"/>
      <c r="AK6" s="1534" t="s">
        <v>527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528</v>
      </c>
      <c r="U9" s="594"/>
      <c r="V9" s="594"/>
      <c r="W9" s="594"/>
      <c r="X9" s="594"/>
      <c r="Y9" s="594"/>
      <c r="Z9" s="594"/>
      <c r="AA9" s="594"/>
      <c r="AB9" s="594"/>
      <c r="AC9" s="594"/>
      <c r="AD9" s="594"/>
      <c r="AE9" s="594"/>
      <c r="AF9" s="594"/>
      <c r="AG9" s="594"/>
      <c r="AH9" s="594"/>
      <c r="AI9" s="594"/>
      <c r="AJ9" s="594"/>
      <c r="AK9" s="1485" t="s">
        <v>529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456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530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4842"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177</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484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178</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4841" customFormat="1" customHeight="1" ht="22.5" hidden="1">
      <c r="L18" s="1648"/>
      <c r="M18" s="1589"/>
      <c r="N18" s="1589"/>
      <c r="O18" s="1594" t="s">
        <v>458</v>
      </c>
      <c r="P18" s="1589"/>
      <c r="Q18" s="1598"/>
      <c r="R18" s="1598"/>
      <c r="S18" s="956"/>
      <c r="Y18" s="1594"/>
      <c r="AA18" s="1594"/>
      <c r="AB18" s="1593"/>
      <c r="AF18" s="1594"/>
      <c r="AH18" s="1594"/>
      <c r="AI18" s="1593"/>
      <c r="AL18" s="738"/>
      <c r="AM18" s="738"/>
      <c r="AN18" s="738"/>
      <c r="AO18" s="738"/>
      <c r="AP18" s="738"/>
      <c r="AQ18" s="1387">
        <v>0</v>
      </c>
    </row>
    <row s="14841" customFormat="1" customHeight="1" ht="14.25" hidden="1">
      <c r="L19" s="1648"/>
      <c r="M19" s="1589"/>
      <c r="N19" s="1589"/>
      <c r="O19" s="1589"/>
      <c r="P19" s="1589"/>
      <c r="Q19" s="1598"/>
      <c r="R19" s="1598"/>
      <c r="S19" s="956"/>
      <c r="AB19" s="1593"/>
      <c r="AI19" s="1593"/>
      <c r="AL19" s="738"/>
      <c r="AM19" s="738"/>
      <c r="AN19" s="738"/>
      <c r="AO19" s="738"/>
      <c r="AP19" s="738"/>
      <c r="AQ19" s="1387">
        <v>0</v>
      </c>
    </row>
    <row s="14841" customFormat="1" customHeight="1" ht="12" hidden="1">
      <c r="L20" s="1648"/>
      <c r="M20" s="1589"/>
      <c r="N20" s="1589"/>
      <c r="O20" s="1591" t="s">
        <v>459</v>
      </c>
      <c r="P20" s="1589"/>
      <c r="Q20" s="1669"/>
      <c r="R20" s="1669"/>
      <c r="S20" s="956"/>
      <c r="T20" s="1387" t="s">
        <v>460</v>
      </c>
      <c r="Z20" s="413" t="s">
        <v>461</v>
      </c>
      <c r="AB20" s="413" t="s">
        <v>462</v>
      </c>
      <c r="AC20" s="1387" t="s">
        <v>460</v>
      </c>
      <c r="AG20" s="413" t="s">
        <v>463</v>
      </c>
      <c r="AI20" s="413" t="s">
        <v>462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49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4985" customFormat="1" customHeight="1" ht="18.75" hidden="1">
      <c r="A28" s="1595"/>
      <c r="B28" s="1595"/>
      <c r="C28" s="1595"/>
      <c r="D28" s="1595"/>
      <c r="E28" s="1595"/>
      <c r="F28" s="1595"/>
      <c r="G28" s="1595"/>
      <c r="H28" s="1595"/>
      <c r="I28" s="1595"/>
      <c r="J28" s="1595"/>
      <c r="K28" s="1595"/>
      <c r="L28" s="1596"/>
      <c r="M28" s="1595"/>
      <c r="N28" s="1595"/>
      <c r="O28" s="1595"/>
      <c r="S28" s="2477" t="s">
        <v>464</v>
      </c>
      <c r="T28" s="2477"/>
      <c r="U28" s="1599"/>
      <c r="V28" s="2491" t="str">
        <f>IF(TITLE_DATE_PR_CHANGE="",IF(TITLE_DATE_PR="","",TITLE_DATE_PR),TITLE_DATE_PR_CHANGE)</f>
        <v>45646</v>
      </c>
      <c r="W28" s="2491"/>
      <c r="X28" s="2491"/>
      <c r="Y28" s="2491"/>
      <c r="Z28" s="2491"/>
      <c r="AA28" s="2491"/>
      <c r="AB28" s="553"/>
      <c r="AC28" s="2491" t="str">
        <f>IF(TITLE_DATE_PR_CHANGE="",IF(TITLE_DATE_PR="","",TITLE_DATE_PR),TITLE_DATE_PR_CHANGE)</f>
        <v>45646</v>
      </c>
      <c r="AD28" s="2491"/>
      <c r="AE28" s="2491"/>
      <c r="AF28" s="2491"/>
      <c r="AG28" s="2491"/>
      <c r="AH28" s="2491"/>
      <c r="AI28" s="553"/>
      <c r="AJ28" s="553"/>
      <c r="AK28" s="507"/>
      <c r="AL28" s="595"/>
      <c r="AM28" s="595"/>
      <c r="AN28" s="595"/>
      <c r="AO28" s="595"/>
      <c r="AP28" s="595"/>
      <c r="AQ28" s="645">
        <v>0</v>
      </c>
    </row>
    <row s="14985" customFormat="1" customHeight="1" ht="18.75" hidden="1">
      <c r="A29" s="1595"/>
      <c r="B29" s="1595"/>
      <c r="C29" s="1595"/>
      <c r="D29" s="1595"/>
      <c r="E29" s="1595"/>
      <c r="F29" s="1595"/>
      <c r="G29" s="1595"/>
      <c r="H29" s="1595"/>
      <c r="I29" s="1595"/>
      <c r="J29" s="1595"/>
      <c r="K29" s="1595"/>
      <c r="L29" s="1596"/>
      <c r="M29" s="1595"/>
      <c r="N29" s="1595"/>
      <c r="O29" s="1595"/>
      <c r="S29" s="2477" t="s">
        <v>465</v>
      </c>
      <c r="T29" s="2477"/>
      <c r="U29" s="1599"/>
      <c r="V29" s="2478" t="str">
        <f>IF(TITLE_NUMBER_PR_CHANGE="",IF(TITLE_NUMBER_PR="","",TITLE_NUMBER_PR),TITLE_NUMBER_PR_CHANGE)</f>
        <v>1.3/58</v>
      </c>
      <c r="W29" s="2478"/>
      <c r="X29" s="2478"/>
      <c r="Y29" s="2478"/>
      <c r="Z29" s="2478"/>
      <c r="AA29" s="2478"/>
      <c r="AB29" s="553"/>
      <c r="AC29" s="2478" t="str">
        <f>IF(TITLE_NUMBER_PR_CHANGE="",IF(TITLE_NUMBER_PR="","",TITLE_NUMBER_PR),TITLE_NUMBER_PR_CHANGE)</f>
        <v>1.3/58</v>
      </c>
      <c r="AD29" s="2478"/>
      <c r="AE29" s="2478"/>
      <c r="AF29" s="2478"/>
      <c r="AG29" s="2478"/>
      <c r="AH29" s="2478"/>
      <c r="AI29" s="553"/>
      <c r="AJ29" s="553"/>
      <c r="AK29" s="507"/>
      <c r="AL29" s="595"/>
      <c r="AM29" s="595"/>
      <c r="AN29" s="595"/>
      <c r="AO29" s="595"/>
      <c r="AP29" s="595"/>
      <c r="AQ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4985" customFormat="1" customHeight="1" ht="18.75">
      <c r="A32" s="1595"/>
      <c r="B32" s="1595"/>
      <c r="C32" s="1595"/>
      <c r="D32" s="1595"/>
      <c r="E32" s="1595"/>
      <c r="F32" s="1595"/>
      <c r="G32" s="1595"/>
      <c r="H32" s="1595"/>
      <c r="I32" s="1595"/>
      <c r="J32" s="1595"/>
      <c r="K32" s="1595"/>
      <c r="L32" s="1596"/>
      <c r="M32" s="1595"/>
      <c r="N32" s="1595"/>
      <c r="O32" s="1595"/>
      <c r="S32" s="2477" t="s">
        <v>466</v>
      </c>
      <c r="T32" s="2477"/>
      <c r="U32" s="1599"/>
      <c r="V32" s="2491" t="str">
        <f>IF(TITLE_DATE_PR_CHANGE="",IF(TITLE_DATE_PR="","",TITLE_DATE_PR),TITLE_DATE_PR_CHANGE)</f>
        <v>45646</v>
      </c>
      <c r="W32" s="2491"/>
      <c r="X32" s="2491"/>
      <c r="Y32" s="2491"/>
      <c r="Z32" s="2491"/>
      <c r="AA32" s="2491"/>
      <c r="AB32" s="553"/>
      <c r="AC32" s="2491" t="str">
        <f>IF(TITLE_DATE_PR_CHANGE="",IF(TITLE_DATE_PR="","",TITLE_DATE_PR),TITLE_DATE_PR_CHANGE)</f>
        <v>45646</v>
      </c>
      <c r="AD32" s="2491"/>
      <c r="AE32" s="2491"/>
      <c r="AF32" s="2491"/>
      <c r="AG32" s="2491"/>
      <c r="AH32" s="2491"/>
      <c r="AI32" s="553"/>
      <c r="AJ32" s="553"/>
      <c r="AK32" s="507"/>
      <c r="AL32" s="595"/>
      <c r="AM32" s="595"/>
      <c r="AN32" s="595"/>
      <c r="AO32" s="595"/>
      <c r="AP32" s="595"/>
      <c r="AQ32" s="645">
        <v>0</v>
      </c>
    </row>
    <row s="14985" customFormat="1" customHeight="1" ht="18.75">
      <c r="A33" s="1595"/>
      <c r="B33" s="1595"/>
      <c r="C33" s="1595"/>
      <c r="D33" s="1595"/>
      <c r="E33" s="1595"/>
      <c r="F33" s="1595"/>
      <c r="G33" s="1595"/>
      <c r="H33" s="1595"/>
      <c r="I33" s="1595"/>
      <c r="J33" s="1595"/>
      <c r="K33" s="1595"/>
      <c r="L33" s="1596"/>
      <c r="M33" s="1595"/>
      <c r="N33" s="1595"/>
      <c r="O33" s="1595"/>
      <c r="S33" s="2477" t="s">
        <v>467</v>
      </c>
      <c r="T33" s="2477"/>
      <c r="U33" s="1599"/>
      <c r="V33" s="2478" t="str">
        <f>IF(TITLE_NUMBER_PR_CHANGE="",IF(TITLE_NUMBER_PR="","",TITLE_NUMBER_PR),TITLE_NUMBER_PR_CHANGE)</f>
        <v>1.3/58</v>
      </c>
      <c r="W33" s="2478"/>
      <c r="X33" s="2478"/>
      <c r="Y33" s="2478"/>
      <c r="Z33" s="2478"/>
      <c r="AA33" s="2478"/>
      <c r="AB33" s="553"/>
      <c r="AC33" s="2478" t="str">
        <f>IF(TITLE_NUMBER_PR_CHANGE="",IF(TITLE_NUMBER_PR="","",TITLE_NUMBER_PR),TITLE_NUMBER_PR_CHANGE)</f>
        <v>1.3/58</v>
      </c>
      <c r="AD33" s="2478"/>
      <c r="AE33" s="2478"/>
      <c r="AF33" s="2478"/>
      <c r="AG33" s="2478"/>
      <c r="AH33" s="2478"/>
      <c r="AI33" s="553"/>
      <c r="AJ33" s="553"/>
      <c r="AK33" s="507"/>
      <c r="AL33" s="595"/>
      <c r="AM33" s="595"/>
      <c r="AN33" s="595"/>
      <c r="AO33" s="595"/>
      <c r="AP33" s="595"/>
      <c r="AQ33" s="645">
        <v>0</v>
      </c>
    </row>
    <row s="14985"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468</v>
      </c>
      <c r="AC34" s="553"/>
      <c r="AD34" s="553"/>
      <c r="AE34" s="553"/>
      <c r="AF34" s="553"/>
      <c r="AG34" s="553"/>
      <c r="AH34" s="553"/>
      <c r="AI34" s="505" t="s">
        <v>468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344</v>
      </c>
      <c r="T36" s="2354"/>
      <c r="U36" s="2354"/>
      <c r="V36" s="2354"/>
      <c r="W36" s="2354"/>
      <c r="X36" s="2354"/>
      <c r="Y36" s="2354"/>
      <c r="Z36" s="2354"/>
      <c r="AA36" s="2354"/>
      <c r="AB36" s="2354"/>
      <c r="AC36" s="2354"/>
      <c r="AD36" s="2354"/>
      <c r="AE36" s="2354"/>
      <c r="AF36" s="2354"/>
      <c r="AG36" s="2354"/>
      <c r="AH36" s="2354"/>
      <c r="AI36" s="2354"/>
      <c r="AJ36" s="2354"/>
      <c r="AK36" s="2354" t="s">
        <v>345</v>
      </c>
      <c r="AQ36" s="1382">
        <v>14</v>
      </c>
    </row>
    <row customHeight="1" ht="14.699999999999998">
      <c r="Q37" s="603"/>
      <c r="R37" s="603"/>
      <c r="S37" s="2500" t="s">
        <v>89</v>
      </c>
      <c r="T37" s="2436" t="s">
        <v>469</v>
      </c>
      <c r="U37" s="528"/>
      <c r="V37" s="2501" t="s">
        <v>470</v>
      </c>
      <c r="W37" s="2502"/>
      <c r="X37" s="2502"/>
      <c r="Y37" s="2502"/>
      <c r="Z37" s="2502"/>
      <c r="AA37" s="2503"/>
      <c r="AB37" s="2504" t="s">
        <v>471</v>
      </c>
      <c r="AC37" s="2501" t="s">
        <v>470</v>
      </c>
      <c r="AD37" s="2502"/>
      <c r="AE37" s="2502"/>
      <c r="AF37" s="2502"/>
      <c r="AG37" s="2502"/>
      <c r="AH37" s="2503"/>
      <c r="AI37" s="2504" t="s">
        <v>472</v>
      </c>
      <c r="AJ37" s="2507" t="s">
        <v>473</v>
      </c>
      <c r="AK37" s="2354"/>
      <c r="AQ37" s="1382">
        <v>14</v>
      </c>
    </row>
    <row customHeight="1" ht="35.699999999999996">
      <c r="Q38" s="603"/>
      <c r="R38" s="603"/>
      <c r="S38" s="2500"/>
      <c r="T38" s="2436"/>
      <c r="U38" s="1258"/>
      <c r="V38" s="1579" t="s">
        <v>531</v>
      </c>
      <c r="W38" s="2489" t="s">
        <v>476</v>
      </c>
      <c r="X38" s="2490"/>
      <c r="Y38" s="2489" t="s">
        <v>477</v>
      </c>
      <c r="Z38" s="2496"/>
      <c r="AA38" s="2490"/>
      <c r="AB38" s="2505"/>
      <c r="AC38" s="1579" t="s">
        <v>531</v>
      </c>
      <c r="AD38" s="2489" t="s">
        <v>476</v>
      </c>
      <c r="AE38" s="2490"/>
      <c r="AF38" s="2489" t="s">
        <v>477</v>
      </c>
      <c r="AG38" s="2496"/>
      <c r="AH38" s="2490"/>
      <c r="AI38" s="2505"/>
      <c r="AJ38" s="2508"/>
      <c r="AK38" s="2354"/>
      <c r="AQ38" s="1382">
        <v>34</v>
      </c>
    </row>
    <row customHeight="1" ht="35.699999999999996">
      <c r="A39" s="1597"/>
      <c r="B39" s="1597" t="s">
        <v>148</v>
      </c>
      <c r="C39" s="1597" t="s">
        <v>149</v>
      </c>
      <c r="D39" s="1597" t="s">
        <v>150</v>
      </c>
      <c r="E39" s="1591" t="s">
        <v>478</v>
      </c>
      <c r="F39" s="1591" t="s">
        <v>479</v>
      </c>
      <c r="G39" s="1591" t="s">
        <v>480</v>
      </c>
      <c r="H39" s="1591"/>
      <c r="I39" s="1591" t="s">
        <v>532</v>
      </c>
      <c r="J39" s="1591" t="s">
        <v>483</v>
      </c>
      <c r="K39" s="1591" t="s">
        <v>533</v>
      </c>
      <c r="L39" s="1591" t="s">
        <v>459</v>
      </c>
      <c r="Q39" s="603"/>
      <c r="R39" s="603"/>
      <c r="S39" s="2500"/>
      <c r="T39" s="2436"/>
      <c r="U39" s="529"/>
      <c r="V39" s="1579" t="s">
        <v>534</v>
      </c>
      <c r="W39" s="1449" t="s">
        <v>535</v>
      </c>
      <c r="X39" s="1449" t="s">
        <v>536</v>
      </c>
      <c r="Y39" s="1584" t="s">
        <v>487</v>
      </c>
      <c r="Z39" s="2497" t="s">
        <v>488</v>
      </c>
      <c r="AA39" s="2498"/>
      <c r="AB39" s="2506"/>
      <c r="AC39" s="1579" t="s">
        <v>534</v>
      </c>
      <c r="AD39" s="1449" t="s">
        <v>535</v>
      </c>
      <c r="AE39" s="1449" t="s">
        <v>536</v>
      </c>
      <c r="AF39" s="1584" t="s">
        <v>487</v>
      </c>
      <c r="AG39" s="2497" t="s">
        <v>488</v>
      </c>
      <c r="AH39" s="2498"/>
      <c r="AI39" s="2506"/>
      <c r="AJ39" s="2509"/>
      <c r="AK39" s="2354"/>
      <c r="AQ39" s="1382">
        <v>34</v>
      </c>
    </row>
    <row s="1545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123</v>
      </c>
      <c r="T40" s="1482" t="s">
        <v>104</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270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136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270</v>
      </c>
      <c r="B42" s="1590" t="s">
        <v>271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441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442</v>
      </c>
      <c r="AM42" s="727"/>
      <c r="AN42" s="727" t="str">
        <f>IF(T42="","",T42)</f>
        <v>Территория действия тарифа</v>
      </c>
      <c r="AO42" s="727"/>
      <c r="AP42" s="727"/>
      <c r="AQ42" s="1382">
        <v>23</v>
      </c>
    </row>
    <row customHeight="1" ht="24">
      <c r="A43" s="1590" t="s">
        <v>270</v>
      </c>
      <c r="B43" s="1590" t="s">
        <v>271</v>
      </c>
      <c r="C43" s="1590" t="s">
        <v>272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холодного водоснабжения</v>
      </c>
      <c r="AO43" s="727"/>
      <c r="AP43" s="727"/>
      <c r="AQ43" s="1382">
        <v>23</v>
      </c>
    </row>
    <row customHeight="1" ht="24">
      <c r="A44" s="1590" t="s">
        <v>270</v>
      </c>
      <c r="B44" s="1590" t="s">
        <v>271</v>
      </c>
      <c r="C44" s="1590" t="s">
        <v>272</v>
      </c>
      <c r="D44" s="1590" t="s">
        <v>537</v>
      </c>
      <c r="E44" s="2486"/>
      <c r="F44" s="2486"/>
      <c r="G44" s="2486"/>
      <c r="H44" s="2486"/>
      <c r="I44" s="2483" t="str">
        <f>S43&amp;".1"</f>
        <v>...1</v>
      </c>
      <c r="J44" s="1590"/>
      <c r="K44" s="1590"/>
      <c r="L44" s="1591"/>
      <c r="P44" s="2484">
        <v>1</v>
      </c>
      <c r="Q44" s="1581"/>
      <c r="R44" s="583"/>
      <c r="S44" s="1585" t="str">
        <f>$I44</f>
        <v>...1</v>
      </c>
      <c r="T44" s="512" t="s">
        <v>525</v>
      </c>
      <c r="U44" s="527"/>
      <c r="V44" s="2577"/>
      <c r="W44" s="2578"/>
      <c r="X44" s="2578"/>
      <c r="Y44" s="2578"/>
      <c r="Z44" s="2578"/>
      <c r="AA44" s="2578"/>
      <c r="AB44" s="2579"/>
      <c r="AC44" s="2580"/>
      <c r="AD44" s="2581"/>
      <c r="AE44" s="2581"/>
      <c r="AF44" s="2581"/>
      <c r="AG44" s="2581"/>
      <c r="AH44" s="2581"/>
      <c r="AI44" s="2581"/>
      <c r="AJ44" s="2582"/>
      <c r="AK44" s="1485" t="s">
        <v>526</v>
      </c>
      <c r="AM44" s="727"/>
      <c r="AN44" s="727" t="str">
        <f>IF(T44="","",T44)</f>
        <v>Наименование признака дифференциации</v>
      </c>
      <c r="AO44" s="727"/>
      <c r="AP44" s="727"/>
      <c r="AQ44" s="1382">
        <v>23</v>
      </c>
    </row>
    <row customHeight="1" ht="24">
      <c r="A45" s="1590" t="s">
        <v>270</v>
      </c>
      <c r="B45" s="1590" t="s">
        <v>271</v>
      </c>
      <c r="C45" s="1590" t="s">
        <v>272</v>
      </c>
      <c r="D45" s="1590" t="s">
        <v>537</v>
      </c>
      <c r="E45" s="2486"/>
      <c r="F45" s="2486"/>
      <c r="G45" s="2486"/>
      <c r="H45" s="2486"/>
      <c r="I45" s="2513"/>
      <c r="J45" s="2483" t="str">
        <f>I44&amp;".1"</f>
        <v>...1.1</v>
      </c>
      <c r="K45" s="1590"/>
      <c r="L45" s="1591" t="s">
        <v>450</v>
      </c>
      <c r="P45" s="2484"/>
      <c r="Q45" s="2484">
        <v>1</v>
      </c>
      <c r="R45" s="584"/>
      <c r="S45" s="1585" t="str">
        <f>$J45</f>
        <v>...1.1</v>
      </c>
      <c r="T45" s="513" t="s">
        <v>451</v>
      </c>
      <c r="U45" s="527"/>
      <c r="V45" s="2472"/>
      <c r="W45" s="2473"/>
      <c r="X45" s="2473"/>
      <c r="Y45" s="2473"/>
      <c r="Z45" s="2473"/>
      <c r="AA45" s="2473"/>
      <c r="AB45" s="2474"/>
      <c r="AC45" s="2472"/>
      <c r="AD45" s="2473"/>
      <c r="AE45" s="2473"/>
      <c r="AF45" s="2473"/>
      <c r="AG45" s="2473"/>
      <c r="AH45" s="2473"/>
      <c r="AI45" s="2473"/>
      <c r="AJ45" s="2474"/>
      <c r="AK45" s="1534" t="s">
        <v>527</v>
      </c>
      <c r="AM45" s="727"/>
      <c r="AN45" s="727" t="str">
        <f>IF(T45="","",T45)</f>
        <v>Группа потребителей</v>
      </c>
      <c r="AO45" s="727"/>
      <c r="AP45" s="727"/>
      <c r="AQ45" s="1382">
        <v>23</v>
      </c>
    </row>
    <row customHeight="1" ht="24">
      <c r="A46" s="1590" t="s">
        <v>270</v>
      </c>
      <c r="B46" s="1590" t="s">
        <v>271</v>
      </c>
      <c r="C46" s="1590" t="s">
        <v>272</v>
      </c>
      <c r="D46" s="1590" t="s">
        <v>537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270</v>
      </c>
      <c r="B47" s="1590" t="s">
        <v>271</v>
      </c>
      <c r="C47" s="1590" t="s">
        <v>272</v>
      </c>
      <c r="D47" s="1590" t="s">
        <v>537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270</v>
      </c>
      <c r="B48" s="1590" t="s">
        <v>271</v>
      </c>
      <c r="C48" s="1590" t="s">
        <v>272</v>
      </c>
      <c r="D48" s="1590" t="s">
        <v>537</v>
      </c>
      <c r="E48" s="2486"/>
      <c r="F48" s="2486"/>
      <c r="G48" s="2486"/>
      <c r="H48" s="2486"/>
      <c r="I48" s="2513"/>
      <c r="J48" s="2483"/>
      <c r="K48" s="1590"/>
      <c r="L48" s="1591"/>
      <c r="P48" s="2484"/>
      <c r="Q48" s="2484"/>
      <c r="R48" s="583"/>
      <c r="S48" s="1505"/>
      <c r="T48" s="514" t="s">
        <v>528</v>
      </c>
      <c r="U48" s="594"/>
      <c r="V48" s="594"/>
      <c r="W48" s="594"/>
      <c r="X48" s="594"/>
      <c r="Y48" s="594"/>
      <c r="Z48" s="594"/>
      <c r="AA48" s="594"/>
      <c r="AB48" s="594"/>
      <c r="AC48" s="594"/>
      <c r="AD48" s="594"/>
      <c r="AE48" s="594"/>
      <c r="AF48" s="594"/>
      <c r="AG48" s="594"/>
      <c r="AH48" s="594"/>
      <c r="AI48" s="594"/>
      <c r="AJ48" s="594"/>
      <c r="AK48" s="1485" t="s">
        <v>529</v>
      </c>
      <c r="AM48" s="727"/>
      <c r="AN48" s="727" t="str">
        <f>IF(T48="","",T48)</f>
        <v>Добавить значение признака дифференциации</v>
      </c>
      <c r="AO48" s="727"/>
      <c r="AP48" s="727"/>
      <c r="AQ48" s="1382">
        <v>20</v>
      </c>
    </row>
    <row customHeight="1" ht="22.049999999999997">
      <c r="A49" s="1590" t="s">
        <v>270</v>
      </c>
      <c r="B49" s="1590" t="s">
        <v>271</v>
      </c>
      <c r="C49" s="1590" t="s">
        <v>272</v>
      </c>
      <c r="D49" s="1590" t="s">
        <v>537</v>
      </c>
      <c r="E49" s="2486"/>
      <c r="F49" s="2486"/>
      <c r="G49" s="2486"/>
      <c r="H49" s="2486"/>
      <c r="I49" s="2483"/>
      <c r="J49" s="1590"/>
      <c r="K49" s="1590"/>
      <c r="L49" s="1591"/>
      <c r="P49" s="2484"/>
      <c r="Q49" s="1581"/>
      <c r="R49" s="583"/>
      <c r="S49" s="1505"/>
      <c r="T49" s="592" t="s">
        <v>456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270</v>
      </c>
      <c r="B50" s="1590" t="s">
        <v>271</v>
      </c>
      <c r="C50" s="1590" t="s">
        <v>272</v>
      </c>
      <c r="D50" s="1590" t="s">
        <v>537</v>
      </c>
      <c r="E50" s="2486"/>
      <c r="F50" s="2486"/>
      <c r="G50" s="2486"/>
      <c r="H50" s="2485"/>
      <c r="I50" s="1590"/>
      <c r="J50" s="1590"/>
      <c r="K50" s="1590"/>
      <c r="L50" s="1591"/>
      <c r="M50" s="1592"/>
      <c r="N50" s="1592"/>
      <c r="O50" s="764"/>
      <c r="P50" s="587"/>
      <c r="Q50" s="602"/>
      <c r="R50" s="582"/>
      <c r="S50" s="1505"/>
      <c r="T50" s="599" t="s">
        <v>530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4842" customFormat="1" customHeight="1" ht="0">
      <c r="A51" s="1570" t="s">
        <v>270</v>
      </c>
      <c r="B51" s="1570" t="s">
        <v>271</v>
      </c>
      <c r="C51" s="1541"/>
      <c r="D51" s="1541"/>
      <c r="E51" s="2486"/>
      <c r="F51" s="2485"/>
      <c r="G51" s="1541"/>
      <c r="H51" s="1541"/>
      <c r="I51" s="1541"/>
      <c r="J51" s="1541"/>
      <c r="K51" s="1541"/>
      <c r="L51" s="1653"/>
      <c r="M51" s="1548"/>
      <c r="N51" s="1548"/>
      <c r="P51" s="1543"/>
      <c r="Q51" s="1544"/>
      <c r="R51" s="1543"/>
      <c r="S51" s="1549"/>
      <c r="T51" s="1552" t="s">
        <v>177</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4842" customFormat="1" customHeight="1" ht="0">
      <c r="A52" s="1570" t="s">
        <v>270</v>
      </c>
      <c r="B52" s="1570"/>
      <c r="C52" s="1570"/>
      <c r="D52" s="1570"/>
      <c r="E52" s="2485"/>
      <c r="F52" s="1570"/>
      <c r="G52" s="1570"/>
      <c r="H52" s="1570"/>
      <c r="I52" s="1570"/>
      <c r="J52" s="1570"/>
      <c r="K52" s="1570"/>
      <c r="L52" s="1573"/>
      <c r="M52" s="1548"/>
      <c r="N52" s="1548"/>
      <c r="O52" s="745"/>
      <c r="P52" s="607"/>
      <c r="Q52" s="1571"/>
      <c r="R52" s="607"/>
      <c r="S52" s="1549"/>
      <c r="T52" s="1552" t="s">
        <v>178</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484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205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26D84-DA26-B027-7E72-E52A26B111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4.140625" hidden="1" customWidth="1"/>
    <col min="10" max="10" style="14841" width="9.8515625" hidden="1" customWidth="1"/>
    <col min="11" max="11" style="14841" width="14.71093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4" style="14762" width="24.7109375" hidden="1" customWidth="1"/>
    <col min="25" max="25" style="14762" width="11.7109375" hidden="1" customWidth="1"/>
    <col min="26" max="26" style="14762" width="3.7109375" hidden="1" customWidth="1"/>
    <col min="27" max="27" style="14762" width="11.7109375" hidden="1" customWidth="1"/>
    <col min="28" max="28" style="14762" width="8.57421875" hidden="1" customWidth="1"/>
    <col min="29" max="29" style="14762" width="24.7109375" customWidth="1"/>
    <col min="30" max="31" style="14762" width="24.00390625" customWidth="1"/>
    <col min="32" max="32" style="14762" width="11.00390625" customWidth="1"/>
    <col min="33" max="33" style="14762" width="3.7109375" customWidth="1"/>
    <col min="34" max="34" style="14762" width="11.00390625" customWidth="1"/>
    <col min="35" max="35" style="14762" width="8.57421875" hidden="1" customWidth="1"/>
    <col min="36" max="36" style="14762" width="4.00390625" customWidth="1"/>
    <col min="37" max="37" style="14762" width="115.00390625" customWidth="1"/>
    <col min="38" max="42" style="14842" width="10.00390625" customWidth="1"/>
    <col min="43" max="43" style="1476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136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441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442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525</v>
      </c>
      <c r="U5" s="527"/>
      <c r="V5" s="2577"/>
      <c r="W5" s="2578"/>
      <c r="X5" s="2578"/>
      <c r="Y5" s="2578"/>
      <c r="Z5" s="2578"/>
      <c r="AA5" s="2578"/>
      <c r="AB5" s="2579"/>
      <c r="AC5" s="2580"/>
      <c r="AD5" s="2581"/>
      <c r="AE5" s="2581"/>
      <c r="AF5" s="2581"/>
      <c r="AG5" s="2581"/>
      <c r="AH5" s="2581"/>
      <c r="AI5" s="2581"/>
      <c r="AJ5" s="2582"/>
      <c r="AK5" s="1485" t="s">
        <v>526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450</v>
      </c>
      <c r="P6" s="2484"/>
      <c r="Q6" s="2484">
        <v>1</v>
      </c>
      <c r="R6" s="584"/>
      <c r="S6" s="1684">
        <f>$J6</f>
      </c>
      <c r="T6" s="513" t="s">
        <v>451</v>
      </c>
      <c r="U6" s="527"/>
      <c r="V6" s="2472"/>
      <c r="W6" s="2473"/>
      <c r="X6" s="2473"/>
      <c r="Y6" s="2473"/>
      <c r="Z6" s="2473"/>
      <c r="AA6" s="2473"/>
      <c r="AB6" s="2474"/>
      <c r="AC6" s="2472"/>
      <c r="AD6" s="2473"/>
      <c r="AE6" s="2473"/>
      <c r="AF6" s="2473"/>
      <c r="AG6" s="2473"/>
      <c r="AH6" s="2473"/>
      <c r="AI6" s="2473"/>
      <c r="AJ6" s="2474"/>
      <c r="AK6" s="1534" t="s">
        <v>527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528</v>
      </c>
      <c r="U9" s="594"/>
      <c r="V9" s="594"/>
      <c r="W9" s="594"/>
      <c r="X9" s="594"/>
      <c r="Y9" s="594"/>
      <c r="Z9" s="594"/>
      <c r="AA9" s="594"/>
      <c r="AB9" s="594"/>
      <c r="AC9" s="594"/>
      <c r="AD9" s="594"/>
      <c r="AE9" s="594"/>
      <c r="AF9" s="594"/>
      <c r="AG9" s="594"/>
      <c r="AH9" s="594"/>
      <c r="AI9" s="594"/>
      <c r="AJ9" s="594"/>
      <c r="AK9" s="1485" t="s">
        <v>529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456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530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484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177</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484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178</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4841" customFormat="1" customHeight="1" ht="22.5" hidden="1">
      <c r="L18" s="1674"/>
      <c r="M18" s="1589"/>
      <c r="N18" s="1589"/>
      <c r="O18" s="1594" t="s">
        <v>458</v>
      </c>
      <c r="P18" s="1589"/>
      <c r="Q18" s="1598"/>
      <c r="R18" s="1598"/>
      <c r="S18" s="956"/>
      <c r="Y18" s="1594"/>
      <c r="AA18" s="1594"/>
      <c r="AB18" s="1593"/>
      <c r="AF18" s="1594"/>
      <c r="AH18" s="1594"/>
      <c r="AI18" s="1593"/>
      <c r="AL18" s="738"/>
      <c r="AM18" s="738"/>
      <c r="AN18" s="738"/>
      <c r="AO18" s="738"/>
      <c r="AP18" s="738"/>
      <c r="AQ18" s="1387">
        <v>0</v>
      </c>
    </row>
    <row s="14841" customFormat="1" customHeight="1" ht="14.25" hidden="1">
      <c r="L19" s="1674"/>
      <c r="M19" s="1589"/>
      <c r="N19" s="1589"/>
      <c r="O19" s="1589"/>
      <c r="P19" s="1589"/>
      <c r="Q19" s="1598"/>
      <c r="R19" s="1598"/>
      <c r="S19" s="956"/>
      <c r="AB19" s="1593"/>
      <c r="AI19" s="1593"/>
      <c r="AL19" s="738"/>
      <c r="AM19" s="738"/>
      <c r="AN19" s="738"/>
      <c r="AO19" s="738"/>
      <c r="AP19" s="738"/>
      <c r="AQ19" s="1387">
        <v>0</v>
      </c>
    </row>
    <row s="14841" customFormat="1" customHeight="1" ht="12" hidden="1">
      <c r="L20" s="1674"/>
      <c r="M20" s="1589"/>
      <c r="N20" s="1589"/>
      <c r="O20" s="1591" t="s">
        <v>459</v>
      </c>
      <c r="P20" s="1589"/>
      <c r="Q20" s="1669"/>
      <c r="R20" s="1669"/>
      <c r="S20" s="956"/>
      <c r="T20" s="1387" t="s">
        <v>460</v>
      </c>
      <c r="Z20" s="413" t="s">
        <v>461</v>
      </c>
      <c r="AB20" s="413" t="s">
        <v>462</v>
      </c>
      <c r="AC20" s="1387" t="s">
        <v>460</v>
      </c>
      <c r="AG20" s="413" t="s">
        <v>463</v>
      </c>
      <c r="AI20" s="413" t="s">
        <v>462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49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4985" customFormat="1" customHeight="1" ht="18.75" hidden="1">
      <c r="A28" s="1595"/>
      <c r="B28" s="1595"/>
      <c r="C28" s="1595"/>
      <c r="D28" s="1595"/>
      <c r="E28" s="1595"/>
      <c r="F28" s="1595"/>
      <c r="G28" s="1595"/>
      <c r="H28" s="1595"/>
      <c r="I28" s="1595"/>
      <c r="J28" s="1595"/>
      <c r="K28" s="1595"/>
      <c r="L28" s="1596"/>
      <c r="M28" s="1595"/>
      <c r="N28" s="1595"/>
      <c r="O28" s="1595"/>
      <c r="S28" s="2477" t="s">
        <v>464</v>
      </c>
      <c r="T28" s="2477"/>
      <c r="U28" s="1599"/>
      <c r="V28" s="2491" t="str">
        <f>IF(TITLE_DATE_PR_CHANGE="",IF(TITLE_DATE_PR="","",TITLE_DATE_PR),TITLE_DATE_PR_CHANGE)</f>
        <v>45646</v>
      </c>
      <c r="W28" s="2491"/>
      <c r="X28" s="2491"/>
      <c r="Y28" s="2491"/>
      <c r="Z28" s="2491"/>
      <c r="AA28" s="2491"/>
      <c r="AB28" s="553"/>
      <c r="AC28" s="2491" t="str">
        <f>IF(TITLE_DATE_PR_CHANGE="",IF(TITLE_DATE_PR="","",TITLE_DATE_PR),TITLE_DATE_PR_CHANGE)</f>
        <v>45646</v>
      </c>
      <c r="AD28" s="2491"/>
      <c r="AE28" s="2491"/>
      <c r="AF28" s="2491"/>
      <c r="AG28" s="2491"/>
      <c r="AH28" s="2491"/>
      <c r="AI28" s="553"/>
      <c r="AJ28" s="553"/>
      <c r="AK28" s="507"/>
      <c r="AL28" s="595"/>
      <c r="AM28" s="595"/>
      <c r="AN28" s="595"/>
      <c r="AO28" s="595"/>
      <c r="AP28" s="595"/>
      <c r="AQ28" s="645">
        <v>0</v>
      </c>
    </row>
    <row s="14985" customFormat="1" customHeight="1" ht="18.75" hidden="1">
      <c r="A29" s="1595"/>
      <c r="B29" s="1595"/>
      <c r="C29" s="1595"/>
      <c r="D29" s="1595"/>
      <c r="E29" s="1595"/>
      <c r="F29" s="1595"/>
      <c r="G29" s="1595"/>
      <c r="H29" s="1595"/>
      <c r="I29" s="1595"/>
      <c r="J29" s="1595"/>
      <c r="K29" s="1595"/>
      <c r="L29" s="1596"/>
      <c r="M29" s="1595"/>
      <c r="N29" s="1595"/>
      <c r="O29" s="1595"/>
      <c r="S29" s="2477" t="s">
        <v>465</v>
      </c>
      <c r="T29" s="2477"/>
      <c r="U29" s="1599"/>
      <c r="V29" s="2478" t="str">
        <f>IF(TITLE_NUMBER_PR_CHANGE="",IF(TITLE_NUMBER_PR="","",TITLE_NUMBER_PR),TITLE_NUMBER_PR_CHANGE)</f>
        <v>1.3/58</v>
      </c>
      <c r="W29" s="2478"/>
      <c r="X29" s="2478"/>
      <c r="Y29" s="2478"/>
      <c r="Z29" s="2478"/>
      <c r="AA29" s="2478"/>
      <c r="AB29" s="553"/>
      <c r="AC29" s="2478" t="str">
        <f>IF(TITLE_NUMBER_PR_CHANGE="",IF(TITLE_NUMBER_PR="","",TITLE_NUMBER_PR),TITLE_NUMBER_PR_CHANGE)</f>
        <v>1.3/58</v>
      </c>
      <c r="AD29" s="2478"/>
      <c r="AE29" s="2478"/>
      <c r="AF29" s="2478"/>
      <c r="AG29" s="2478"/>
      <c r="AH29" s="2478"/>
      <c r="AI29" s="553"/>
      <c r="AJ29" s="553"/>
      <c r="AK29" s="507"/>
      <c r="AL29" s="595"/>
      <c r="AM29" s="595"/>
      <c r="AN29" s="595"/>
      <c r="AO29" s="595"/>
      <c r="AP29" s="595"/>
      <c r="AQ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4985" customFormat="1" customHeight="1" ht="18.75">
      <c r="A32" s="1595"/>
      <c r="B32" s="1595"/>
      <c r="C32" s="1595"/>
      <c r="D32" s="1595"/>
      <c r="E32" s="1595"/>
      <c r="F32" s="1595"/>
      <c r="G32" s="1595"/>
      <c r="H32" s="1595"/>
      <c r="I32" s="1595"/>
      <c r="J32" s="1595"/>
      <c r="K32" s="1595"/>
      <c r="L32" s="1596"/>
      <c r="M32" s="1595"/>
      <c r="N32" s="1595"/>
      <c r="O32" s="1595"/>
      <c r="S32" s="2477" t="s">
        <v>466</v>
      </c>
      <c r="T32" s="2477"/>
      <c r="U32" s="1599"/>
      <c r="V32" s="2491" t="str">
        <f>IF(TITLE_DATE_PR_CHANGE="",IF(TITLE_DATE_PR="","",TITLE_DATE_PR),TITLE_DATE_PR_CHANGE)</f>
        <v>45646</v>
      </c>
      <c r="W32" s="2491"/>
      <c r="X32" s="2491"/>
      <c r="Y32" s="2491"/>
      <c r="Z32" s="2491"/>
      <c r="AA32" s="2491"/>
      <c r="AB32" s="553"/>
      <c r="AC32" s="2491" t="str">
        <f>IF(TITLE_DATE_PR_CHANGE="",IF(TITLE_DATE_PR="","",TITLE_DATE_PR),TITLE_DATE_PR_CHANGE)</f>
        <v>45646</v>
      </c>
      <c r="AD32" s="2491"/>
      <c r="AE32" s="2491"/>
      <c r="AF32" s="2491"/>
      <c r="AG32" s="2491"/>
      <c r="AH32" s="2491"/>
      <c r="AI32" s="553"/>
      <c r="AJ32" s="553"/>
      <c r="AK32" s="507"/>
      <c r="AL32" s="595"/>
      <c r="AM32" s="595"/>
      <c r="AN32" s="595"/>
      <c r="AO32" s="595"/>
      <c r="AP32" s="595"/>
      <c r="AQ32" s="645">
        <v>0</v>
      </c>
    </row>
    <row s="14985" customFormat="1" customHeight="1" ht="18.75">
      <c r="A33" s="1595"/>
      <c r="B33" s="1595"/>
      <c r="C33" s="1595"/>
      <c r="D33" s="1595"/>
      <c r="E33" s="1595"/>
      <c r="F33" s="1595"/>
      <c r="G33" s="1595"/>
      <c r="H33" s="1595"/>
      <c r="I33" s="1595"/>
      <c r="J33" s="1595"/>
      <c r="K33" s="1595"/>
      <c r="L33" s="1596"/>
      <c r="M33" s="1595"/>
      <c r="N33" s="1595"/>
      <c r="O33" s="1595"/>
      <c r="S33" s="2477" t="s">
        <v>467</v>
      </c>
      <c r="T33" s="2477"/>
      <c r="U33" s="1599"/>
      <c r="V33" s="2478" t="str">
        <f>IF(TITLE_NUMBER_PR_CHANGE="",IF(TITLE_NUMBER_PR="","",TITLE_NUMBER_PR),TITLE_NUMBER_PR_CHANGE)</f>
        <v>1.3/58</v>
      </c>
      <c r="W33" s="2478"/>
      <c r="X33" s="2478"/>
      <c r="Y33" s="2478"/>
      <c r="Z33" s="2478"/>
      <c r="AA33" s="2478"/>
      <c r="AB33" s="553"/>
      <c r="AC33" s="2478" t="str">
        <f>IF(TITLE_NUMBER_PR_CHANGE="",IF(TITLE_NUMBER_PR="","",TITLE_NUMBER_PR),TITLE_NUMBER_PR_CHANGE)</f>
        <v>1.3/58</v>
      </c>
      <c r="AD33" s="2478"/>
      <c r="AE33" s="2478"/>
      <c r="AF33" s="2478"/>
      <c r="AG33" s="2478"/>
      <c r="AH33" s="2478"/>
      <c r="AI33" s="553"/>
      <c r="AJ33" s="553"/>
      <c r="AK33" s="507"/>
      <c r="AL33" s="595"/>
      <c r="AM33" s="595"/>
      <c r="AN33" s="595"/>
      <c r="AO33" s="595"/>
      <c r="AP33" s="595"/>
      <c r="AQ33" s="645">
        <v>0</v>
      </c>
    </row>
    <row s="1498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468</v>
      </c>
      <c r="AC34" s="553"/>
      <c r="AD34" s="553"/>
      <c r="AE34" s="553"/>
      <c r="AF34" s="553"/>
      <c r="AG34" s="553"/>
      <c r="AH34" s="553"/>
      <c r="AI34" s="505" t="s">
        <v>468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344</v>
      </c>
      <c r="T36" s="2354"/>
      <c r="U36" s="2354"/>
      <c r="V36" s="2354"/>
      <c r="W36" s="2354"/>
      <c r="X36" s="2354"/>
      <c r="Y36" s="2354"/>
      <c r="Z36" s="2354"/>
      <c r="AA36" s="2354"/>
      <c r="AB36" s="2354"/>
      <c r="AC36" s="2354"/>
      <c r="AD36" s="2354"/>
      <c r="AE36" s="2354"/>
      <c r="AF36" s="2354"/>
      <c r="AG36" s="2354"/>
      <c r="AH36" s="2354"/>
      <c r="AI36" s="2354"/>
      <c r="AJ36" s="2354"/>
      <c r="AK36" s="2354" t="s">
        <v>345</v>
      </c>
      <c r="AQ36" s="1382">
        <v>14</v>
      </c>
    </row>
    <row customHeight="1" ht="14.699999999999998">
      <c r="Q37" s="603"/>
      <c r="R37" s="603"/>
      <c r="S37" s="2500" t="s">
        <v>89</v>
      </c>
      <c r="T37" s="2436" t="s">
        <v>469</v>
      </c>
      <c r="U37" s="528"/>
      <c r="V37" s="2501" t="s">
        <v>470</v>
      </c>
      <c r="W37" s="2502"/>
      <c r="X37" s="2502"/>
      <c r="Y37" s="2502"/>
      <c r="Z37" s="2502"/>
      <c r="AA37" s="2503"/>
      <c r="AB37" s="2504" t="s">
        <v>471</v>
      </c>
      <c r="AC37" s="2501" t="s">
        <v>470</v>
      </c>
      <c r="AD37" s="2502"/>
      <c r="AE37" s="2502"/>
      <c r="AF37" s="2502"/>
      <c r="AG37" s="2502"/>
      <c r="AH37" s="2503"/>
      <c r="AI37" s="2504" t="s">
        <v>472</v>
      </c>
      <c r="AJ37" s="2507" t="s">
        <v>473</v>
      </c>
      <c r="AK37" s="2354"/>
      <c r="AQ37" s="1382">
        <v>14</v>
      </c>
    </row>
    <row customHeight="1" ht="35.699999999999996">
      <c r="Q38" s="603"/>
      <c r="R38" s="603"/>
      <c r="S38" s="2500"/>
      <c r="T38" s="2436"/>
      <c r="U38" s="1258"/>
      <c r="V38" s="1679" t="s">
        <v>531</v>
      </c>
      <c r="W38" s="2489" t="s">
        <v>476</v>
      </c>
      <c r="X38" s="2490"/>
      <c r="Y38" s="2489" t="s">
        <v>477</v>
      </c>
      <c r="Z38" s="2496"/>
      <c r="AA38" s="2490"/>
      <c r="AB38" s="2505"/>
      <c r="AC38" s="1679" t="s">
        <v>531</v>
      </c>
      <c r="AD38" s="2489" t="s">
        <v>476</v>
      </c>
      <c r="AE38" s="2490"/>
      <c r="AF38" s="2489" t="s">
        <v>477</v>
      </c>
      <c r="AG38" s="2496"/>
      <c r="AH38" s="2490"/>
      <c r="AI38" s="2505"/>
      <c r="AJ38" s="2508"/>
      <c r="AK38" s="2354"/>
      <c r="AQ38" s="1382">
        <v>34</v>
      </c>
    </row>
    <row customHeight="1" ht="35.699999999999996">
      <c r="A39" s="1597"/>
      <c r="B39" s="1597" t="s">
        <v>148</v>
      </c>
      <c r="C39" s="1597" t="s">
        <v>149</v>
      </c>
      <c r="D39" s="1597" t="s">
        <v>150</v>
      </c>
      <c r="E39" s="1591" t="s">
        <v>478</v>
      </c>
      <c r="F39" s="1591" t="s">
        <v>479</v>
      </c>
      <c r="G39" s="1591" t="s">
        <v>480</v>
      </c>
      <c r="H39" s="1591"/>
      <c r="I39" s="1591" t="s">
        <v>532</v>
      </c>
      <c r="J39" s="1591" t="s">
        <v>483</v>
      </c>
      <c r="K39" s="1591" t="s">
        <v>533</v>
      </c>
      <c r="L39" s="1591" t="s">
        <v>459</v>
      </c>
      <c r="Q39" s="603"/>
      <c r="R39" s="603"/>
      <c r="S39" s="2500"/>
      <c r="T39" s="2436"/>
      <c r="U39" s="529"/>
      <c r="V39" s="1679" t="s">
        <v>534</v>
      </c>
      <c r="W39" s="1449" t="s">
        <v>535</v>
      </c>
      <c r="X39" s="1449" t="s">
        <v>536</v>
      </c>
      <c r="Y39" s="1682" t="s">
        <v>487</v>
      </c>
      <c r="Z39" s="2497" t="s">
        <v>488</v>
      </c>
      <c r="AA39" s="2498"/>
      <c r="AB39" s="2506"/>
      <c r="AC39" s="1679" t="s">
        <v>534</v>
      </c>
      <c r="AD39" s="1449" t="s">
        <v>535</v>
      </c>
      <c r="AE39" s="1449" t="s">
        <v>536</v>
      </c>
      <c r="AF39" s="1682" t="s">
        <v>487</v>
      </c>
      <c r="AG39" s="2497" t="s">
        <v>488</v>
      </c>
      <c r="AH39" s="2498"/>
      <c r="AI39" s="2506"/>
      <c r="AJ39" s="2509"/>
      <c r="AK39" s="2354"/>
      <c r="AQ39" s="1382">
        <v>34</v>
      </c>
    </row>
    <row s="1545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123</v>
      </c>
      <c r="T40" s="1482" t="s">
        <v>104</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275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275</v>
      </c>
      <c r="B42" s="1590" t="s">
        <v>276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441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442</v>
      </c>
      <c r="AM42" s="727"/>
      <c r="AN42" s="727" t="str">
        <f>IF(T42="","",T42)</f>
        <v>Территория действия тарифа</v>
      </c>
      <c r="AO42" s="727"/>
      <c r="AP42" s="727"/>
      <c r="AQ42" s="1382">
        <v>23</v>
      </c>
    </row>
    <row customHeight="1" ht="24">
      <c r="A43" s="1590" t="s">
        <v>275</v>
      </c>
      <c r="B43" s="1590" t="s">
        <v>276</v>
      </c>
      <c r="C43" s="1590" t="s">
        <v>277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холодного водоснабжения</v>
      </c>
      <c r="AO43" s="727"/>
      <c r="AP43" s="727"/>
      <c r="AQ43" s="1382">
        <v>23</v>
      </c>
    </row>
    <row customHeight="1" ht="24">
      <c r="A44" s="1590" t="s">
        <v>275</v>
      </c>
      <c r="B44" s="1590" t="s">
        <v>276</v>
      </c>
      <c r="C44" s="1590" t="s">
        <v>277</v>
      </c>
      <c r="D44" s="1590" t="s">
        <v>538</v>
      </c>
      <c r="E44" s="2486"/>
      <c r="F44" s="2486"/>
      <c r="G44" s="2486"/>
      <c r="H44" s="2486"/>
      <c r="I44" s="2483" t="str">
        <f>S43&amp;".1"</f>
        <v>...1</v>
      </c>
      <c r="J44" s="1590"/>
      <c r="K44" s="1590"/>
      <c r="L44" s="1591"/>
      <c r="P44" s="2484">
        <v>1</v>
      </c>
      <c r="Q44" s="1677"/>
      <c r="R44" s="583"/>
      <c r="S44" s="1684" t="str">
        <f>$I44</f>
        <v>...1</v>
      </c>
      <c r="T44" s="512" t="s">
        <v>525</v>
      </c>
      <c r="U44" s="527"/>
      <c r="V44" s="2577"/>
      <c r="W44" s="2578"/>
      <c r="X44" s="2578"/>
      <c r="Y44" s="2578"/>
      <c r="Z44" s="2578"/>
      <c r="AA44" s="2578"/>
      <c r="AB44" s="2579"/>
      <c r="AC44" s="2580"/>
      <c r="AD44" s="2581"/>
      <c r="AE44" s="2581"/>
      <c r="AF44" s="2581"/>
      <c r="AG44" s="2581"/>
      <c r="AH44" s="2581"/>
      <c r="AI44" s="2581"/>
      <c r="AJ44" s="2582"/>
      <c r="AK44" s="1485" t="s">
        <v>526</v>
      </c>
      <c r="AM44" s="727"/>
      <c r="AN44" s="727" t="str">
        <f>IF(T44="","",T44)</f>
        <v>Наименование признака дифференциации</v>
      </c>
      <c r="AO44" s="727"/>
      <c r="AP44" s="727"/>
      <c r="AQ44" s="1382">
        <v>23</v>
      </c>
    </row>
    <row customHeight="1" ht="24">
      <c r="A45" s="1590" t="s">
        <v>275</v>
      </c>
      <c r="B45" s="1590" t="s">
        <v>276</v>
      </c>
      <c r="C45" s="1590" t="s">
        <v>277</v>
      </c>
      <c r="D45" s="1590" t="s">
        <v>538</v>
      </c>
      <c r="E45" s="2486"/>
      <c r="F45" s="2486"/>
      <c r="G45" s="2486"/>
      <c r="H45" s="2486"/>
      <c r="I45" s="2513"/>
      <c r="J45" s="2483" t="str">
        <f>I44&amp;".1"</f>
        <v>...1.1</v>
      </c>
      <c r="K45" s="1590"/>
      <c r="L45" s="1591" t="s">
        <v>450</v>
      </c>
      <c r="P45" s="2484"/>
      <c r="Q45" s="2484">
        <v>1</v>
      </c>
      <c r="R45" s="584"/>
      <c r="S45" s="1684" t="str">
        <f>$J45</f>
        <v>...1.1</v>
      </c>
      <c r="T45" s="513" t="s">
        <v>451</v>
      </c>
      <c r="U45" s="527"/>
      <c r="V45" s="2472"/>
      <c r="W45" s="2473"/>
      <c r="X45" s="2473"/>
      <c r="Y45" s="2473"/>
      <c r="Z45" s="2473"/>
      <c r="AA45" s="2473"/>
      <c r="AB45" s="2474"/>
      <c r="AC45" s="2472"/>
      <c r="AD45" s="2473"/>
      <c r="AE45" s="2473"/>
      <c r="AF45" s="2473"/>
      <c r="AG45" s="2473"/>
      <c r="AH45" s="2473"/>
      <c r="AI45" s="2473"/>
      <c r="AJ45" s="2474"/>
      <c r="AK45" s="1534" t="s">
        <v>527</v>
      </c>
      <c r="AM45" s="727"/>
      <c r="AN45" s="727" t="str">
        <f>IF(T45="","",T45)</f>
        <v>Группа потребителей</v>
      </c>
      <c r="AO45" s="727"/>
      <c r="AP45" s="727"/>
      <c r="AQ45" s="1382">
        <v>23</v>
      </c>
    </row>
    <row customHeight="1" ht="24">
      <c r="A46" s="1590" t="s">
        <v>275</v>
      </c>
      <c r="B46" s="1590" t="s">
        <v>276</v>
      </c>
      <c r="C46" s="1590" t="s">
        <v>277</v>
      </c>
      <c r="D46" s="1590" t="s">
        <v>538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275</v>
      </c>
      <c r="B47" s="1590" t="s">
        <v>276</v>
      </c>
      <c r="C47" s="1590" t="s">
        <v>277</v>
      </c>
      <c r="D47" s="1590" t="s">
        <v>538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275</v>
      </c>
      <c r="B48" s="1590" t="s">
        <v>276</v>
      </c>
      <c r="C48" s="1590" t="s">
        <v>277</v>
      </c>
      <c r="D48" s="1590" t="s">
        <v>538</v>
      </c>
      <c r="E48" s="2486"/>
      <c r="F48" s="2486"/>
      <c r="G48" s="2486"/>
      <c r="H48" s="2486"/>
      <c r="I48" s="2513"/>
      <c r="J48" s="2483"/>
      <c r="K48" s="1590"/>
      <c r="L48" s="1591"/>
      <c r="P48" s="2484"/>
      <c r="Q48" s="2484"/>
      <c r="R48" s="583"/>
      <c r="S48" s="1505"/>
      <c r="T48" s="514" t="s">
        <v>528</v>
      </c>
      <c r="U48" s="594"/>
      <c r="V48" s="594"/>
      <c r="W48" s="594"/>
      <c r="X48" s="594"/>
      <c r="Y48" s="594"/>
      <c r="Z48" s="594"/>
      <c r="AA48" s="594"/>
      <c r="AB48" s="594"/>
      <c r="AC48" s="594"/>
      <c r="AD48" s="594"/>
      <c r="AE48" s="594"/>
      <c r="AF48" s="594"/>
      <c r="AG48" s="594"/>
      <c r="AH48" s="594"/>
      <c r="AI48" s="594"/>
      <c r="AJ48" s="594"/>
      <c r="AK48" s="1485" t="s">
        <v>529</v>
      </c>
      <c r="AM48" s="727"/>
      <c r="AN48" s="727" t="str">
        <f>IF(T48="","",T48)</f>
        <v>Добавить значение признака дифференциации</v>
      </c>
      <c r="AO48" s="727"/>
      <c r="AP48" s="727"/>
      <c r="AQ48" s="1382">
        <v>20</v>
      </c>
    </row>
    <row customHeight="1" ht="22.049999999999997">
      <c r="A49" s="1590" t="s">
        <v>275</v>
      </c>
      <c r="B49" s="1590" t="s">
        <v>276</v>
      </c>
      <c r="C49" s="1590" t="s">
        <v>277</v>
      </c>
      <c r="D49" s="1590" t="s">
        <v>538</v>
      </c>
      <c r="E49" s="2486"/>
      <c r="F49" s="2486"/>
      <c r="G49" s="2486"/>
      <c r="H49" s="2486"/>
      <c r="I49" s="2483"/>
      <c r="J49" s="1590"/>
      <c r="K49" s="1590"/>
      <c r="L49" s="1591"/>
      <c r="P49" s="2484"/>
      <c r="Q49" s="1677"/>
      <c r="R49" s="583"/>
      <c r="S49" s="1505"/>
      <c r="T49" s="592" t="s">
        <v>456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275</v>
      </c>
      <c r="B50" s="1590" t="s">
        <v>276</v>
      </c>
      <c r="C50" s="1590" t="s">
        <v>277</v>
      </c>
      <c r="D50" s="1590" t="s">
        <v>538</v>
      </c>
      <c r="E50" s="2486"/>
      <c r="F50" s="2486"/>
      <c r="G50" s="2486"/>
      <c r="H50" s="2485"/>
      <c r="I50" s="1590"/>
      <c r="J50" s="1590"/>
      <c r="K50" s="1590"/>
      <c r="L50" s="1591"/>
      <c r="M50" s="1592"/>
      <c r="N50" s="1592"/>
      <c r="O50" s="764"/>
      <c r="P50" s="587"/>
      <c r="Q50" s="602"/>
      <c r="R50" s="582"/>
      <c r="S50" s="1505"/>
      <c r="T50" s="599" t="s">
        <v>530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4842" customFormat="1" customHeight="1" ht="0">
      <c r="A51" s="1570" t="s">
        <v>275</v>
      </c>
      <c r="B51" s="1570" t="s">
        <v>276</v>
      </c>
      <c r="C51" s="1541"/>
      <c r="D51" s="1541"/>
      <c r="E51" s="2486"/>
      <c r="F51" s="2485"/>
      <c r="G51" s="1541"/>
      <c r="H51" s="1541"/>
      <c r="I51" s="1541"/>
      <c r="J51" s="1541"/>
      <c r="K51" s="1541"/>
      <c r="L51" s="1685"/>
      <c r="M51" s="1548"/>
      <c r="N51" s="1548"/>
      <c r="P51" s="1543"/>
      <c r="Q51" s="1544"/>
      <c r="R51" s="1543"/>
      <c r="S51" s="1549"/>
      <c r="T51" s="1552" t="s">
        <v>177</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4842" customFormat="1" customHeight="1" ht="0">
      <c r="A52" s="1570" t="s">
        <v>275</v>
      </c>
      <c r="B52" s="1570"/>
      <c r="C52" s="1570"/>
      <c r="D52" s="1570"/>
      <c r="E52" s="2485"/>
      <c r="F52" s="1570"/>
      <c r="G52" s="1570"/>
      <c r="H52" s="1570"/>
      <c r="I52" s="1570"/>
      <c r="J52" s="1570"/>
      <c r="K52" s="1570"/>
      <c r="L52" s="1573"/>
      <c r="M52" s="1548"/>
      <c r="N52" s="1548"/>
      <c r="O52" s="745"/>
      <c r="P52" s="607"/>
      <c r="Q52" s="1571"/>
      <c r="R52" s="607"/>
      <c r="S52" s="1549"/>
      <c r="T52" s="1552" t="s">
        <v>178</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484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95344-9DEC-FA7F-D9EC-1EE2D5C939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4.140625" hidden="1" customWidth="1"/>
    <col min="10" max="10" style="14841" width="9.8515625" hidden="1" customWidth="1"/>
    <col min="11" max="11" style="14841" width="14.71093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4" style="14762" width="24.7109375" hidden="1" customWidth="1"/>
    <col min="25" max="25" style="14762" width="11.7109375" hidden="1" customWidth="1"/>
    <col min="26" max="26" style="14762" width="3.7109375" hidden="1" customWidth="1"/>
    <col min="27" max="27" style="14762" width="11.7109375" hidden="1" customWidth="1"/>
    <col min="28" max="28" style="14762" width="8.57421875" hidden="1" customWidth="1"/>
    <col min="29" max="29" style="14762" width="24.7109375" customWidth="1"/>
    <col min="30" max="31" style="14762" width="24.00390625" customWidth="1"/>
    <col min="32" max="32" style="14762" width="11.00390625" customWidth="1"/>
    <col min="33" max="33" style="14762" width="3.7109375" customWidth="1"/>
    <col min="34" max="34" style="14762" width="11.00390625" customWidth="1"/>
    <col min="35" max="35" style="14762" width="8.57421875" hidden="1" customWidth="1"/>
    <col min="36" max="36" style="14762" width="4.00390625" customWidth="1"/>
    <col min="37" max="37" style="14762" width="115.00390625" customWidth="1"/>
    <col min="38" max="42" style="14842" width="10.00390625" customWidth="1"/>
    <col min="43" max="43" style="1476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136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441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442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525</v>
      </c>
      <c r="U5" s="527"/>
      <c r="V5" s="2577"/>
      <c r="W5" s="2578"/>
      <c r="X5" s="2578"/>
      <c r="Y5" s="2578"/>
      <c r="Z5" s="2578"/>
      <c r="AA5" s="2578"/>
      <c r="AB5" s="2579"/>
      <c r="AC5" s="2580"/>
      <c r="AD5" s="2581"/>
      <c r="AE5" s="2581"/>
      <c r="AF5" s="2581"/>
      <c r="AG5" s="2581"/>
      <c r="AH5" s="2581"/>
      <c r="AI5" s="2581"/>
      <c r="AJ5" s="2582"/>
      <c r="AK5" s="1485" t="s">
        <v>526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450</v>
      </c>
      <c r="P6" s="2484"/>
      <c r="Q6" s="2484">
        <v>1</v>
      </c>
      <c r="R6" s="584"/>
      <c r="S6" s="1684">
        <f>$J6</f>
      </c>
      <c r="T6" s="513" t="s">
        <v>451</v>
      </c>
      <c r="U6" s="527"/>
      <c r="V6" s="2472"/>
      <c r="W6" s="2473"/>
      <c r="X6" s="2473"/>
      <c r="Y6" s="2473"/>
      <c r="Z6" s="2473"/>
      <c r="AA6" s="2473"/>
      <c r="AB6" s="2474"/>
      <c r="AC6" s="2472"/>
      <c r="AD6" s="2473"/>
      <c r="AE6" s="2473"/>
      <c r="AF6" s="2473"/>
      <c r="AG6" s="2473"/>
      <c r="AH6" s="2473"/>
      <c r="AI6" s="2473"/>
      <c r="AJ6" s="2474"/>
      <c r="AK6" s="1534" t="s">
        <v>527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528</v>
      </c>
      <c r="U9" s="594"/>
      <c r="V9" s="594"/>
      <c r="W9" s="594"/>
      <c r="X9" s="594"/>
      <c r="Y9" s="594"/>
      <c r="Z9" s="594"/>
      <c r="AA9" s="594"/>
      <c r="AB9" s="594"/>
      <c r="AC9" s="594"/>
      <c r="AD9" s="594"/>
      <c r="AE9" s="594"/>
      <c r="AF9" s="594"/>
      <c r="AG9" s="594"/>
      <c r="AH9" s="594"/>
      <c r="AI9" s="594"/>
      <c r="AJ9" s="594"/>
      <c r="AK9" s="1485" t="s">
        <v>529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456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530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484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177</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484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178</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4841" customFormat="1" customHeight="1" ht="22.5" hidden="1">
      <c r="L18" s="1674"/>
      <c r="M18" s="1589"/>
      <c r="N18" s="1589"/>
      <c r="O18" s="1594" t="s">
        <v>458</v>
      </c>
      <c r="P18" s="1589"/>
      <c r="Q18" s="1598"/>
      <c r="R18" s="1598"/>
      <c r="S18" s="956"/>
      <c r="Y18" s="1594"/>
      <c r="AA18" s="1594"/>
      <c r="AB18" s="1593"/>
      <c r="AF18" s="1594"/>
      <c r="AH18" s="1594"/>
      <c r="AI18" s="1593"/>
      <c r="AL18" s="738"/>
      <c r="AM18" s="738"/>
      <c r="AN18" s="738"/>
      <c r="AO18" s="738"/>
      <c r="AP18" s="738"/>
      <c r="AQ18" s="1387">
        <v>0</v>
      </c>
    </row>
    <row s="14841" customFormat="1" customHeight="1" ht="14.25" hidden="1">
      <c r="L19" s="1674"/>
      <c r="M19" s="1589"/>
      <c r="N19" s="1589"/>
      <c r="O19" s="1589"/>
      <c r="P19" s="1589"/>
      <c r="Q19" s="1598"/>
      <c r="R19" s="1598"/>
      <c r="S19" s="956"/>
      <c r="AB19" s="1593"/>
      <c r="AI19" s="1593"/>
      <c r="AL19" s="738"/>
      <c r="AM19" s="738"/>
      <c r="AN19" s="738"/>
      <c r="AO19" s="738"/>
      <c r="AP19" s="738"/>
      <c r="AQ19" s="1387">
        <v>0</v>
      </c>
    </row>
    <row s="14841" customFormat="1" customHeight="1" ht="12" hidden="1">
      <c r="L20" s="1674"/>
      <c r="M20" s="1589"/>
      <c r="N20" s="1589"/>
      <c r="O20" s="1591" t="s">
        <v>459</v>
      </c>
      <c r="P20" s="1589"/>
      <c r="Q20" s="1669"/>
      <c r="R20" s="1669"/>
      <c r="S20" s="956"/>
      <c r="T20" s="1387" t="s">
        <v>460</v>
      </c>
      <c r="Z20" s="413" t="s">
        <v>461</v>
      </c>
      <c r="AB20" s="413" t="s">
        <v>462</v>
      </c>
      <c r="AC20" s="1387" t="s">
        <v>460</v>
      </c>
      <c r="AG20" s="413" t="s">
        <v>463</v>
      </c>
      <c r="AI20" s="413" t="s">
        <v>462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49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4985" customFormat="1" customHeight="1" ht="18.75" hidden="1">
      <c r="A28" s="1595"/>
      <c r="B28" s="1595"/>
      <c r="C28" s="1595"/>
      <c r="D28" s="1595"/>
      <c r="E28" s="1595"/>
      <c r="F28" s="1595"/>
      <c r="G28" s="1595"/>
      <c r="H28" s="1595"/>
      <c r="I28" s="1595"/>
      <c r="J28" s="1595"/>
      <c r="K28" s="1595"/>
      <c r="L28" s="1596"/>
      <c r="M28" s="1595"/>
      <c r="N28" s="1595"/>
      <c r="O28" s="1595"/>
      <c r="S28" s="2477" t="s">
        <v>464</v>
      </c>
      <c r="T28" s="2477"/>
      <c r="U28" s="1599"/>
      <c r="V28" s="2491" t="str">
        <f>IF(TITLE_DATE_PR_CHANGE="",IF(TITLE_DATE_PR="","",TITLE_DATE_PR),TITLE_DATE_PR_CHANGE)</f>
        <v>45646</v>
      </c>
      <c r="W28" s="2491"/>
      <c r="X28" s="2491"/>
      <c r="Y28" s="2491"/>
      <c r="Z28" s="2491"/>
      <c r="AA28" s="2491"/>
      <c r="AB28" s="553"/>
      <c r="AC28" s="2491" t="str">
        <f>IF(TITLE_DATE_PR_CHANGE="",IF(TITLE_DATE_PR="","",TITLE_DATE_PR),TITLE_DATE_PR_CHANGE)</f>
        <v>45646</v>
      </c>
      <c r="AD28" s="2491"/>
      <c r="AE28" s="2491"/>
      <c r="AF28" s="2491"/>
      <c r="AG28" s="2491"/>
      <c r="AH28" s="2491"/>
      <c r="AI28" s="553"/>
      <c r="AJ28" s="553"/>
      <c r="AK28" s="507"/>
      <c r="AL28" s="595"/>
      <c r="AM28" s="595"/>
      <c r="AN28" s="595"/>
      <c r="AO28" s="595"/>
      <c r="AP28" s="595"/>
      <c r="AQ28" s="645">
        <v>0</v>
      </c>
    </row>
    <row s="14985" customFormat="1" customHeight="1" ht="18.75" hidden="1">
      <c r="A29" s="1595"/>
      <c r="B29" s="1595"/>
      <c r="C29" s="1595"/>
      <c r="D29" s="1595"/>
      <c r="E29" s="1595"/>
      <c r="F29" s="1595"/>
      <c r="G29" s="1595"/>
      <c r="H29" s="1595"/>
      <c r="I29" s="1595"/>
      <c r="J29" s="1595"/>
      <c r="K29" s="1595"/>
      <c r="L29" s="1596"/>
      <c r="M29" s="1595"/>
      <c r="N29" s="1595"/>
      <c r="O29" s="1595"/>
      <c r="S29" s="2477" t="s">
        <v>465</v>
      </c>
      <c r="T29" s="2477"/>
      <c r="U29" s="1599"/>
      <c r="V29" s="2478" t="str">
        <f>IF(TITLE_NUMBER_PR_CHANGE="",IF(TITLE_NUMBER_PR="","",TITLE_NUMBER_PR),TITLE_NUMBER_PR_CHANGE)</f>
        <v>1.3/58</v>
      </c>
      <c r="W29" s="2478"/>
      <c r="X29" s="2478"/>
      <c r="Y29" s="2478"/>
      <c r="Z29" s="2478"/>
      <c r="AA29" s="2478"/>
      <c r="AB29" s="553"/>
      <c r="AC29" s="2478" t="str">
        <f>IF(TITLE_NUMBER_PR_CHANGE="",IF(TITLE_NUMBER_PR="","",TITLE_NUMBER_PR),TITLE_NUMBER_PR_CHANGE)</f>
        <v>1.3/58</v>
      </c>
      <c r="AD29" s="2478"/>
      <c r="AE29" s="2478"/>
      <c r="AF29" s="2478"/>
      <c r="AG29" s="2478"/>
      <c r="AH29" s="2478"/>
      <c r="AI29" s="553"/>
      <c r="AJ29" s="553"/>
      <c r="AK29" s="507"/>
      <c r="AL29" s="595"/>
      <c r="AM29" s="595"/>
      <c r="AN29" s="595"/>
      <c r="AO29" s="595"/>
      <c r="AP29" s="595"/>
      <c r="AQ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4985" customFormat="1" customHeight="1" ht="18.75">
      <c r="A32" s="1595"/>
      <c r="B32" s="1595"/>
      <c r="C32" s="1595"/>
      <c r="D32" s="1595"/>
      <c r="E32" s="1595"/>
      <c r="F32" s="1595"/>
      <c r="G32" s="1595"/>
      <c r="H32" s="1595"/>
      <c r="I32" s="1595"/>
      <c r="J32" s="1595"/>
      <c r="K32" s="1595"/>
      <c r="L32" s="1596"/>
      <c r="M32" s="1595"/>
      <c r="N32" s="1595"/>
      <c r="O32" s="1595"/>
      <c r="S32" s="2477" t="s">
        <v>466</v>
      </c>
      <c r="T32" s="2477"/>
      <c r="U32" s="1599"/>
      <c r="V32" s="2491" t="str">
        <f>IF(TITLE_DATE_PR_CHANGE="",IF(TITLE_DATE_PR="","",TITLE_DATE_PR),TITLE_DATE_PR_CHANGE)</f>
        <v>45646</v>
      </c>
      <c r="W32" s="2491"/>
      <c r="X32" s="2491"/>
      <c r="Y32" s="2491"/>
      <c r="Z32" s="2491"/>
      <c r="AA32" s="2491"/>
      <c r="AB32" s="553"/>
      <c r="AC32" s="2491" t="str">
        <f>IF(TITLE_DATE_PR_CHANGE="",IF(TITLE_DATE_PR="","",TITLE_DATE_PR),TITLE_DATE_PR_CHANGE)</f>
        <v>45646</v>
      </c>
      <c r="AD32" s="2491"/>
      <c r="AE32" s="2491"/>
      <c r="AF32" s="2491"/>
      <c r="AG32" s="2491"/>
      <c r="AH32" s="2491"/>
      <c r="AI32" s="553"/>
      <c r="AJ32" s="553"/>
      <c r="AK32" s="507"/>
      <c r="AL32" s="595"/>
      <c r="AM32" s="595"/>
      <c r="AN32" s="595"/>
      <c r="AO32" s="595"/>
      <c r="AP32" s="595"/>
      <c r="AQ32" s="645">
        <v>0</v>
      </c>
    </row>
    <row s="14985" customFormat="1" customHeight="1" ht="18.75">
      <c r="A33" s="1595"/>
      <c r="B33" s="1595"/>
      <c r="C33" s="1595"/>
      <c r="D33" s="1595"/>
      <c r="E33" s="1595"/>
      <c r="F33" s="1595"/>
      <c r="G33" s="1595"/>
      <c r="H33" s="1595"/>
      <c r="I33" s="1595"/>
      <c r="J33" s="1595"/>
      <c r="K33" s="1595"/>
      <c r="L33" s="1596"/>
      <c r="M33" s="1595"/>
      <c r="N33" s="1595"/>
      <c r="O33" s="1595"/>
      <c r="S33" s="2477" t="s">
        <v>467</v>
      </c>
      <c r="T33" s="2477"/>
      <c r="U33" s="1599"/>
      <c r="V33" s="2478" t="str">
        <f>IF(TITLE_NUMBER_PR_CHANGE="",IF(TITLE_NUMBER_PR="","",TITLE_NUMBER_PR),TITLE_NUMBER_PR_CHANGE)</f>
        <v>1.3/58</v>
      </c>
      <c r="W33" s="2478"/>
      <c r="X33" s="2478"/>
      <c r="Y33" s="2478"/>
      <c r="Z33" s="2478"/>
      <c r="AA33" s="2478"/>
      <c r="AB33" s="553"/>
      <c r="AC33" s="2478" t="str">
        <f>IF(TITLE_NUMBER_PR_CHANGE="",IF(TITLE_NUMBER_PR="","",TITLE_NUMBER_PR),TITLE_NUMBER_PR_CHANGE)</f>
        <v>1.3/58</v>
      </c>
      <c r="AD33" s="2478"/>
      <c r="AE33" s="2478"/>
      <c r="AF33" s="2478"/>
      <c r="AG33" s="2478"/>
      <c r="AH33" s="2478"/>
      <c r="AI33" s="553"/>
      <c r="AJ33" s="553"/>
      <c r="AK33" s="507"/>
      <c r="AL33" s="595"/>
      <c r="AM33" s="595"/>
      <c r="AN33" s="595"/>
      <c r="AO33" s="595"/>
      <c r="AP33" s="595"/>
      <c r="AQ33" s="645">
        <v>0</v>
      </c>
    </row>
    <row s="1498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468</v>
      </c>
      <c r="AC34" s="553"/>
      <c r="AD34" s="553"/>
      <c r="AE34" s="553"/>
      <c r="AF34" s="553"/>
      <c r="AG34" s="553"/>
      <c r="AH34" s="553"/>
      <c r="AI34" s="505" t="s">
        <v>468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344</v>
      </c>
      <c r="T36" s="2354"/>
      <c r="U36" s="2354"/>
      <c r="V36" s="2354"/>
      <c r="W36" s="2354"/>
      <c r="X36" s="2354"/>
      <c r="Y36" s="2354"/>
      <c r="Z36" s="2354"/>
      <c r="AA36" s="2354"/>
      <c r="AB36" s="2354"/>
      <c r="AC36" s="2354"/>
      <c r="AD36" s="2354"/>
      <c r="AE36" s="2354"/>
      <c r="AF36" s="2354"/>
      <c r="AG36" s="2354"/>
      <c r="AH36" s="2354"/>
      <c r="AI36" s="2354"/>
      <c r="AJ36" s="2354"/>
      <c r="AK36" s="2354" t="s">
        <v>345</v>
      </c>
      <c r="AQ36" s="1382">
        <v>14</v>
      </c>
    </row>
    <row customHeight="1" ht="14.699999999999998">
      <c r="Q37" s="603"/>
      <c r="R37" s="603"/>
      <c r="S37" s="2500" t="s">
        <v>89</v>
      </c>
      <c r="T37" s="2436" t="s">
        <v>469</v>
      </c>
      <c r="U37" s="528"/>
      <c r="V37" s="2501" t="s">
        <v>470</v>
      </c>
      <c r="W37" s="2502"/>
      <c r="X37" s="2502"/>
      <c r="Y37" s="2502"/>
      <c r="Z37" s="2502"/>
      <c r="AA37" s="2503"/>
      <c r="AB37" s="2504" t="s">
        <v>471</v>
      </c>
      <c r="AC37" s="2501" t="s">
        <v>470</v>
      </c>
      <c r="AD37" s="2502"/>
      <c r="AE37" s="2502"/>
      <c r="AF37" s="2502"/>
      <c r="AG37" s="2502"/>
      <c r="AH37" s="2503"/>
      <c r="AI37" s="2504" t="s">
        <v>472</v>
      </c>
      <c r="AJ37" s="2507" t="s">
        <v>473</v>
      </c>
      <c r="AK37" s="2354"/>
      <c r="AQ37" s="1382">
        <v>14</v>
      </c>
    </row>
    <row customHeight="1" ht="35.699999999999996">
      <c r="Q38" s="603"/>
      <c r="R38" s="603"/>
      <c r="S38" s="2500"/>
      <c r="T38" s="2436"/>
      <c r="U38" s="1258"/>
      <c r="V38" s="1679" t="s">
        <v>531</v>
      </c>
      <c r="W38" s="2489" t="s">
        <v>476</v>
      </c>
      <c r="X38" s="2490"/>
      <c r="Y38" s="2489" t="s">
        <v>477</v>
      </c>
      <c r="Z38" s="2496"/>
      <c r="AA38" s="2490"/>
      <c r="AB38" s="2505"/>
      <c r="AC38" s="1679" t="s">
        <v>531</v>
      </c>
      <c r="AD38" s="2489" t="s">
        <v>476</v>
      </c>
      <c r="AE38" s="2490"/>
      <c r="AF38" s="2489" t="s">
        <v>477</v>
      </c>
      <c r="AG38" s="2496"/>
      <c r="AH38" s="2490"/>
      <c r="AI38" s="2505"/>
      <c r="AJ38" s="2508"/>
      <c r="AK38" s="2354"/>
      <c r="AQ38" s="1382">
        <v>34</v>
      </c>
    </row>
    <row customHeight="1" ht="35.699999999999996">
      <c r="A39" s="1597"/>
      <c r="B39" s="1597" t="s">
        <v>148</v>
      </c>
      <c r="C39" s="1597" t="s">
        <v>149</v>
      </c>
      <c r="D39" s="1597" t="s">
        <v>150</v>
      </c>
      <c r="E39" s="1591" t="s">
        <v>478</v>
      </c>
      <c r="F39" s="1591" t="s">
        <v>479</v>
      </c>
      <c r="G39" s="1591" t="s">
        <v>480</v>
      </c>
      <c r="H39" s="1591"/>
      <c r="I39" s="1591" t="s">
        <v>532</v>
      </c>
      <c r="J39" s="1591" t="s">
        <v>483</v>
      </c>
      <c r="K39" s="1591" t="s">
        <v>533</v>
      </c>
      <c r="L39" s="1591" t="s">
        <v>459</v>
      </c>
      <c r="Q39" s="603"/>
      <c r="R39" s="603"/>
      <c r="S39" s="2500"/>
      <c r="T39" s="2436"/>
      <c r="U39" s="529"/>
      <c r="V39" s="1679" t="s">
        <v>534</v>
      </c>
      <c r="W39" s="1449" t="s">
        <v>535</v>
      </c>
      <c r="X39" s="1449" t="s">
        <v>536</v>
      </c>
      <c r="Y39" s="1682" t="s">
        <v>487</v>
      </c>
      <c r="Z39" s="2497" t="s">
        <v>488</v>
      </c>
      <c r="AA39" s="2498"/>
      <c r="AB39" s="2506"/>
      <c r="AC39" s="1679" t="s">
        <v>534</v>
      </c>
      <c r="AD39" s="1449" t="s">
        <v>535</v>
      </c>
      <c r="AE39" s="1449" t="s">
        <v>536</v>
      </c>
      <c r="AF39" s="1682" t="s">
        <v>487</v>
      </c>
      <c r="AG39" s="2497" t="s">
        <v>488</v>
      </c>
      <c r="AH39" s="2498"/>
      <c r="AI39" s="2506"/>
      <c r="AJ39" s="2509"/>
      <c r="AK39" s="2354"/>
      <c r="AQ39" s="1382">
        <v>34</v>
      </c>
    </row>
    <row s="1545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123</v>
      </c>
      <c r="T40" s="1482" t="s">
        <v>104</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280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280</v>
      </c>
      <c r="B42" s="1590" t="s">
        <v>281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441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442</v>
      </c>
      <c r="AM42" s="727"/>
      <c r="AN42" s="727" t="str">
        <f>IF(T42="","",T42)</f>
        <v>Территория действия тарифа</v>
      </c>
      <c r="AO42" s="727"/>
      <c r="AP42" s="727"/>
      <c r="AQ42" s="1382">
        <v>23</v>
      </c>
    </row>
    <row customHeight="1" ht="24">
      <c r="A43" s="1590" t="s">
        <v>280</v>
      </c>
      <c r="B43" s="1590" t="s">
        <v>281</v>
      </c>
      <c r="C43" s="1590" t="s">
        <v>282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холодного водоснабжения</v>
      </c>
      <c r="AO43" s="727"/>
      <c r="AP43" s="727"/>
      <c r="AQ43" s="1382">
        <v>23</v>
      </c>
    </row>
    <row customHeight="1" ht="24">
      <c r="A44" s="1590" t="s">
        <v>280</v>
      </c>
      <c r="B44" s="1590" t="s">
        <v>281</v>
      </c>
      <c r="C44" s="1590" t="s">
        <v>282</v>
      </c>
      <c r="D44" s="1590" t="s">
        <v>539</v>
      </c>
      <c r="E44" s="2486"/>
      <c r="F44" s="2486"/>
      <c r="G44" s="2486"/>
      <c r="H44" s="2486"/>
      <c r="I44" s="2483" t="str">
        <f>S43&amp;".1"</f>
        <v>...1</v>
      </c>
      <c r="J44" s="1590"/>
      <c r="K44" s="1590"/>
      <c r="L44" s="1591"/>
      <c r="P44" s="2484">
        <v>1</v>
      </c>
      <c r="Q44" s="1677"/>
      <c r="R44" s="583"/>
      <c r="S44" s="1684" t="str">
        <f>$I44</f>
        <v>...1</v>
      </c>
      <c r="T44" s="512" t="s">
        <v>525</v>
      </c>
      <c r="U44" s="527"/>
      <c r="V44" s="2577"/>
      <c r="W44" s="2578"/>
      <c r="X44" s="2578"/>
      <c r="Y44" s="2578"/>
      <c r="Z44" s="2578"/>
      <c r="AA44" s="2578"/>
      <c r="AB44" s="2579"/>
      <c r="AC44" s="2580"/>
      <c r="AD44" s="2581"/>
      <c r="AE44" s="2581"/>
      <c r="AF44" s="2581"/>
      <c r="AG44" s="2581"/>
      <c r="AH44" s="2581"/>
      <c r="AI44" s="2581"/>
      <c r="AJ44" s="2582"/>
      <c r="AK44" s="1485" t="s">
        <v>526</v>
      </c>
      <c r="AM44" s="727"/>
      <c r="AN44" s="727" t="str">
        <f>IF(T44="","",T44)</f>
        <v>Наименование признака дифференциации</v>
      </c>
      <c r="AO44" s="727"/>
      <c r="AP44" s="727"/>
      <c r="AQ44" s="1382">
        <v>23</v>
      </c>
    </row>
    <row customHeight="1" ht="24">
      <c r="A45" s="1590" t="s">
        <v>280</v>
      </c>
      <c r="B45" s="1590" t="s">
        <v>281</v>
      </c>
      <c r="C45" s="1590" t="s">
        <v>282</v>
      </c>
      <c r="D45" s="1590" t="s">
        <v>539</v>
      </c>
      <c r="E45" s="2486"/>
      <c r="F45" s="2486"/>
      <c r="G45" s="2486"/>
      <c r="H45" s="2486"/>
      <c r="I45" s="2513"/>
      <c r="J45" s="2483" t="str">
        <f>I44&amp;".1"</f>
        <v>...1.1</v>
      </c>
      <c r="K45" s="1590"/>
      <c r="L45" s="1591" t="s">
        <v>450</v>
      </c>
      <c r="P45" s="2484"/>
      <c r="Q45" s="2484">
        <v>1</v>
      </c>
      <c r="R45" s="584"/>
      <c r="S45" s="1684" t="str">
        <f>$J45</f>
        <v>...1.1</v>
      </c>
      <c r="T45" s="513" t="s">
        <v>451</v>
      </c>
      <c r="U45" s="527"/>
      <c r="V45" s="2472"/>
      <c r="W45" s="2473"/>
      <c r="X45" s="2473"/>
      <c r="Y45" s="2473"/>
      <c r="Z45" s="2473"/>
      <c r="AA45" s="2473"/>
      <c r="AB45" s="2474"/>
      <c r="AC45" s="2472"/>
      <c r="AD45" s="2473"/>
      <c r="AE45" s="2473"/>
      <c r="AF45" s="2473"/>
      <c r="AG45" s="2473"/>
      <c r="AH45" s="2473"/>
      <c r="AI45" s="2473"/>
      <c r="AJ45" s="2474"/>
      <c r="AK45" s="1534" t="s">
        <v>527</v>
      </c>
      <c r="AM45" s="727"/>
      <c r="AN45" s="727" t="str">
        <f>IF(T45="","",T45)</f>
        <v>Группа потребителей</v>
      </c>
      <c r="AO45" s="727"/>
      <c r="AP45" s="727"/>
      <c r="AQ45" s="1382">
        <v>23</v>
      </c>
    </row>
    <row customHeight="1" ht="24">
      <c r="A46" s="1590" t="s">
        <v>280</v>
      </c>
      <c r="B46" s="1590" t="s">
        <v>281</v>
      </c>
      <c r="C46" s="1590" t="s">
        <v>282</v>
      </c>
      <c r="D46" s="1590" t="s">
        <v>539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280</v>
      </c>
      <c r="B47" s="1590" t="s">
        <v>281</v>
      </c>
      <c r="C47" s="1590" t="s">
        <v>282</v>
      </c>
      <c r="D47" s="1590" t="s">
        <v>539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280</v>
      </c>
      <c r="B48" s="1590" t="s">
        <v>281</v>
      </c>
      <c r="C48" s="1590" t="s">
        <v>282</v>
      </c>
      <c r="D48" s="1590" t="s">
        <v>539</v>
      </c>
      <c r="E48" s="2486"/>
      <c r="F48" s="2486"/>
      <c r="G48" s="2486"/>
      <c r="H48" s="2486"/>
      <c r="I48" s="2513"/>
      <c r="J48" s="2483"/>
      <c r="K48" s="1590"/>
      <c r="L48" s="1591"/>
      <c r="P48" s="2484"/>
      <c r="Q48" s="2484"/>
      <c r="R48" s="583"/>
      <c r="S48" s="1505"/>
      <c r="T48" s="514" t="s">
        <v>528</v>
      </c>
      <c r="U48" s="594"/>
      <c r="V48" s="594"/>
      <c r="W48" s="594"/>
      <c r="X48" s="594"/>
      <c r="Y48" s="594"/>
      <c r="Z48" s="594"/>
      <c r="AA48" s="594"/>
      <c r="AB48" s="594"/>
      <c r="AC48" s="594"/>
      <c r="AD48" s="594"/>
      <c r="AE48" s="594"/>
      <c r="AF48" s="594"/>
      <c r="AG48" s="594"/>
      <c r="AH48" s="594"/>
      <c r="AI48" s="594"/>
      <c r="AJ48" s="594"/>
      <c r="AK48" s="1485" t="s">
        <v>529</v>
      </c>
      <c r="AM48" s="727"/>
      <c r="AN48" s="727" t="str">
        <f>IF(T48="","",T48)</f>
        <v>Добавить значение признака дифференциации</v>
      </c>
      <c r="AO48" s="727"/>
      <c r="AP48" s="727"/>
      <c r="AQ48" s="1382">
        <v>20</v>
      </c>
    </row>
    <row customHeight="1" ht="22.049999999999997">
      <c r="A49" s="1590" t="s">
        <v>280</v>
      </c>
      <c r="B49" s="1590" t="s">
        <v>281</v>
      </c>
      <c r="C49" s="1590" t="s">
        <v>282</v>
      </c>
      <c r="D49" s="1590" t="s">
        <v>539</v>
      </c>
      <c r="E49" s="2486"/>
      <c r="F49" s="2486"/>
      <c r="G49" s="2486"/>
      <c r="H49" s="2486"/>
      <c r="I49" s="2483"/>
      <c r="J49" s="1590"/>
      <c r="K49" s="1590"/>
      <c r="L49" s="1591"/>
      <c r="P49" s="2484"/>
      <c r="Q49" s="1677"/>
      <c r="R49" s="583"/>
      <c r="S49" s="1505"/>
      <c r="T49" s="592" t="s">
        <v>456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280</v>
      </c>
      <c r="B50" s="1590" t="s">
        <v>281</v>
      </c>
      <c r="C50" s="1590" t="s">
        <v>282</v>
      </c>
      <c r="D50" s="1590" t="s">
        <v>539</v>
      </c>
      <c r="E50" s="2486"/>
      <c r="F50" s="2486"/>
      <c r="G50" s="2486"/>
      <c r="H50" s="2485"/>
      <c r="I50" s="1590"/>
      <c r="J50" s="1590"/>
      <c r="K50" s="1590"/>
      <c r="L50" s="1591"/>
      <c r="M50" s="1592"/>
      <c r="N50" s="1592"/>
      <c r="O50" s="764"/>
      <c r="P50" s="587"/>
      <c r="Q50" s="602"/>
      <c r="R50" s="582"/>
      <c r="S50" s="1505"/>
      <c r="T50" s="599" t="s">
        <v>530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4842" customFormat="1" customHeight="1" ht="0">
      <c r="A51" s="1570" t="s">
        <v>280</v>
      </c>
      <c r="B51" s="1570" t="s">
        <v>281</v>
      </c>
      <c r="C51" s="1541"/>
      <c r="D51" s="1541"/>
      <c r="E51" s="2486"/>
      <c r="F51" s="2485"/>
      <c r="G51" s="1541"/>
      <c r="H51" s="1541"/>
      <c r="I51" s="1541"/>
      <c r="J51" s="1541"/>
      <c r="K51" s="1541"/>
      <c r="L51" s="1685"/>
      <c r="M51" s="1548"/>
      <c r="N51" s="1548"/>
      <c r="P51" s="1543"/>
      <c r="Q51" s="1544"/>
      <c r="R51" s="1543"/>
      <c r="S51" s="1549"/>
      <c r="T51" s="1552" t="s">
        <v>177</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4842" customFormat="1" customHeight="1" ht="0">
      <c r="A52" s="1570" t="s">
        <v>280</v>
      </c>
      <c r="B52" s="1570"/>
      <c r="C52" s="1570"/>
      <c r="D52" s="1570"/>
      <c r="E52" s="2485"/>
      <c r="F52" s="1570"/>
      <c r="G52" s="1570"/>
      <c r="H52" s="1570"/>
      <c r="I52" s="1570"/>
      <c r="J52" s="1570"/>
      <c r="K52" s="1570"/>
      <c r="L52" s="1573"/>
      <c r="M52" s="1548"/>
      <c r="N52" s="1548"/>
      <c r="O52" s="745"/>
      <c r="P52" s="607"/>
      <c r="Q52" s="1571"/>
      <c r="R52" s="607"/>
      <c r="S52" s="1549"/>
      <c r="T52" s="1552" t="s">
        <v>178</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484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B56A5-8506-B837-1669-BB4EDEB59A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4.140625" hidden="1" customWidth="1"/>
    <col min="10" max="10" style="14841" width="9.8515625" hidden="1" customWidth="1"/>
    <col min="11" max="11" style="14841" width="14.71093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4" style="14762" width="24.7109375" hidden="1" customWidth="1"/>
    <col min="25" max="25" style="14762" width="11.7109375" hidden="1" customWidth="1"/>
    <col min="26" max="26" style="14762" width="3.7109375" hidden="1" customWidth="1"/>
    <col min="27" max="27" style="14762" width="11.7109375" hidden="1" customWidth="1"/>
    <col min="28" max="28" style="14762" width="8.57421875" hidden="1" customWidth="1"/>
    <col min="29" max="29" style="14762" width="24.7109375" customWidth="1"/>
    <col min="30" max="31" style="14762" width="24.00390625" customWidth="1"/>
    <col min="32" max="32" style="14762" width="11.00390625" customWidth="1"/>
    <col min="33" max="33" style="14762" width="3.7109375" customWidth="1"/>
    <col min="34" max="34" style="14762" width="11.00390625" customWidth="1"/>
    <col min="35" max="35" style="14762" width="8.57421875" hidden="1" customWidth="1"/>
    <col min="36" max="36" style="14762" width="4.00390625" customWidth="1"/>
    <col min="37" max="37" style="14762" width="115.00390625" customWidth="1"/>
    <col min="38" max="42" style="14842" width="10.00390625" customWidth="1"/>
    <col min="43" max="43" style="1476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136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441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442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525</v>
      </c>
      <c r="U5" s="527"/>
      <c r="V5" s="2577"/>
      <c r="W5" s="2578"/>
      <c r="X5" s="2578"/>
      <c r="Y5" s="2578"/>
      <c r="Z5" s="2578"/>
      <c r="AA5" s="2578"/>
      <c r="AB5" s="2579"/>
      <c r="AC5" s="2580"/>
      <c r="AD5" s="2581"/>
      <c r="AE5" s="2581"/>
      <c r="AF5" s="2581"/>
      <c r="AG5" s="2581"/>
      <c r="AH5" s="2581"/>
      <c r="AI5" s="2581"/>
      <c r="AJ5" s="2582"/>
      <c r="AK5" s="1485" t="s">
        <v>526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450</v>
      </c>
      <c r="P6" s="2484"/>
      <c r="Q6" s="2484">
        <v>1</v>
      </c>
      <c r="R6" s="584"/>
      <c r="S6" s="1684">
        <f>$J6</f>
      </c>
      <c r="T6" s="513" t="s">
        <v>451</v>
      </c>
      <c r="U6" s="527"/>
      <c r="V6" s="2472"/>
      <c r="W6" s="2473"/>
      <c r="X6" s="2473"/>
      <c r="Y6" s="2473"/>
      <c r="Z6" s="2473"/>
      <c r="AA6" s="2473"/>
      <c r="AB6" s="2474"/>
      <c r="AC6" s="2472"/>
      <c r="AD6" s="2473"/>
      <c r="AE6" s="2473"/>
      <c r="AF6" s="2473"/>
      <c r="AG6" s="2473"/>
      <c r="AH6" s="2473"/>
      <c r="AI6" s="2473"/>
      <c r="AJ6" s="2474"/>
      <c r="AK6" s="1534" t="s">
        <v>527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528</v>
      </c>
      <c r="U9" s="594"/>
      <c r="V9" s="594"/>
      <c r="W9" s="594"/>
      <c r="X9" s="594"/>
      <c r="Y9" s="594"/>
      <c r="Z9" s="594"/>
      <c r="AA9" s="594"/>
      <c r="AB9" s="594"/>
      <c r="AC9" s="594"/>
      <c r="AD9" s="594"/>
      <c r="AE9" s="594"/>
      <c r="AF9" s="594"/>
      <c r="AG9" s="594"/>
      <c r="AH9" s="594"/>
      <c r="AI9" s="594"/>
      <c r="AJ9" s="594"/>
      <c r="AK9" s="1485" t="s">
        <v>529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456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530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484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177</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484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178</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4841" customFormat="1" customHeight="1" ht="22.5" hidden="1">
      <c r="L18" s="1674"/>
      <c r="M18" s="1589"/>
      <c r="N18" s="1589"/>
      <c r="O18" s="1594" t="s">
        <v>458</v>
      </c>
      <c r="P18" s="1589"/>
      <c r="Q18" s="1598"/>
      <c r="R18" s="1598"/>
      <c r="S18" s="956"/>
      <c r="Y18" s="1594"/>
      <c r="AA18" s="1594"/>
      <c r="AB18" s="1593"/>
      <c r="AF18" s="1594"/>
      <c r="AH18" s="1594"/>
      <c r="AI18" s="1593"/>
      <c r="AL18" s="738"/>
      <c r="AM18" s="738"/>
      <c r="AN18" s="738"/>
      <c r="AO18" s="738"/>
      <c r="AP18" s="738"/>
      <c r="AQ18" s="1387">
        <v>0</v>
      </c>
    </row>
    <row s="14841" customFormat="1" customHeight="1" ht="14.25" hidden="1">
      <c r="L19" s="1674"/>
      <c r="M19" s="1589"/>
      <c r="N19" s="1589"/>
      <c r="O19" s="1589"/>
      <c r="P19" s="1589"/>
      <c r="Q19" s="1598"/>
      <c r="R19" s="1598"/>
      <c r="S19" s="956"/>
      <c r="AB19" s="1593"/>
      <c r="AI19" s="1593"/>
      <c r="AL19" s="738"/>
      <c r="AM19" s="738"/>
      <c r="AN19" s="738"/>
      <c r="AO19" s="738"/>
      <c r="AP19" s="738"/>
      <c r="AQ19" s="1387">
        <v>0</v>
      </c>
    </row>
    <row s="14841" customFormat="1" customHeight="1" ht="12" hidden="1">
      <c r="L20" s="1674"/>
      <c r="M20" s="1589"/>
      <c r="N20" s="1589"/>
      <c r="O20" s="1591" t="s">
        <v>459</v>
      </c>
      <c r="P20" s="1589"/>
      <c r="Q20" s="1669"/>
      <c r="R20" s="1669"/>
      <c r="S20" s="956"/>
      <c r="T20" s="1387" t="s">
        <v>460</v>
      </c>
      <c r="Z20" s="413" t="s">
        <v>461</v>
      </c>
      <c r="AB20" s="413" t="s">
        <v>462</v>
      </c>
      <c r="AC20" s="1387" t="s">
        <v>460</v>
      </c>
      <c r="AG20" s="413" t="s">
        <v>463</v>
      </c>
      <c r="AI20" s="413" t="s">
        <v>462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49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4985" customFormat="1" customHeight="1" ht="18.75" hidden="1">
      <c r="A28" s="1595"/>
      <c r="B28" s="1595"/>
      <c r="C28" s="1595"/>
      <c r="D28" s="1595"/>
      <c r="E28" s="1595"/>
      <c r="F28" s="1595"/>
      <c r="G28" s="1595"/>
      <c r="H28" s="1595"/>
      <c r="I28" s="1595"/>
      <c r="J28" s="1595"/>
      <c r="K28" s="1595"/>
      <c r="L28" s="1596"/>
      <c r="M28" s="1595"/>
      <c r="N28" s="1595"/>
      <c r="O28" s="1595"/>
      <c r="S28" s="2477" t="s">
        <v>464</v>
      </c>
      <c r="T28" s="2477"/>
      <c r="U28" s="1599"/>
      <c r="V28" s="2491" t="str">
        <f>IF(TITLE_DATE_PR_CHANGE="",IF(TITLE_DATE_PR="","",TITLE_DATE_PR),TITLE_DATE_PR_CHANGE)</f>
        <v>45646</v>
      </c>
      <c r="W28" s="2491"/>
      <c r="X28" s="2491"/>
      <c r="Y28" s="2491"/>
      <c r="Z28" s="2491"/>
      <c r="AA28" s="2491"/>
      <c r="AB28" s="553"/>
      <c r="AC28" s="2491" t="str">
        <f>IF(TITLE_DATE_PR_CHANGE="",IF(TITLE_DATE_PR="","",TITLE_DATE_PR),TITLE_DATE_PR_CHANGE)</f>
        <v>45646</v>
      </c>
      <c r="AD28" s="2491"/>
      <c r="AE28" s="2491"/>
      <c r="AF28" s="2491"/>
      <c r="AG28" s="2491"/>
      <c r="AH28" s="2491"/>
      <c r="AI28" s="553"/>
      <c r="AJ28" s="553"/>
      <c r="AK28" s="507"/>
      <c r="AL28" s="595"/>
      <c r="AM28" s="595"/>
      <c r="AN28" s="595"/>
      <c r="AO28" s="595"/>
      <c r="AP28" s="595"/>
      <c r="AQ28" s="645">
        <v>0</v>
      </c>
    </row>
    <row s="14985" customFormat="1" customHeight="1" ht="18.75" hidden="1">
      <c r="A29" s="1595"/>
      <c r="B29" s="1595"/>
      <c r="C29" s="1595"/>
      <c r="D29" s="1595"/>
      <c r="E29" s="1595"/>
      <c r="F29" s="1595"/>
      <c r="G29" s="1595"/>
      <c r="H29" s="1595"/>
      <c r="I29" s="1595"/>
      <c r="J29" s="1595"/>
      <c r="K29" s="1595"/>
      <c r="L29" s="1596"/>
      <c r="M29" s="1595"/>
      <c r="N29" s="1595"/>
      <c r="O29" s="1595"/>
      <c r="S29" s="2477" t="s">
        <v>465</v>
      </c>
      <c r="T29" s="2477"/>
      <c r="U29" s="1599"/>
      <c r="V29" s="2478" t="str">
        <f>IF(TITLE_NUMBER_PR_CHANGE="",IF(TITLE_NUMBER_PR="","",TITLE_NUMBER_PR),TITLE_NUMBER_PR_CHANGE)</f>
        <v>1.3/58</v>
      </c>
      <c r="W29" s="2478"/>
      <c r="X29" s="2478"/>
      <c r="Y29" s="2478"/>
      <c r="Z29" s="2478"/>
      <c r="AA29" s="2478"/>
      <c r="AB29" s="553"/>
      <c r="AC29" s="2478" t="str">
        <f>IF(TITLE_NUMBER_PR_CHANGE="",IF(TITLE_NUMBER_PR="","",TITLE_NUMBER_PR),TITLE_NUMBER_PR_CHANGE)</f>
        <v>1.3/58</v>
      </c>
      <c r="AD29" s="2478"/>
      <c r="AE29" s="2478"/>
      <c r="AF29" s="2478"/>
      <c r="AG29" s="2478"/>
      <c r="AH29" s="2478"/>
      <c r="AI29" s="553"/>
      <c r="AJ29" s="553"/>
      <c r="AK29" s="507"/>
      <c r="AL29" s="595"/>
      <c r="AM29" s="595"/>
      <c r="AN29" s="595"/>
      <c r="AO29" s="595"/>
      <c r="AP29" s="595"/>
      <c r="AQ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4985" customFormat="1" customHeight="1" ht="18.75">
      <c r="A32" s="1595"/>
      <c r="B32" s="1595"/>
      <c r="C32" s="1595"/>
      <c r="D32" s="1595"/>
      <c r="E32" s="1595"/>
      <c r="F32" s="1595"/>
      <c r="G32" s="1595"/>
      <c r="H32" s="1595"/>
      <c r="I32" s="1595"/>
      <c r="J32" s="1595"/>
      <c r="K32" s="1595"/>
      <c r="L32" s="1596"/>
      <c r="M32" s="1595"/>
      <c r="N32" s="1595"/>
      <c r="O32" s="1595"/>
      <c r="S32" s="2477" t="s">
        <v>466</v>
      </c>
      <c r="T32" s="2477"/>
      <c r="U32" s="1599"/>
      <c r="V32" s="2491" t="str">
        <f>IF(TITLE_DATE_PR_CHANGE="",IF(TITLE_DATE_PR="","",TITLE_DATE_PR),TITLE_DATE_PR_CHANGE)</f>
        <v>45646</v>
      </c>
      <c r="W32" s="2491"/>
      <c r="X32" s="2491"/>
      <c r="Y32" s="2491"/>
      <c r="Z32" s="2491"/>
      <c r="AA32" s="2491"/>
      <c r="AB32" s="553"/>
      <c r="AC32" s="2491" t="str">
        <f>IF(TITLE_DATE_PR_CHANGE="",IF(TITLE_DATE_PR="","",TITLE_DATE_PR),TITLE_DATE_PR_CHANGE)</f>
        <v>45646</v>
      </c>
      <c r="AD32" s="2491"/>
      <c r="AE32" s="2491"/>
      <c r="AF32" s="2491"/>
      <c r="AG32" s="2491"/>
      <c r="AH32" s="2491"/>
      <c r="AI32" s="553"/>
      <c r="AJ32" s="553"/>
      <c r="AK32" s="507"/>
      <c r="AL32" s="595"/>
      <c r="AM32" s="595"/>
      <c r="AN32" s="595"/>
      <c r="AO32" s="595"/>
      <c r="AP32" s="595"/>
      <c r="AQ32" s="645">
        <v>0</v>
      </c>
    </row>
    <row s="14985" customFormat="1" customHeight="1" ht="18.75">
      <c r="A33" s="1595"/>
      <c r="B33" s="1595"/>
      <c r="C33" s="1595"/>
      <c r="D33" s="1595"/>
      <c r="E33" s="1595"/>
      <c r="F33" s="1595"/>
      <c r="G33" s="1595"/>
      <c r="H33" s="1595"/>
      <c r="I33" s="1595"/>
      <c r="J33" s="1595"/>
      <c r="K33" s="1595"/>
      <c r="L33" s="1596"/>
      <c r="M33" s="1595"/>
      <c r="N33" s="1595"/>
      <c r="O33" s="1595"/>
      <c r="S33" s="2477" t="s">
        <v>467</v>
      </c>
      <c r="T33" s="2477"/>
      <c r="U33" s="1599"/>
      <c r="V33" s="2478" t="str">
        <f>IF(TITLE_NUMBER_PR_CHANGE="",IF(TITLE_NUMBER_PR="","",TITLE_NUMBER_PR),TITLE_NUMBER_PR_CHANGE)</f>
        <v>1.3/58</v>
      </c>
      <c r="W33" s="2478"/>
      <c r="X33" s="2478"/>
      <c r="Y33" s="2478"/>
      <c r="Z33" s="2478"/>
      <c r="AA33" s="2478"/>
      <c r="AB33" s="553"/>
      <c r="AC33" s="2478" t="str">
        <f>IF(TITLE_NUMBER_PR_CHANGE="",IF(TITLE_NUMBER_PR="","",TITLE_NUMBER_PR),TITLE_NUMBER_PR_CHANGE)</f>
        <v>1.3/58</v>
      </c>
      <c r="AD33" s="2478"/>
      <c r="AE33" s="2478"/>
      <c r="AF33" s="2478"/>
      <c r="AG33" s="2478"/>
      <c r="AH33" s="2478"/>
      <c r="AI33" s="553"/>
      <c r="AJ33" s="553"/>
      <c r="AK33" s="507"/>
      <c r="AL33" s="595"/>
      <c r="AM33" s="595"/>
      <c r="AN33" s="595"/>
      <c r="AO33" s="595"/>
      <c r="AP33" s="595"/>
      <c r="AQ33" s="645">
        <v>0</v>
      </c>
    </row>
    <row s="1498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468</v>
      </c>
      <c r="AC34" s="553"/>
      <c r="AD34" s="553"/>
      <c r="AE34" s="553"/>
      <c r="AF34" s="553"/>
      <c r="AG34" s="553"/>
      <c r="AH34" s="553"/>
      <c r="AI34" s="505" t="s">
        <v>468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344</v>
      </c>
      <c r="T36" s="2354"/>
      <c r="U36" s="2354"/>
      <c r="V36" s="2354"/>
      <c r="W36" s="2354"/>
      <c r="X36" s="2354"/>
      <c r="Y36" s="2354"/>
      <c r="Z36" s="2354"/>
      <c r="AA36" s="2354"/>
      <c r="AB36" s="2354"/>
      <c r="AC36" s="2354"/>
      <c r="AD36" s="2354"/>
      <c r="AE36" s="2354"/>
      <c r="AF36" s="2354"/>
      <c r="AG36" s="2354"/>
      <c r="AH36" s="2354"/>
      <c r="AI36" s="2354"/>
      <c r="AJ36" s="2354"/>
      <c r="AK36" s="2354" t="s">
        <v>345</v>
      </c>
      <c r="AQ36" s="1382">
        <v>14</v>
      </c>
    </row>
    <row customHeight="1" ht="14.699999999999998">
      <c r="Q37" s="603"/>
      <c r="R37" s="603"/>
      <c r="S37" s="2500" t="s">
        <v>89</v>
      </c>
      <c r="T37" s="2436" t="s">
        <v>469</v>
      </c>
      <c r="U37" s="528"/>
      <c r="V37" s="2501" t="s">
        <v>470</v>
      </c>
      <c r="W37" s="2502"/>
      <c r="X37" s="2502"/>
      <c r="Y37" s="2502"/>
      <c r="Z37" s="2502"/>
      <c r="AA37" s="2503"/>
      <c r="AB37" s="2504" t="s">
        <v>471</v>
      </c>
      <c r="AC37" s="2501" t="s">
        <v>470</v>
      </c>
      <c r="AD37" s="2502"/>
      <c r="AE37" s="2502"/>
      <c r="AF37" s="2502"/>
      <c r="AG37" s="2502"/>
      <c r="AH37" s="2503"/>
      <c r="AI37" s="2504" t="s">
        <v>472</v>
      </c>
      <c r="AJ37" s="2507" t="s">
        <v>473</v>
      </c>
      <c r="AK37" s="2354"/>
      <c r="AQ37" s="1382">
        <v>14</v>
      </c>
    </row>
    <row customHeight="1" ht="35.699999999999996">
      <c r="Q38" s="603"/>
      <c r="R38" s="603"/>
      <c r="S38" s="2500"/>
      <c r="T38" s="2436"/>
      <c r="U38" s="1258"/>
      <c r="V38" s="1679" t="s">
        <v>531</v>
      </c>
      <c r="W38" s="2489" t="s">
        <v>476</v>
      </c>
      <c r="X38" s="2490"/>
      <c r="Y38" s="2489" t="s">
        <v>477</v>
      </c>
      <c r="Z38" s="2496"/>
      <c r="AA38" s="2490"/>
      <c r="AB38" s="2505"/>
      <c r="AC38" s="1679" t="s">
        <v>531</v>
      </c>
      <c r="AD38" s="2489" t="s">
        <v>476</v>
      </c>
      <c r="AE38" s="2490"/>
      <c r="AF38" s="2489" t="s">
        <v>477</v>
      </c>
      <c r="AG38" s="2496"/>
      <c r="AH38" s="2490"/>
      <c r="AI38" s="2505"/>
      <c r="AJ38" s="2508"/>
      <c r="AK38" s="2354"/>
      <c r="AQ38" s="1382">
        <v>34</v>
      </c>
    </row>
    <row customHeight="1" ht="35.699999999999996">
      <c r="A39" s="1597"/>
      <c r="B39" s="1597" t="s">
        <v>148</v>
      </c>
      <c r="C39" s="1597" t="s">
        <v>149</v>
      </c>
      <c r="D39" s="1597" t="s">
        <v>150</v>
      </c>
      <c r="E39" s="1591" t="s">
        <v>478</v>
      </c>
      <c r="F39" s="1591" t="s">
        <v>479</v>
      </c>
      <c r="G39" s="1591" t="s">
        <v>480</v>
      </c>
      <c r="H39" s="1591"/>
      <c r="I39" s="1591" t="s">
        <v>532</v>
      </c>
      <c r="J39" s="1591" t="s">
        <v>483</v>
      </c>
      <c r="K39" s="1591" t="s">
        <v>533</v>
      </c>
      <c r="L39" s="1591" t="s">
        <v>459</v>
      </c>
      <c r="Q39" s="603"/>
      <c r="R39" s="603"/>
      <c r="S39" s="2500"/>
      <c r="T39" s="2436"/>
      <c r="U39" s="529"/>
      <c r="V39" s="1679" t="s">
        <v>534</v>
      </c>
      <c r="W39" s="1449" t="s">
        <v>535</v>
      </c>
      <c r="X39" s="1449" t="s">
        <v>536</v>
      </c>
      <c r="Y39" s="1682" t="s">
        <v>487</v>
      </c>
      <c r="Z39" s="2497" t="s">
        <v>488</v>
      </c>
      <c r="AA39" s="2498"/>
      <c r="AB39" s="2506"/>
      <c r="AC39" s="1679" t="s">
        <v>534</v>
      </c>
      <c r="AD39" s="1449" t="s">
        <v>535</v>
      </c>
      <c r="AE39" s="1449" t="s">
        <v>536</v>
      </c>
      <c r="AF39" s="1682" t="s">
        <v>487</v>
      </c>
      <c r="AG39" s="2497" t="s">
        <v>488</v>
      </c>
      <c r="AH39" s="2498"/>
      <c r="AI39" s="2506"/>
      <c r="AJ39" s="2509"/>
      <c r="AK39" s="2354"/>
      <c r="AQ39" s="1382">
        <v>34</v>
      </c>
    </row>
    <row s="1545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123</v>
      </c>
      <c r="T40" s="1482" t="s">
        <v>104</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285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285</v>
      </c>
      <c r="B42" s="1590" t="s">
        <v>286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441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442</v>
      </c>
      <c r="AM42" s="727"/>
      <c r="AN42" s="727" t="str">
        <f>IF(T42="","",T42)</f>
        <v>Территория действия тарифа</v>
      </c>
      <c r="AO42" s="727"/>
      <c r="AP42" s="727"/>
      <c r="AQ42" s="1382">
        <v>23</v>
      </c>
    </row>
    <row customHeight="1" ht="24">
      <c r="A43" s="1590" t="s">
        <v>285</v>
      </c>
      <c r="B43" s="1590" t="s">
        <v>286</v>
      </c>
      <c r="C43" s="1590" t="s">
        <v>287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холодного водоснабжения</v>
      </c>
      <c r="AO43" s="727"/>
      <c r="AP43" s="727"/>
      <c r="AQ43" s="1382">
        <v>23</v>
      </c>
    </row>
    <row customHeight="1" ht="24">
      <c r="A44" s="1590" t="s">
        <v>285</v>
      </c>
      <c r="B44" s="1590" t="s">
        <v>286</v>
      </c>
      <c r="C44" s="1590" t="s">
        <v>287</v>
      </c>
      <c r="D44" s="1590" t="s">
        <v>540</v>
      </c>
      <c r="E44" s="2486"/>
      <c r="F44" s="2486"/>
      <c r="G44" s="2486"/>
      <c r="H44" s="2486"/>
      <c r="I44" s="2483" t="str">
        <f>S43&amp;".1"</f>
        <v>...1</v>
      </c>
      <c r="J44" s="1590"/>
      <c r="K44" s="1590"/>
      <c r="L44" s="1591"/>
      <c r="P44" s="2484">
        <v>1</v>
      </c>
      <c r="Q44" s="1677"/>
      <c r="R44" s="583"/>
      <c r="S44" s="1684" t="str">
        <f>$I44</f>
        <v>...1</v>
      </c>
      <c r="T44" s="512" t="s">
        <v>525</v>
      </c>
      <c r="U44" s="527"/>
      <c r="V44" s="2577"/>
      <c r="W44" s="2578"/>
      <c r="X44" s="2578"/>
      <c r="Y44" s="2578"/>
      <c r="Z44" s="2578"/>
      <c r="AA44" s="2578"/>
      <c r="AB44" s="2579"/>
      <c r="AC44" s="2580"/>
      <c r="AD44" s="2581"/>
      <c r="AE44" s="2581"/>
      <c r="AF44" s="2581"/>
      <c r="AG44" s="2581"/>
      <c r="AH44" s="2581"/>
      <c r="AI44" s="2581"/>
      <c r="AJ44" s="2582"/>
      <c r="AK44" s="1485" t="s">
        <v>526</v>
      </c>
      <c r="AM44" s="727"/>
      <c r="AN44" s="727" t="str">
        <f>IF(T44="","",T44)</f>
        <v>Наименование признака дифференциации</v>
      </c>
      <c r="AO44" s="727"/>
      <c r="AP44" s="727"/>
      <c r="AQ44" s="1382">
        <v>23</v>
      </c>
    </row>
    <row customHeight="1" ht="24">
      <c r="A45" s="1590" t="s">
        <v>285</v>
      </c>
      <c r="B45" s="1590" t="s">
        <v>286</v>
      </c>
      <c r="C45" s="1590" t="s">
        <v>287</v>
      </c>
      <c r="D45" s="1590" t="s">
        <v>540</v>
      </c>
      <c r="E45" s="2486"/>
      <c r="F45" s="2486"/>
      <c r="G45" s="2486"/>
      <c r="H45" s="2486"/>
      <c r="I45" s="2513"/>
      <c r="J45" s="2483" t="str">
        <f>I44&amp;".1"</f>
        <v>...1.1</v>
      </c>
      <c r="K45" s="1590"/>
      <c r="L45" s="1591" t="s">
        <v>450</v>
      </c>
      <c r="P45" s="2484"/>
      <c r="Q45" s="2484">
        <v>1</v>
      </c>
      <c r="R45" s="584"/>
      <c r="S45" s="1684" t="str">
        <f>$J45</f>
        <v>...1.1</v>
      </c>
      <c r="T45" s="513" t="s">
        <v>451</v>
      </c>
      <c r="U45" s="527"/>
      <c r="V45" s="2472"/>
      <c r="W45" s="2473"/>
      <c r="X45" s="2473"/>
      <c r="Y45" s="2473"/>
      <c r="Z45" s="2473"/>
      <c r="AA45" s="2473"/>
      <c r="AB45" s="2474"/>
      <c r="AC45" s="2472"/>
      <c r="AD45" s="2473"/>
      <c r="AE45" s="2473"/>
      <c r="AF45" s="2473"/>
      <c r="AG45" s="2473"/>
      <c r="AH45" s="2473"/>
      <c r="AI45" s="2473"/>
      <c r="AJ45" s="2474"/>
      <c r="AK45" s="1534" t="s">
        <v>527</v>
      </c>
      <c r="AM45" s="727"/>
      <c r="AN45" s="727" t="str">
        <f>IF(T45="","",T45)</f>
        <v>Группа потребителей</v>
      </c>
      <c r="AO45" s="727"/>
      <c r="AP45" s="727"/>
      <c r="AQ45" s="1382">
        <v>23</v>
      </c>
    </row>
    <row customHeight="1" ht="24">
      <c r="A46" s="1590" t="s">
        <v>285</v>
      </c>
      <c r="B46" s="1590" t="s">
        <v>286</v>
      </c>
      <c r="C46" s="1590" t="s">
        <v>287</v>
      </c>
      <c r="D46" s="1590" t="s">
        <v>540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285</v>
      </c>
      <c r="B47" s="1590" t="s">
        <v>286</v>
      </c>
      <c r="C47" s="1590" t="s">
        <v>287</v>
      </c>
      <c r="D47" s="1590" t="s">
        <v>540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285</v>
      </c>
      <c r="B48" s="1590" t="s">
        <v>286</v>
      </c>
      <c r="C48" s="1590" t="s">
        <v>287</v>
      </c>
      <c r="D48" s="1590" t="s">
        <v>540</v>
      </c>
      <c r="E48" s="2486"/>
      <c r="F48" s="2486"/>
      <c r="G48" s="2486"/>
      <c r="H48" s="2486"/>
      <c r="I48" s="2513"/>
      <c r="J48" s="2483"/>
      <c r="K48" s="1590"/>
      <c r="L48" s="1591"/>
      <c r="P48" s="2484"/>
      <c r="Q48" s="2484"/>
      <c r="R48" s="583"/>
      <c r="S48" s="1505"/>
      <c r="T48" s="514" t="s">
        <v>528</v>
      </c>
      <c r="U48" s="594"/>
      <c r="V48" s="594"/>
      <c r="W48" s="594"/>
      <c r="X48" s="594"/>
      <c r="Y48" s="594"/>
      <c r="Z48" s="594"/>
      <c r="AA48" s="594"/>
      <c r="AB48" s="594"/>
      <c r="AC48" s="594"/>
      <c r="AD48" s="594"/>
      <c r="AE48" s="594"/>
      <c r="AF48" s="594"/>
      <c r="AG48" s="594"/>
      <c r="AH48" s="594"/>
      <c r="AI48" s="594"/>
      <c r="AJ48" s="594"/>
      <c r="AK48" s="1485" t="s">
        <v>529</v>
      </c>
      <c r="AM48" s="727"/>
      <c r="AN48" s="727" t="str">
        <f>IF(T48="","",T48)</f>
        <v>Добавить значение признака дифференциации</v>
      </c>
      <c r="AO48" s="727"/>
      <c r="AP48" s="727"/>
      <c r="AQ48" s="1382">
        <v>20</v>
      </c>
    </row>
    <row customHeight="1" ht="22.049999999999997">
      <c r="A49" s="1590" t="s">
        <v>285</v>
      </c>
      <c r="B49" s="1590" t="s">
        <v>286</v>
      </c>
      <c r="C49" s="1590" t="s">
        <v>287</v>
      </c>
      <c r="D49" s="1590" t="s">
        <v>540</v>
      </c>
      <c r="E49" s="2486"/>
      <c r="F49" s="2486"/>
      <c r="G49" s="2486"/>
      <c r="H49" s="2486"/>
      <c r="I49" s="2483"/>
      <c r="J49" s="1590"/>
      <c r="K49" s="1590"/>
      <c r="L49" s="1591"/>
      <c r="P49" s="2484"/>
      <c r="Q49" s="1677"/>
      <c r="R49" s="583"/>
      <c r="S49" s="1505"/>
      <c r="T49" s="592" t="s">
        <v>456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285</v>
      </c>
      <c r="B50" s="1590" t="s">
        <v>286</v>
      </c>
      <c r="C50" s="1590" t="s">
        <v>287</v>
      </c>
      <c r="D50" s="1590" t="s">
        <v>540</v>
      </c>
      <c r="E50" s="2486"/>
      <c r="F50" s="2486"/>
      <c r="G50" s="2486"/>
      <c r="H50" s="2485"/>
      <c r="I50" s="1590"/>
      <c r="J50" s="1590"/>
      <c r="K50" s="1590"/>
      <c r="L50" s="1591"/>
      <c r="M50" s="1592"/>
      <c r="N50" s="1592"/>
      <c r="O50" s="764"/>
      <c r="P50" s="587"/>
      <c r="Q50" s="602"/>
      <c r="R50" s="582"/>
      <c r="S50" s="1505"/>
      <c r="T50" s="599" t="s">
        <v>530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4842" customFormat="1" customHeight="1" ht="0">
      <c r="A51" s="1570" t="s">
        <v>285</v>
      </c>
      <c r="B51" s="1570" t="s">
        <v>286</v>
      </c>
      <c r="C51" s="1541"/>
      <c r="D51" s="1541"/>
      <c r="E51" s="2486"/>
      <c r="F51" s="2485"/>
      <c r="G51" s="1541"/>
      <c r="H51" s="1541"/>
      <c r="I51" s="1541"/>
      <c r="J51" s="1541"/>
      <c r="K51" s="1541"/>
      <c r="L51" s="1685"/>
      <c r="M51" s="1548"/>
      <c r="N51" s="1548"/>
      <c r="P51" s="1543"/>
      <c r="Q51" s="1544"/>
      <c r="R51" s="1543"/>
      <c r="S51" s="1549"/>
      <c r="T51" s="1552" t="s">
        <v>177</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4842" customFormat="1" customHeight="1" ht="0">
      <c r="A52" s="1570" t="s">
        <v>285</v>
      </c>
      <c r="B52" s="1570"/>
      <c r="C52" s="1570"/>
      <c r="D52" s="1570"/>
      <c r="E52" s="2485"/>
      <c r="F52" s="1570"/>
      <c r="G52" s="1570"/>
      <c r="H52" s="1570"/>
      <c r="I52" s="1570"/>
      <c r="J52" s="1570"/>
      <c r="K52" s="1570"/>
      <c r="L52" s="1573"/>
      <c r="M52" s="1548"/>
      <c r="N52" s="1548"/>
      <c r="O52" s="745"/>
      <c r="P52" s="607"/>
      <c r="Q52" s="1571"/>
      <c r="R52" s="607"/>
      <c r="S52" s="1549"/>
      <c r="T52" s="1552" t="s">
        <v>178</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484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0E5BB-4C73-D1E4-BB26-F7AE9161B39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4762" width="10.140625" hidden="1" customWidth="1"/>
    <col min="4" max="4" style="14762" width="11.8515625" hidden="1" customWidth="1"/>
    <col min="5" max="11" style="14762" width="10.140625" hidden="1" customWidth="1"/>
    <col min="12" max="12" style="14839" width="10.140625" hidden="1" customWidth="1"/>
    <col min="13" max="15" style="16839" width="10.140625" hidden="1" customWidth="1"/>
    <col min="16" max="16" style="16838" width="3.00390625" customWidth="1"/>
    <col min="17" max="17" style="17025" width="3.00390625" customWidth="1"/>
    <col min="18" max="18" style="16840" width="3.00390625" customWidth="1"/>
    <col min="19" max="19" style="16841" width="12.00390625" customWidth="1"/>
    <col min="20" max="20" style="14762" width="31.00390625" customWidth="1"/>
    <col min="21" max="21" style="14762" width="0.140625" customWidth="1"/>
    <col min="22" max="23" style="14762" width="21.7109375" hidden="1" customWidth="1"/>
    <col min="24" max="24" style="14762" width="11.7109375" hidden="1" customWidth="1"/>
    <col min="25" max="25" style="14762" width="3.7109375" hidden="1" customWidth="1"/>
    <col min="26" max="26" style="14762" width="11.7109375" hidden="1" customWidth="1"/>
    <col min="27" max="27" style="14762" width="8.57421875" hidden="1" customWidth="1"/>
    <col min="28" max="28" style="14762" width="27.00390625" customWidth="1"/>
    <col min="29" max="29" style="14762" width="24.57421875" customWidth="1"/>
    <col min="30" max="31" style="14762" width="21.00390625" customWidth="1"/>
    <col min="32" max="32" style="14762" width="11.00390625" customWidth="1"/>
    <col min="33" max="33" style="14762" width="3.7109375" customWidth="1"/>
    <col min="34" max="34" style="14762" width="11.00390625" customWidth="1"/>
    <col min="35" max="35" style="14762" width="8.57421875" hidden="1" customWidth="1"/>
    <col min="36" max="36" style="14762" width="4.00390625" customWidth="1"/>
    <col min="37" max="37" style="14762" width="115.00390625" customWidth="1"/>
    <col min="38" max="42" style="14842" width="10.00390625" customWidth="1"/>
    <col min="43" max="43" style="14762"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136</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440</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441</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442</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443</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444</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445</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446</v>
      </c>
      <c r="AM5" s="1851"/>
      <c r="AN5" s="1851" t="str">
        <f>IF(T5="","",T5)</f>
        <v>Источник тепловой энергии  </v>
      </c>
      <c r="AO5" s="1851"/>
      <c r="AP5" s="1851"/>
      <c r="AQ5" s="1858">
        <v>0</v>
      </c>
    </row>
    <row s="14842" customFormat="1" customHeight="1" ht="0.75" hidden="1">
      <c r="A6" s="1602"/>
      <c r="B6" s="1602"/>
      <c r="C6" s="1602"/>
      <c r="D6" s="1602"/>
      <c r="E6" s="2517"/>
      <c r="F6" s="2517"/>
      <c r="G6" s="2517"/>
      <c r="H6" s="2517"/>
      <c r="I6" s="2354">
        <f>S5&amp;".1"</f>
      </c>
      <c r="J6" s="1602"/>
      <c r="K6" s="1602"/>
      <c r="L6" s="1608" t="s">
        <v>447</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4842"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67</v>
      </c>
      <c r="Z8" s="2219"/>
      <c r="AA8" s="2217" t="s">
        <v>67</v>
      </c>
      <c r="AB8" s="2223"/>
      <c r="AC8" s="2224" t="s">
        <v>28</v>
      </c>
      <c r="AD8" s="978"/>
      <c r="AE8" s="1484"/>
      <c r="AF8" s="2182"/>
      <c r="AG8" s="2169" t="s">
        <v>67</v>
      </c>
      <c r="AH8" s="2182"/>
      <c r="AI8" s="2169" t="s">
        <v>67</v>
      </c>
      <c r="AJ8" s="1575"/>
      <c r="AK8" s="2480" t="s">
        <v>506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510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4842"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484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484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176</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484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177</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484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178</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67</v>
      </c>
      <c r="AH16" s="1963"/>
      <c r="AI16" s="2193" t="s">
        <v>67</v>
      </c>
      <c r="AQ16" s="1858">
        <v>0</v>
      </c>
    </row>
    <row customHeight="1" ht="14.25" hidden="1">
      <c r="AL17" s="1868"/>
      <c r="AM17" s="1868"/>
      <c r="AN17" s="1868"/>
      <c r="AO17" s="1868"/>
      <c r="AP17" s="1868"/>
      <c r="AQ17" s="1858">
        <v>0</v>
      </c>
    </row>
    <row customHeight="1" ht="14.25" hidden="1">
      <c r="O18" s="1572" t="s">
        <v>458</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6996" customFormat="1" customHeight="1" ht="14.25" hidden="1">
      <c r="A20" s="2198"/>
      <c r="B20" s="2198"/>
      <c r="C20" s="2198"/>
      <c r="D20" s="2198"/>
      <c r="E20" s="2198"/>
      <c r="F20" s="2198"/>
      <c r="G20" s="2198"/>
      <c r="H20" s="2198"/>
      <c r="I20" s="2198"/>
      <c r="J20" s="2198"/>
      <c r="K20" s="2198"/>
      <c r="L20" s="2198"/>
      <c r="M20" s="2199"/>
      <c r="N20" s="2199"/>
      <c r="O20" s="2200" t="s">
        <v>459</v>
      </c>
      <c r="P20" s="1735"/>
      <c r="Q20" s="1737"/>
      <c r="R20" s="1737"/>
      <c r="Y20" s="1734" t="s">
        <v>461</v>
      </c>
      <c r="AA20" s="1734" t="s">
        <v>462</v>
      </c>
      <c r="AC20" s="1734" t="s">
        <v>512</v>
      </c>
      <c r="AG20" s="1734" t="s">
        <v>461</v>
      </c>
      <c r="AI20" s="1734" t="s">
        <v>462</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4985"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4985"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464</v>
      </c>
      <c r="T28" s="2477"/>
      <c r="U28" s="1599"/>
      <c r="V28" s="2491" t="str">
        <f>IF(TITLE_DATE_PR_CHANGE="",IF(TITLE_DATE_PR="","",TITLE_DATE_PR),TITLE_DATE_PR_CHANGE)</f>
        <v>45646</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4985"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465</v>
      </c>
      <c r="T29" s="2477"/>
      <c r="U29" s="1599"/>
      <c r="V29" s="2478" t="str">
        <f>IF(TITLE_NUMBER_PR_CHANGE="",IF(TITLE_NUMBER_PR="","",TITLE_NUMBER_PR),TITLE_NUMBER_PR_CHANGE)</f>
        <v>1.3/58</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4985"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4985"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464</v>
      </c>
      <c r="T32" s="2477"/>
      <c r="U32" s="1599"/>
      <c r="V32" s="2491" t="str">
        <f>IF(TITLE_DATE_PR_CHANGE="",IF(TITLE_DATE_PR="","",TITLE_DATE_PR),TITLE_DATE_PR_CHANGE)</f>
        <v>45646</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4985"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465</v>
      </c>
      <c r="T33" s="2477"/>
      <c r="U33" s="1599"/>
      <c r="V33" s="2478" t="str">
        <f>IF(TITLE_NUMBER_PR_CHANGE="",IF(TITLE_NUMBER_PR="","",TITLE_NUMBER_PR),TITLE_NUMBER_PR_CHANGE)</f>
        <v>1.3/58</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4985"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468</v>
      </c>
      <c r="AB34" s="1869"/>
      <c r="AC34" s="1862"/>
      <c r="AD34" s="1862"/>
      <c r="AE34" s="1862"/>
      <c r="AF34" s="1862"/>
      <c r="AG34" s="1862"/>
      <c r="AH34" s="1862"/>
      <c r="AI34" s="1869" t="s">
        <v>468</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344</v>
      </c>
      <c r="T36" s="2354"/>
      <c r="U36" s="2354"/>
      <c r="V36" s="2354"/>
      <c r="W36" s="2354"/>
      <c r="X36" s="2354"/>
      <c r="Y36" s="2354"/>
      <c r="Z36" s="2354"/>
      <c r="AA36" s="2402"/>
      <c r="AB36" s="2402"/>
      <c r="AC36" s="2402"/>
      <c r="AD36" s="2354"/>
      <c r="AE36" s="2354"/>
      <c r="AF36" s="2354"/>
      <c r="AG36" s="2354"/>
      <c r="AH36" s="2354"/>
      <c r="AI36" s="2354"/>
      <c r="AJ36" s="2354"/>
      <c r="AK36" s="2354" t="s">
        <v>345</v>
      </c>
      <c r="AQ36" s="1858">
        <v>14</v>
      </c>
    </row>
    <row customHeight="1" ht="14.699999999999998">
      <c r="Q37" s="518"/>
      <c r="R37" s="603"/>
      <c r="S37" s="2500" t="s">
        <v>89</v>
      </c>
      <c r="T37" s="2436" t="s">
        <v>541</v>
      </c>
      <c r="U37" s="564"/>
      <c r="V37" s="2502"/>
      <c r="W37" s="2502"/>
      <c r="X37" s="2502"/>
      <c r="Y37" s="2502"/>
      <c r="Z37" s="2502"/>
      <c r="AA37" s="2436" t="s">
        <v>471</v>
      </c>
      <c r="AB37" s="2435" t="s">
        <v>542</v>
      </c>
      <c r="AC37" s="2435" t="s">
        <v>516</v>
      </c>
      <c r="AD37" s="2518" t="s">
        <v>470</v>
      </c>
      <c r="AE37" s="2518"/>
      <c r="AF37" s="2502"/>
      <c r="AG37" s="2502"/>
      <c r="AH37" s="2503"/>
      <c r="AI37" s="2504" t="s">
        <v>471</v>
      </c>
      <c r="AJ37" s="2507" t="s">
        <v>473</v>
      </c>
      <c r="AK37" s="2354"/>
      <c r="AQ37" s="1858">
        <v>14</v>
      </c>
    </row>
    <row customHeight="1" ht="35.699999999999996">
      <c r="Q38" s="518"/>
      <c r="R38" s="603"/>
      <c r="S38" s="2500"/>
      <c r="T38" s="2436"/>
      <c r="U38" s="1258"/>
      <c r="V38" s="2330" t="s">
        <v>519</v>
      </c>
      <c r="W38" s="2354"/>
      <c r="X38" s="2521" t="s">
        <v>477</v>
      </c>
      <c r="Y38" s="2540"/>
      <c r="Z38" s="2540"/>
      <c r="AA38" s="2436"/>
      <c r="AB38" s="2435"/>
      <c r="AC38" s="2435"/>
      <c r="AD38" s="2330" t="s">
        <v>519</v>
      </c>
      <c r="AE38" s="2354"/>
      <c r="AF38" s="2540" t="s">
        <v>477</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148</v>
      </c>
      <c r="C40" s="1493" t="s">
        <v>149</v>
      </c>
      <c r="D40" s="1493" t="s">
        <v>150</v>
      </c>
      <c r="E40" s="1537" t="s">
        <v>478</v>
      </c>
      <c r="F40" s="1537" t="s">
        <v>479</v>
      </c>
      <c r="G40" s="1537" t="s">
        <v>480</v>
      </c>
      <c r="H40" s="1537" t="s">
        <v>481</v>
      </c>
      <c r="I40" s="1537" t="s">
        <v>482</v>
      </c>
      <c r="J40" s="1537" t="s">
        <v>483</v>
      </c>
      <c r="K40" s="1537" t="s">
        <v>484</v>
      </c>
      <c r="L40" s="1537" t="s">
        <v>459</v>
      </c>
      <c r="Q40" s="518"/>
      <c r="R40" s="603"/>
      <c r="S40" s="2500"/>
      <c r="T40" s="2436"/>
      <c r="U40" s="529"/>
      <c r="V40" s="2177" t="s">
        <v>520</v>
      </c>
      <c r="W40" s="2177" t="s">
        <v>521</v>
      </c>
      <c r="X40" s="2165" t="s">
        <v>487</v>
      </c>
      <c r="Y40" s="2497" t="s">
        <v>488</v>
      </c>
      <c r="Z40" s="2547"/>
      <c r="AA40" s="2436"/>
      <c r="AB40" s="2435"/>
      <c r="AC40" s="2435"/>
      <c r="AD40" s="2195" t="s">
        <v>520</v>
      </c>
      <c r="AE40" s="2186" t="s">
        <v>521</v>
      </c>
      <c r="AF40" s="2165" t="s">
        <v>487</v>
      </c>
      <c r="AG40" s="2497" t="s">
        <v>488</v>
      </c>
      <c r="AH40" s="2498"/>
      <c r="AI40" s="2506"/>
      <c r="AJ40" s="2509"/>
      <c r="AK40" s="2354"/>
      <c r="AQ40" s="1858">
        <v>14</v>
      </c>
    </row>
    <row s="15455"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123</v>
      </c>
      <c r="T41" s="1482" t="s">
        <v>104</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250</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136</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250</v>
      </c>
      <c r="B43" s="1494" t="s">
        <v>251</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441</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442</v>
      </c>
      <c r="AM43" s="1851"/>
      <c r="AN43" s="1851" t="str">
        <f>IF(T43="","",T43)</f>
        <v>Территория действия тарифа</v>
      </c>
      <c r="AO43" s="1851"/>
      <c r="AP43" s="1851"/>
      <c r="AQ43" s="1858">
        <v>21</v>
      </c>
    </row>
    <row customHeight="1" ht="24">
      <c r="A44" s="1494" t="s">
        <v>250</v>
      </c>
      <c r="B44" s="1494" t="s">
        <v>251</v>
      </c>
      <c r="C44" s="1494" t="s">
        <v>252</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443</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444</v>
      </c>
      <c r="AM44" s="1851"/>
      <c r="AN44" s="1851" t="str">
        <f>IF(T44="","",T44)</f>
        <v>Наименование системы теплоснабжения </v>
      </c>
      <c r="AO44" s="1851"/>
      <c r="AP44" s="1851"/>
      <c r="AQ44" s="1858">
        <v>23</v>
      </c>
    </row>
    <row customHeight="1" ht="22.049999999999997">
      <c r="A45" s="1494" t="s">
        <v>250</v>
      </c>
      <c r="B45" s="1494" t="s">
        <v>251</v>
      </c>
      <c r="C45" s="1494" t="s">
        <v>252</v>
      </c>
      <c r="D45" s="1494" t="s">
        <v>253</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445</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446</v>
      </c>
      <c r="AM45" s="1851"/>
      <c r="AN45" s="1851" t="str">
        <f>IF(T45="","",T45)</f>
        <v>Источник тепловой энергии  </v>
      </c>
      <c r="AO45" s="1851"/>
      <c r="AP45" s="1851"/>
      <c r="AQ45" s="1858">
        <v>21</v>
      </c>
    </row>
    <row s="14842" customFormat="1" customHeight="1" ht="0">
      <c r="A46" s="1602" t="s">
        <v>250</v>
      </c>
      <c r="B46" s="1602" t="s">
        <v>251</v>
      </c>
      <c r="C46" s="1602" t="s">
        <v>252</v>
      </c>
      <c r="D46" s="1602" t="s">
        <v>253</v>
      </c>
      <c r="E46" s="2517"/>
      <c r="F46" s="2517"/>
      <c r="G46" s="2517"/>
      <c r="H46" s="2517"/>
      <c r="I46" s="2354" t="str">
        <f>S45&amp;".1"</f>
        <v>....1</v>
      </c>
      <c r="J46" s="1602"/>
      <c r="K46" s="1602"/>
      <c r="L46" s="1608" t="s">
        <v>447</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4842" customFormat="1" customHeight="1" ht="0">
      <c r="A47" s="1602" t="s">
        <v>250</v>
      </c>
      <c r="B47" s="1602" t="s">
        <v>251</v>
      </c>
      <c r="C47" s="1602" t="s">
        <v>252</v>
      </c>
      <c r="D47" s="1602" t="s">
        <v>253</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250</v>
      </c>
      <c r="B48" s="1494" t="s">
        <v>251</v>
      </c>
      <c r="C48" s="1494" t="s">
        <v>252</v>
      </c>
      <c r="D48" s="1494" t="s">
        <v>253</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67</v>
      </c>
      <c r="Z48" s="2182"/>
      <c r="AA48" s="2169" t="s">
        <v>67</v>
      </c>
      <c r="AB48" s="2191"/>
      <c r="AC48" s="2190" t="s">
        <v>28</v>
      </c>
      <c r="AD48" s="978"/>
      <c r="AE48" s="1484"/>
      <c r="AF48" s="2182"/>
      <c r="AG48" s="2169" t="s">
        <v>67</v>
      </c>
      <c r="AH48" s="2182"/>
      <c r="AI48" s="2169" t="s">
        <v>67</v>
      </c>
      <c r="AJ48" s="1575"/>
      <c r="AK48" s="2480" t="s">
        <v>522</v>
      </c>
      <c r="AL48" s="1863">
        <f>STRCHECKDATE(#REF!)</f>
      </c>
      <c r="AM48" s="1851"/>
      <c r="AN48" s="1851" t="str">
        <f>IF(T48="","",T48)</f>
        <v/>
      </c>
      <c r="AO48" s="1851"/>
      <c r="AP48" s="1851"/>
      <c r="AQ48" s="1858">
        <v>21</v>
      </c>
    </row>
    <row customHeight="1" ht="11.549999999999999">
      <c r="A49" s="1494" t="s">
        <v>250</v>
      </c>
      <c r="B49" s="1494" t="s">
        <v>251</v>
      </c>
      <c r="C49" s="1494" t="s">
        <v>252</v>
      </c>
      <c r="D49" s="1494" t="s">
        <v>253</v>
      </c>
      <c r="E49" s="2517"/>
      <c r="F49" s="2517"/>
      <c r="G49" s="2517"/>
      <c r="H49" s="2517"/>
      <c r="I49" s="2328"/>
      <c r="J49" s="2354"/>
      <c r="K49" s="1494"/>
      <c r="L49" s="1537"/>
      <c r="P49" s="2484"/>
      <c r="Q49" s="2484"/>
      <c r="R49" s="583"/>
      <c r="S49" s="1505"/>
      <c r="T49" s="514" t="s">
        <v>510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4842" customFormat="1" customHeight="1" ht="1.05">
      <c r="A50" s="1602" t="s">
        <v>250</v>
      </c>
      <c r="B50" s="1602" t="s">
        <v>251</v>
      </c>
      <c r="C50" s="1602" t="s">
        <v>252</v>
      </c>
      <c r="D50" s="1602" t="s">
        <v>253</v>
      </c>
      <c r="E50" s="2517"/>
      <c r="F50" s="2517"/>
      <c r="G50" s="2517"/>
      <c r="H50" s="2517"/>
      <c r="I50" s="2354"/>
      <c r="J50" s="1602"/>
      <c r="K50" s="1602"/>
      <c r="L50" s="1608"/>
      <c r="M50" s="1473"/>
      <c r="N50" s="1473"/>
      <c r="O50" s="1473"/>
      <c r="P50" s="2484"/>
      <c r="Q50" s="2181"/>
      <c r="R50" s="583"/>
      <c r="S50" s="1613"/>
      <c r="T50" s="1614" t="s">
        <v>456</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5455" customFormat="1" customHeight="1" ht="1.05">
      <c r="A51" s="1602" t="s">
        <v>250</v>
      </c>
      <c r="B51" s="1602" t="s">
        <v>251</v>
      </c>
      <c r="C51" s="1602" t="s">
        <v>252</v>
      </c>
      <c r="D51" s="1602" t="s">
        <v>253</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4842" customFormat="1" customHeight="1" ht="1.05">
      <c r="A52" s="1602" t="s">
        <v>250</v>
      </c>
      <c r="B52" s="1602" t="s">
        <v>251</v>
      </c>
      <c r="C52" s="1602" t="s">
        <v>252</v>
      </c>
      <c r="D52" s="1601"/>
      <c r="E52" s="2517"/>
      <c r="F52" s="2517"/>
      <c r="G52" s="2516"/>
      <c r="H52" s="1601"/>
      <c r="I52" s="1601"/>
      <c r="J52" s="1601"/>
      <c r="K52" s="1601"/>
      <c r="L52" s="1604"/>
      <c r="M52" s="1605"/>
      <c r="N52" s="1605"/>
      <c r="O52" s="578"/>
      <c r="P52" s="1543"/>
      <c r="Q52" s="1544"/>
      <c r="R52" s="1543"/>
      <c r="S52" s="1549"/>
      <c r="T52" s="1552" t="s">
        <v>176</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4842" customFormat="1" customHeight="1" ht="1.05">
      <c r="A53" s="1602" t="s">
        <v>250</v>
      </c>
      <c r="B53" s="1602" t="s">
        <v>251</v>
      </c>
      <c r="C53" s="1601"/>
      <c r="D53" s="1601"/>
      <c r="E53" s="2517"/>
      <c r="F53" s="2516"/>
      <c r="G53" s="1601"/>
      <c r="H53" s="1601"/>
      <c r="I53" s="1601"/>
      <c r="J53" s="1601"/>
      <c r="K53" s="1601"/>
      <c r="L53" s="1604"/>
      <c r="M53" s="1606"/>
      <c r="N53" s="1606"/>
      <c r="O53" s="578"/>
      <c r="P53" s="1543"/>
      <c r="Q53" s="1544"/>
      <c r="R53" s="1543"/>
      <c r="S53" s="1549"/>
      <c r="T53" s="1552" t="s">
        <v>177</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4842" customFormat="1" customHeight="1" ht="1.05">
      <c r="A54" s="1602" t="s">
        <v>250</v>
      </c>
      <c r="B54" s="1602"/>
      <c r="C54" s="1602"/>
      <c r="D54" s="1602"/>
      <c r="E54" s="2517"/>
      <c r="F54" s="1602"/>
      <c r="G54" s="1602"/>
      <c r="H54" s="1602"/>
      <c r="I54" s="1602"/>
      <c r="J54" s="1602"/>
      <c r="K54" s="1602"/>
      <c r="L54" s="1608"/>
      <c r="M54" s="1606"/>
      <c r="N54" s="1606"/>
      <c r="O54" s="578"/>
      <c r="P54" s="607"/>
      <c r="Q54" s="1571"/>
      <c r="R54" s="607"/>
      <c r="S54" s="1549"/>
      <c r="T54" s="1552" t="s">
        <v>178</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4842" customFormat="1" customHeight="1" ht="1.05">
      <c r="A55" s="1602" t="s">
        <v>250</v>
      </c>
      <c r="B55" s="1602"/>
      <c r="C55" s="1602"/>
      <c r="D55" s="1602"/>
      <c r="E55" s="2516"/>
      <c r="F55" s="1602"/>
      <c r="G55" s="1602"/>
      <c r="H55" s="1602"/>
      <c r="I55" s="1602"/>
      <c r="J55" s="1602"/>
      <c r="K55" s="1602"/>
      <c r="L55" s="1608"/>
      <c r="M55" s="1606"/>
      <c r="N55" s="1606"/>
      <c r="O55" s="578"/>
      <c r="P55" s="607"/>
      <c r="Q55" s="1571"/>
      <c r="R55" s="607"/>
      <c r="S55" s="1549"/>
      <c r="T55" s="1552" t="s">
        <v>178</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484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205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83</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54DF6-F308-FDFA-527B-90046FA2871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841" width="11.57421875" hidden="1" customWidth="1"/>
    <col min="2" max="2" style="14841" width="11.00390625" hidden="1" customWidth="1"/>
    <col min="3" max="3" style="14841" width="10.57421875" hidden="1"/>
    <col min="4" max="4" style="14841" width="12.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8" width="3.7109375" hidden="1" customWidth="1"/>
    <col min="17" max="17" style="17025" width="3.7109375" hidden="1" customWidth="1"/>
    <col min="18" max="18" style="16840" width="3.00390625" customWidth="1"/>
    <col min="19" max="19" style="16841" width="12.00390625" customWidth="1"/>
    <col min="20" max="20" style="14762" width="31.00390625" customWidth="1"/>
    <col min="21" max="21" style="14762" width="0.140625" customWidth="1"/>
    <col min="22" max="25" style="14762" width="21.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3.7109375" customWidth="1"/>
    <col min="31" max="32" style="14762" width="3.00390625" customWidth="1"/>
    <col min="33" max="33" style="14762" width="24.00390625" customWidth="1"/>
    <col min="34" max="34" style="14762" width="3.7109375" customWidth="1"/>
    <col min="35" max="36" style="14762" width="3.00390625" customWidth="1"/>
    <col min="37" max="37" style="14762" width="24.00390625" customWidth="1"/>
    <col min="38" max="38" style="14762" width="3.7109375" customWidth="1"/>
    <col min="39" max="40" style="14762" width="3.00390625" customWidth="1"/>
    <col min="41" max="41" style="14762" width="18.00390625" customWidth="1"/>
    <col min="42" max="42" style="14762" width="3.7109375" customWidth="1"/>
    <col min="43" max="44" style="14762" width="3.00390625" customWidth="1"/>
    <col min="45" max="45" style="14762" width="18.00390625" customWidth="1"/>
    <col min="46" max="49" style="14762" width="21.00390625" customWidth="1"/>
    <col min="50" max="50" style="14762" width="11.00390625" customWidth="1"/>
    <col min="51" max="51" style="14762" width="3.7109375" customWidth="1"/>
    <col min="52" max="52" style="14762" width="11.00390625" customWidth="1"/>
    <col min="53" max="53" style="14762" width="8.57421875" hidden="1" customWidth="1"/>
    <col min="54" max="54" style="14762" width="4.00390625" customWidth="1"/>
    <col min="55" max="55" style="14762" width="115.00390625" customWidth="1"/>
    <col min="56" max="60" style="14842" width="10.00390625" customWidth="1"/>
    <col min="61" max="61" style="1476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136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441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442</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523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524</v>
      </c>
      <c r="BE4" s="727"/>
      <c r="BF4" s="727" t="str">
        <f>IF(T4="","",T4)</f>
        <v>Наименование централизованной системы холодного водоснабжения</v>
      </c>
      <c r="BG4" s="727"/>
      <c r="BH4" s="727"/>
      <c r="BI4" s="1382">
        <v>0</v>
      </c>
    </row>
    <row s="1484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446</v>
      </c>
      <c r="BE5" s="727"/>
      <c r="BF5" s="727" t="str">
        <f>IF(T5="","",T5)</f>
        <v/>
      </c>
      <c r="BG5" s="727"/>
      <c r="BH5" s="727"/>
      <c r="BI5" s="738">
        <v>0</v>
      </c>
    </row>
    <row s="14842" customFormat="1" customHeight="1" ht="14.25" hidden="1">
      <c r="A6" s="1570"/>
      <c r="B6" s="1570"/>
      <c r="C6" s="1570"/>
      <c r="D6" s="1570"/>
      <c r="E6" s="2486"/>
      <c r="F6" s="2486"/>
      <c r="G6" s="2486"/>
      <c r="H6" s="2486"/>
      <c r="I6" s="2483" t="str">
        <f>S5&amp;".1"</f>
        <v>.1</v>
      </c>
      <c r="J6" s="1570"/>
      <c r="K6" s="1570"/>
      <c r="L6" s="1573" t="s">
        <v>447</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484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67</v>
      </c>
      <c r="AB8" s="1961"/>
      <c r="AC8" s="1686" t="s">
        <v>67</v>
      </c>
      <c r="AD8" s="2412" t="s">
        <v>67</v>
      </c>
      <c r="AE8" s="2553"/>
      <c r="AF8" s="2432">
        <v>1</v>
      </c>
      <c r="AG8" s="2590"/>
      <c r="AH8" s="2334" t="s">
        <v>67</v>
      </c>
      <c r="AI8" s="2553"/>
      <c r="AJ8" s="2432">
        <v>1</v>
      </c>
      <c r="AK8" s="2554" t="s">
        <v>28</v>
      </c>
      <c r="AL8" s="2334" t="s">
        <v>67</v>
      </c>
      <c r="AM8" s="2419"/>
      <c r="AN8" s="2432">
        <v>1</v>
      </c>
      <c r="AO8" s="2584"/>
      <c r="AP8" s="2585" t="s">
        <v>67</v>
      </c>
      <c r="AQ8" s="538"/>
      <c r="AR8" s="1690">
        <v>1</v>
      </c>
      <c r="AS8" s="1693" t="s">
        <v>28</v>
      </c>
      <c r="AT8" s="978"/>
      <c r="AU8" s="1484"/>
      <c r="AV8" s="978"/>
      <c r="AW8" s="1484"/>
      <c r="AX8" s="1961"/>
      <c r="AY8" s="1686" t="s">
        <v>67</v>
      </c>
      <c r="AZ8" s="1961"/>
      <c r="BA8" s="1686" t="s">
        <v>67</v>
      </c>
      <c r="BB8" s="1575"/>
      <c r="BC8" s="2480" t="s">
        <v>543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544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545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546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547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510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4842"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484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4842"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4842"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177</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484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178</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67</v>
      </c>
      <c r="AZ20" s="1963"/>
      <c r="BA20" s="1687" t="s">
        <v>67</v>
      </c>
      <c r="BI20" s="1382">
        <v>0</v>
      </c>
    </row>
    <row customHeight="1" ht="14.25" hidden="1">
      <c r="BD21" s="723"/>
      <c r="BE21" s="723"/>
      <c r="BF21" s="723"/>
      <c r="BG21" s="723"/>
      <c r="BH21" s="723"/>
      <c r="BI21" s="1382">
        <v>0</v>
      </c>
    </row>
    <row customHeight="1" ht="14.25" hidden="1">
      <c r="O22" s="1594" t="s">
        <v>458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6996" customFormat="1" customHeight="1" ht="14.25" hidden="1">
      <c r="M24" s="1735"/>
      <c r="N24" s="1735"/>
      <c r="O24" s="1736" t="s">
        <v>459</v>
      </c>
      <c r="P24" s="1735"/>
      <c r="Q24" s="1737"/>
      <c r="R24" s="1737"/>
      <c r="AA24" s="1734" t="s">
        <v>461</v>
      </c>
      <c r="AC24" s="1734" t="s">
        <v>462</v>
      </c>
      <c r="AD24" s="1734" t="s">
        <v>511</v>
      </c>
      <c r="AH24" s="1734" t="s">
        <v>511</v>
      </c>
      <c r="AK24" s="1734" t="s">
        <v>548</v>
      </c>
      <c r="AL24" s="1734" t="s">
        <v>511</v>
      </c>
      <c r="AP24" s="1734" t="s">
        <v>511</v>
      </c>
      <c r="AY24" s="1734" t="s">
        <v>461</v>
      </c>
      <c r="BA24" s="1734" t="s">
        <v>462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«Нерюнгринская ГРЭС»</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498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498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464</v>
      </c>
      <c r="T32" s="2477"/>
      <c r="U32" s="1599"/>
      <c r="V32" s="2491" t="str">
        <f>IF(TITLE_DATE_PR_CHANGE="",IF(TITLE_DATE_PR="","",TITLE_DATE_PR),TITLE_DATE_PR_CHANGE)</f>
        <v>45646</v>
      </c>
      <c r="W32" s="2491"/>
      <c r="X32" s="2491"/>
      <c r="Y32" s="2491"/>
      <c r="Z32" s="2491"/>
      <c r="AA32" s="2491"/>
      <c r="AB32" s="2491"/>
      <c r="AC32" s="553"/>
      <c r="AD32" s="2491" t="str">
        <f>IF(TITLE_DATE_PR_CHANGE="",IF(TITLE_DATE_PR="","",TITLE_DATE_PR),TITLE_DATE_PR_CHANGE)</f>
        <v>45646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498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465</v>
      </c>
      <c r="T33" s="2477"/>
      <c r="U33" s="1599"/>
      <c r="V33" s="2478" t="str">
        <f>IF(TITLE_NUMBER_PR_CHANGE="",IF(TITLE_NUMBER_PR="","",TITLE_NUMBER_PR),TITLE_NUMBER_PR_CHANGE)</f>
        <v>1.3/58</v>
      </c>
      <c r="W33" s="2478"/>
      <c r="X33" s="2478"/>
      <c r="Y33" s="2478"/>
      <c r="Z33" s="2478"/>
      <c r="AA33" s="2478"/>
      <c r="AB33" s="2478"/>
      <c r="AC33" s="553"/>
      <c r="AD33" s="2478" t="str">
        <f>IF(TITLE_NUMBER_PR_CHANGE="",IF(TITLE_NUMBER_PR="","",TITLE_NUMBER_PR),TITLE_NUMBER_PR_CHANGE)</f>
        <v>1.3/58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498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4985" customFormat="1" customHeight="1" ht="18.75">
      <c r="A36" s="1595"/>
      <c r="B36" s="1595"/>
      <c r="C36" s="1595"/>
      <c r="D36" s="1595"/>
      <c r="E36" s="1595"/>
      <c r="F36" s="1595"/>
      <c r="G36" s="1595"/>
      <c r="H36" s="1595"/>
      <c r="I36" s="1595"/>
      <c r="J36" s="1595"/>
      <c r="K36" s="1595"/>
      <c r="L36" s="1596"/>
      <c r="M36" s="1595"/>
      <c r="N36" s="1595"/>
      <c r="O36" s="1595"/>
      <c r="P36" s="1595"/>
      <c r="Q36" s="1595"/>
      <c r="S36" s="2477" t="s">
        <v>464</v>
      </c>
      <c r="T36" s="2477"/>
      <c r="U36" s="1599"/>
      <c r="V36" s="2491" t="str">
        <f>IF(TITLE_DATE_PR_CHANGE="",IF(TITLE_DATE_PR="","",TITLE_DATE_PR),TITLE_DATE_PR_CHANGE)</f>
        <v>45646</v>
      </c>
      <c r="W36" s="2491"/>
      <c r="X36" s="2491"/>
      <c r="Y36" s="2491"/>
      <c r="Z36" s="2491"/>
      <c r="AA36" s="2491"/>
      <c r="AB36" s="2491"/>
      <c r="AC36" s="553"/>
      <c r="AD36" s="2491" t="str">
        <f>IF(TITLE_DATE_PR_CHANGE="",IF(TITLE_DATE_PR="","",TITLE_DATE_PR),TITLE_DATE_PR_CHANGE)</f>
        <v>45646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4985" customFormat="1" customHeight="1" ht="18.75">
      <c r="A37" s="1595"/>
      <c r="B37" s="1595"/>
      <c r="C37" s="1595"/>
      <c r="D37" s="1595"/>
      <c r="E37" s="1595"/>
      <c r="F37" s="1595"/>
      <c r="G37" s="1595"/>
      <c r="H37" s="1595"/>
      <c r="I37" s="1595"/>
      <c r="J37" s="1595"/>
      <c r="K37" s="1595"/>
      <c r="L37" s="1596"/>
      <c r="M37" s="1595"/>
      <c r="N37" s="1595"/>
      <c r="O37" s="1595"/>
      <c r="P37" s="1595"/>
      <c r="Q37" s="1595"/>
      <c r="S37" s="2477" t="s">
        <v>465</v>
      </c>
      <c r="T37" s="2477"/>
      <c r="U37" s="1599"/>
      <c r="V37" s="2478" t="str">
        <f>IF(TITLE_NUMBER_PR_CHANGE="",IF(TITLE_NUMBER_PR="","",TITLE_NUMBER_PR),TITLE_NUMBER_PR_CHANGE)</f>
        <v>1.3/58</v>
      </c>
      <c r="W37" s="2478"/>
      <c r="X37" s="2478"/>
      <c r="Y37" s="2478"/>
      <c r="Z37" s="2478"/>
      <c r="AA37" s="2478"/>
      <c r="AB37" s="2478"/>
      <c r="AC37" s="553"/>
      <c r="AD37" s="2478" t="str">
        <f>IF(TITLE_NUMBER_PR_CHANGE="",IF(TITLE_NUMBER_PR="","",TITLE_NUMBER_PR),TITLE_NUMBER_PR_CHANGE)</f>
        <v>1.3/58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498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468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468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344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345</v>
      </c>
      <c r="BI40" s="1382">
        <v>14</v>
      </c>
    </row>
    <row customHeight="1" ht="14.699999999999998">
      <c r="Q41" s="518"/>
      <c r="R41" s="603"/>
      <c r="S41" s="2500" t="s">
        <v>89</v>
      </c>
      <c r="T41" s="2436" t="s">
        <v>549</v>
      </c>
      <c r="U41" s="528"/>
      <c r="V41" s="2501" t="s">
        <v>470</v>
      </c>
      <c r="W41" s="2502"/>
      <c r="X41" s="2502"/>
      <c r="Y41" s="2502"/>
      <c r="Z41" s="2502"/>
      <c r="AA41" s="2502"/>
      <c r="AB41" s="2503"/>
      <c r="AC41" s="2504" t="s">
        <v>471</v>
      </c>
      <c r="AD41" s="2555" t="s">
        <v>550</v>
      </c>
      <c r="AE41" s="2518"/>
      <c r="AF41" s="2518"/>
      <c r="AG41" s="2556"/>
      <c r="AH41" s="2555" t="s">
        <v>551</v>
      </c>
      <c r="AI41" s="2518"/>
      <c r="AJ41" s="2518"/>
      <c r="AK41" s="2556"/>
      <c r="AL41" s="2555" t="s">
        <v>552</v>
      </c>
      <c r="AM41" s="2518"/>
      <c r="AN41" s="2518"/>
      <c r="AO41" s="2556"/>
      <c r="AP41" s="2555" t="s">
        <v>553</v>
      </c>
      <c r="AQ41" s="2518"/>
      <c r="AR41" s="2518"/>
      <c r="AS41" s="2556"/>
      <c r="AT41" s="2501" t="s">
        <v>470</v>
      </c>
      <c r="AU41" s="2502"/>
      <c r="AV41" s="2502"/>
      <c r="AW41" s="2502"/>
      <c r="AX41" s="2502"/>
      <c r="AY41" s="2502"/>
      <c r="AZ41" s="2503"/>
      <c r="BA41" s="2504" t="s">
        <v>471</v>
      </c>
      <c r="BB41" s="2507" t="s">
        <v>473</v>
      </c>
      <c r="BC41" s="2354"/>
      <c r="BI41" s="1382">
        <v>14</v>
      </c>
    </row>
    <row customHeight="1" ht="35.699999999999996">
      <c r="Q42" s="518"/>
      <c r="R42" s="603"/>
      <c r="S42" s="2500"/>
      <c r="T42" s="2436"/>
      <c r="U42" s="1258"/>
      <c r="V42" s="2419" t="s">
        <v>554</v>
      </c>
      <c r="W42" s="2420"/>
      <c r="X42" s="2419" t="s">
        <v>555</v>
      </c>
      <c r="Y42" s="2420"/>
      <c r="Z42" s="2521" t="s">
        <v>556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554</v>
      </c>
      <c r="AU42" s="2420"/>
      <c r="AV42" s="2419" t="s">
        <v>555</v>
      </c>
      <c r="AW42" s="2420"/>
      <c r="AX42" s="2521" t="s">
        <v>556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148</v>
      </c>
      <c r="C44" s="1597" t="s">
        <v>149</v>
      </c>
      <c r="D44" s="1597" t="s">
        <v>150</v>
      </c>
      <c r="E44" s="1591" t="s">
        <v>478</v>
      </c>
      <c r="F44" s="1591" t="s">
        <v>479</v>
      </c>
      <c r="G44" s="1591" t="s">
        <v>480</v>
      </c>
      <c r="H44" s="1591" t="s">
        <v>481</v>
      </c>
      <c r="I44" s="1591" t="s">
        <v>482</v>
      </c>
      <c r="J44" s="1591" t="s">
        <v>483</v>
      </c>
      <c r="K44" s="1591" t="s">
        <v>484</v>
      </c>
      <c r="L44" s="1591" t="s">
        <v>459</v>
      </c>
      <c r="Q44" s="518"/>
      <c r="R44" s="603"/>
      <c r="S44" s="2500"/>
      <c r="T44" s="2436"/>
      <c r="U44" s="529"/>
      <c r="V44" s="1675" t="s">
        <v>520</v>
      </c>
      <c r="W44" s="1675" t="s">
        <v>521</v>
      </c>
      <c r="X44" s="1675" t="s">
        <v>520</v>
      </c>
      <c r="Y44" s="1675" t="s">
        <v>521</v>
      </c>
      <c r="Z44" s="1682" t="s">
        <v>487</v>
      </c>
      <c r="AA44" s="2497" t="s">
        <v>488</v>
      </c>
      <c r="AB44" s="2498"/>
      <c r="AC44" s="2506"/>
      <c r="AD44" s="2560"/>
      <c r="AE44" s="2561"/>
      <c r="AF44" s="2561"/>
      <c r="AG44" s="2562"/>
      <c r="AH44" s="2560"/>
      <c r="AI44" s="2561"/>
      <c r="AJ44" s="2561"/>
      <c r="AK44" s="2562"/>
      <c r="AL44" s="2560"/>
      <c r="AM44" s="2561"/>
      <c r="AN44" s="2561"/>
      <c r="AO44" s="2562"/>
      <c r="AP44" s="2560"/>
      <c r="AQ44" s="2561"/>
      <c r="AR44" s="2561"/>
      <c r="AS44" s="2562"/>
      <c r="AT44" s="1675" t="s">
        <v>520</v>
      </c>
      <c r="AU44" s="1675" t="s">
        <v>521</v>
      </c>
      <c r="AV44" s="1675" t="s">
        <v>520</v>
      </c>
      <c r="AW44" s="1675" t="s">
        <v>521</v>
      </c>
      <c r="AX44" s="1682" t="s">
        <v>487</v>
      </c>
      <c r="AY44" s="2497" t="s">
        <v>488</v>
      </c>
      <c r="AZ44" s="2498"/>
      <c r="BA44" s="2506"/>
      <c r="BB44" s="2509"/>
      <c r="BC44" s="2354"/>
      <c r="BI44" s="1382">
        <v>14</v>
      </c>
    </row>
    <row s="1545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123</v>
      </c>
      <c r="T45" s="1482" t="s">
        <v>104</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290</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136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290</v>
      </c>
      <c r="B47" s="1590" t="s">
        <v>291</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441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442</v>
      </c>
      <c r="BE47" s="727"/>
      <c r="BF47" s="727" t="str">
        <f>IF(T47="","",T47)</f>
        <v>Территория действия тарифа</v>
      </c>
      <c r="BG47" s="727"/>
      <c r="BH47" s="727"/>
      <c r="BI47" s="1382">
        <v>21</v>
      </c>
    </row>
    <row customHeight="1" ht="43.050000000000004">
      <c r="A48" s="1590" t="s">
        <v>290</v>
      </c>
      <c r="B48" s="1590" t="s">
        <v>291</v>
      </c>
      <c r="C48" s="1590" t="s">
        <v>292</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523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524</v>
      </c>
      <c r="BE48" s="727"/>
      <c r="BF48" s="727" t="str">
        <f>IF(T48="","",T48)</f>
        <v>Наименование централизованной системы холодного водоснабжения</v>
      </c>
      <c r="BG48" s="727"/>
      <c r="BH48" s="727"/>
      <c r="BI48" s="1382">
        <v>41</v>
      </c>
    </row>
    <row s="14842" customFormat="1" customHeight="1" ht="0">
      <c r="A49" s="1570" t="s">
        <v>290</v>
      </c>
      <c r="B49" s="1570" t="s">
        <v>291</v>
      </c>
      <c r="C49" s="1570" t="s">
        <v>292</v>
      </c>
      <c r="D49" s="1570" t="s">
        <v>557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446</v>
      </c>
      <c r="BE49" s="727"/>
      <c r="BF49" s="727" t="str">
        <f>IF(T49="","",T49)</f>
        <v/>
      </c>
      <c r="BG49" s="727"/>
      <c r="BH49" s="727"/>
      <c r="BI49" s="738">
        <v>0</v>
      </c>
    </row>
    <row s="14842" customFormat="1" customHeight="1" ht="0">
      <c r="A50" s="1570" t="s">
        <v>290</v>
      </c>
      <c r="B50" s="1570" t="s">
        <v>291</v>
      </c>
      <c r="C50" s="1570" t="s">
        <v>292</v>
      </c>
      <c r="D50" s="1570" t="s">
        <v>557</v>
      </c>
      <c r="E50" s="2486"/>
      <c r="F50" s="2486"/>
      <c r="G50" s="2486"/>
      <c r="H50" s="2486"/>
      <c r="I50" s="2483" t="str">
        <f>S49&amp;".1"</f>
        <v>.1</v>
      </c>
      <c r="J50" s="1570"/>
      <c r="K50" s="1570"/>
      <c r="L50" s="1573" t="s">
        <v>447</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4842" customFormat="1" customHeight="1" ht="0">
      <c r="A51" s="1570" t="s">
        <v>290</v>
      </c>
      <c r="B51" s="1570" t="s">
        <v>291</v>
      </c>
      <c r="C51" s="1570" t="s">
        <v>292</v>
      </c>
      <c r="D51" s="1570" t="s">
        <v>557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290</v>
      </c>
      <c r="B52" s="1590" t="s">
        <v>291</v>
      </c>
      <c r="C52" s="1590" t="s">
        <v>292</v>
      </c>
      <c r="D52" s="1590" t="s">
        <v>557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67</v>
      </c>
      <c r="AB52" s="1961"/>
      <c r="AC52" s="168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690">
        <v>1</v>
      </c>
      <c r="AS52" s="1693" t="s">
        <v>28</v>
      </c>
      <c r="AT52" s="978"/>
      <c r="AU52" s="1484"/>
      <c r="AV52" s="978"/>
      <c r="AW52" s="1484"/>
      <c r="AX52" s="1961"/>
      <c r="AY52" s="1686" t="s">
        <v>67</v>
      </c>
      <c r="AZ52" s="1961"/>
      <c r="BA52" s="1686" t="s">
        <v>67</v>
      </c>
      <c r="BB52" s="1575"/>
      <c r="BC52" s="2480" t="s">
        <v>543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544</v>
      </c>
      <c r="AT53" s="1620"/>
      <c r="AU53" s="1723"/>
      <c r="AV53" s="1620"/>
      <c r="AW53" s="1723"/>
      <c r="AX53" s="1620"/>
      <c r="AY53" s="1620"/>
      <c r="AZ53" s="1620"/>
      <c r="BA53" s="1620"/>
      <c r="BB53" s="1624"/>
      <c r="BC53" s="2481"/>
      <c r="BE53" s="727"/>
      <c r="BF53" s="727"/>
      <c r="BG53" s="727"/>
      <c r="BH53" s="727"/>
      <c r="BI53" s="1382">
        <v>11</v>
      </c>
    </row>
    <row customHeight="1" ht="11.549999999999999">
      <c r="A54" s="1590" t="s">
        <v>290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545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290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546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290</v>
      </c>
      <c r="B56" s="1590" t="s">
        <v>291</v>
      </c>
      <c r="C56" s="1590" t="s">
        <v>292</v>
      </c>
      <c r="D56" s="1590" t="s">
        <v>557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547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290</v>
      </c>
      <c r="B57" s="1590" t="s">
        <v>291</v>
      </c>
      <c r="C57" s="1590" t="s">
        <v>292</v>
      </c>
      <c r="D57" s="1590" t="s">
        <v>557</v>
      </c>
      <c r="E57" s="2486"/>
      <c r="F57" s="2486"/>
      <c r="G57" s="2486"/>
      <c r="H57" s="2486"/>
      <c r="I57" s="2513"/>
      <c r="J57" s="2483"/>
      <c r="K57" s="1590"/>
      <c r="L57" s="1591"/>
      <c r="P57" s="2484"/>
      <c r="Q57" s="2484"/>
      <c r="R57" s="583"/>
      <c r="S57" s="1505"/>
      <c r="T57" s="514" t="s">
        <v>510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4842" customFormat="1" customHeight="1" ht="0">
      <c r="A58" s="1570" t="s">
        <v>290</v>
      </c>
      <c r="B58" s="1570" t="s">
        <v>291</v>
      </c>
      <c r="C58" s="1570" t="s">
        <v>292</v>
      </c>
      <c r="D58" s="1570" t="s">
        <v>557</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4842" customFormat="1" customHeight="1" ht="0">
      <c r="A59" s="1570" t="s">
        <v>290</v>
      </c>
      <c r="B59" s="1570" t="s">
        <v>291</v>
      </c>
      <c r="C59" s="1570" t="s">
        <v>292</v>
      </c>
      <c r="D59" s="1570" t="s">
        <v>557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4842" customFormat="1" customHeight="1" ht="0">
      <c r="A60" s="1570" t="s">
        <v>290</v>
      </c>
      <c r="B60" s="1570" t="s">
        <v>291</v>
      </c>
      <c r="C60" s="1570" t="s">
        <v>292</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4842" customFormat="1" customHeight="1" ht="0">
      <c r="A61" s="1570" t="s">
        <v>290</v>
      </c>
      <c r="B61" s="1570" t="s">
        <v>291</v>
      </c>
      <c r="C61" s="1541"/>
      <c r="D61" s="1541"/>
      <c r="E61" s="2486"/>
      <c r="F61" s="2485"/>
      <c r="G61" s="1541"/>
      <c r="H61" s="1541"/>
      <c r="I61" s="1541"/>
      <c r="J61" s="1541"/>
      <c r="K61" s="1541"/>
      <c r="L61" s="1691"/>
      <c r="M61" s="1548"/>
      <c r="N61" s="1548"/>
      <c r="P61" s="1543"/>
      <c r="Q61" s="1544"/>
      <c r="R61" s="1543"/>
      <c r="S61" s="1549"/>
      <c r="T61" s="1552" t="s">
        <v>177</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4842" customFormat="1" customHeight="1" ht="0">
      <c r="A62" s="1570" t="s">
        <v>290</v>
      </c>
      <c r="B62" s="1570"/>
      <c r="C62" s="1570"/>
      <c r="D62" s="1570"/>
      <c r="E62" s="2485"/>
      <c r="F62" s="1570"/>
      <c r="G62" s="1570"/>
      <c r="H62" s="1570"/>
      <c r="I62" s="1570"/>
      <c r="J62" s="1570"/>
      <c r="K62" s="1570"/>
      <c r="L62" s="1573"/>
      <c r="M62" s="1548"/>
      <c r="N62" s="1548"/>
      <c r="O62" s="745"/>
      <c r="P62" s="607"/>
      <c r="Q62" s="1571"/>
      <c r="R62" s="607"/>
      <c r="S62" s="1549"/>
      <c r="T62" s="1552" t="s">
        <v>178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484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205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B5C71-6885-073B-DE61-F6E577A5E6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4.140625" hidden="1" customWidth="1"/>
    <col min="10" max="10" style="14841" width="9.8515625" hidden="1" customWidth="1"/>
    <col min="11" max="11" style="14841" width="14.71093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4" style="14762" width="24.7109375" hidden="1" customWidth="1"/>
    <col min="25" max="25" style="14762" width="11.7109375" hidden="1" customWidth="1"/>
    <col min="26" max="26" style="14762" width="3.7109375" hidden="1" customWidth="1"/>
    <col min="27" max="27" style="14762" width="11.7109375" hidden="1" customWidth="1"/>
    <col min="28" max="28" style="14762" width="8.57421875" hidden="1" customWidth="1"/>
    <col min="29" max="29" style="14762" width="24.7109375" customWidth="1"/>
    <col min="30" max="31" style="14762" width="24.00390625" customWidth="1"/>
    <col min="32" max="32" style="14762" width="11.00390625" customWidth="1"/>
    <col min="33" max="33" style="14762" width="3.7109375" customWidth="1"/>
    <col min="34" max="34" style="14762" width="11.00390625" customWidth="1"/>
    <col min="35" max="35" style="14762" width="8.57421875" hidden="1" customWidth="1"/>
    <col min="36" max="36" style="14762" width="4.00390625" customWidth="1"/>
    <col min="37" max="37" style="14762" width="115.00390625" customWidth="1"/>
    <col min="38" max="42" style="14842" width="10.00390625" customWidth="1"/>
    <col min="43" max="43" style="1476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136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441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442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558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559</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525</v>
      </c>
      <c r="U5" s="527"/>
      <c r="V5" s="2577"/>
      <c r="W5" s="2578"/>
      <c r="X5" s="2578"/>
      <c r="Y5" s="2578"/>
      <c r="Z5" s="2578"/>
      <c r="AA5" s="2578"/>
      <c r="AB5" s="2579"/>
      <c r="AC5" s="2580"/>
      <c r="AD5" s="2581"/>
      <c r="AE5" s="2581"/>
      <c r="AF5" s="2581"/>
      <c r="AG5" s="2581"/>
      <c r="AH5" s="2581"/>
      <c r="AI5" s="2581"/>
      <c r="AJ5" s="2582"/>
      <c r="AK5" s="1485" t="s">
        <v>526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450</v>
      </c>
      <c r="P6" s="2484"/>
      <c r="Q6" s="2484">
        <v>1</v>
      </c>
      <c r="R6" s="584"/>
      <c r="S6" s="1720">
        <f>$J6</f>
      </c>
      <c r="T6" s="513" t="s">
        <v>451</v>
      </c>
      <c r="U6" s="527"/>
      <c r="V6" s="2472"/>
      <c r="W6" s="2473"/>
      <c r="X6" s="2473"/>
      <c r="Y6" s="2473"/>
      <c r="Z6" s="2473"/>
      <c r="AA6" s="2473"/>
      <c r="AB6" s="2474"/>
      <c r="AC6" s="2472"/>
      <c r="AD6" s="2473"/>
      <c r="AE6" s="2473"/>
      <c r="AF6" s="2473"/>
      <c r="AG6" s="2473"/>
      <c r="AH6" s="2473"/>
      <c r="AI6" s="2473"/>
      <c r="AJ6" s="2474"/>
      <c r="AK6" s="1534" t="s">
        <v>527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528</v>
      </c>
      <c r="U9" s="594"/>
      <c r="V9" s="594"/>
      <c r="W9" s="594"/>
      <c r="X9" s="594"/>
      <c r="Y9" s="594"/>
      <c r="Z9" s="594"/>
      <c r="AA9" s="594"/>
      <c r="AB9" s="594"/>
      <c r="AC9" s="594"/>
      <c r="AD9" s="594"/>
      <c r="AE9" s="594"/>
      <c r="AF9" s="594"/>
      <c r="AG9" s="594"/>
      <c r="AH9" s="594"/>
      <c r="AI9" s="594"/>
      <c r="AJ9" s="594"/>
      <c r="AK9" s="1485" t="s">
        <v>529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456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530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484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177</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484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178</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4841" customFormat="1" customHeight="1" ht="22.5" hidden="1">
      <c r="L18" s="1705"/>
      <c r="M18" s="1589"/>
      <c r="N18" s="1589"/>
      <c r="O18" s="1594" t="s">
        <v>458</v>
      </c>
      <c r="P18" s="1589"/>
      <c r="Q18" s="1598"/>
      <c r="R18" s="1598"/>
      <c r="S18" s="956"/>
      <c r="Y18" s="1594"/>
      <c r="AA18" s="1594"/>
      <c r="AB18" s="1593"/>
      <c r="AF18" s="1594"/>
      <c r="AH18" s="1594"/>
      <c r="AI18" s="1593"/>
      <c r="AL18" s="738"/>
      <c r="AM18" s="738"/>
      <c r="AN18" s="738"/>
      <c r="AO18" s="738"/>
      <c r="AP18" s="738"/>
      <c r="AQ18" s="1387">
        <v>0</v>
      </c>
    </row>
    <row s="14841" customFormat="1" customHeight="1" ht="14.25" hidden="1">
      <c r="L19" s="1705"/>
      <c r="M19" s="1589"/>
      <c r="N19" s="1589"/>
      <c r="O19" s="1589"/>
      <c r="P19" s="1589"/>
      <c r="Q19" s="1598"/>
      <c r="R19" s="1598"/>
      <c r="S19" s="956"/>
      <c r="AB19" s="1593"/>
      <c r="AI19" s="1593"/>
      <c r="AL19" s="738"/>
      <c r="AM19" s="738"/>
      <c r="AN19" s="738"/>
      <c r="AO19" s="738"/>
      <c r="AP19" s="738"/>
      <c r="AQ19" s="1387">
        <v>0</v>
      </c>
    </row>
    <row s="14841" customFormat="1" customHeight="1" ht="12" hidden="1">
      <c r="L20" s="1705"/>
      <c r="M20" s="1589"/>
      <c r="N20" s="1589"/>
      <c r="O20" s="1591" t="s">
        <v>459</v>
      </c>
      <c r="P20" s="1589"/>
      <c r="Q20" s="1669"/>
      <c r="R20" s="1669"/>
      <c r="S20" s="956"/>
      <c r="T20" s="1387" t="s">
        <v>460</v>
      </c>
      <c r="Z20" s="413" t="s">
        <v>461</v>
      </c>
      <c r="AB20" s="413" t="s">
        <v>462</v>
      </c>
      <c r="AC20" s="1387" t="s">
        <v>460</v>
      </c>
      <c r="AG20" s="413" t="s">
        <v>463</v>
      </c>
      <c r="AI20" s="413" t="s">
        <v>462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49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4985" customFormat="1" customHeight="1" ht="18.75" hidden="1">
      <c r="A28" s="1595"/>
      <c r="B28" s="1595"/>
      <c r="C28" s="1595"/>
      <c r="D28" s="1595"/>
      <c r="E28" s="1595"/>
      <c r="F28" s="1595"/>
      <c r="G28" s="1595"/>
      <c r="H28" s="1595"/>
      <c r="I28" s="1595"/>
      <c r="J28" s="1595"/>
      <c r="K28" s="1595"/>
      <c r="L28" s="1596"/>
      <c r="M28" s="1595"/>
      <c r="N28" s="1595"/>
      <c r="O28" s="1595"/>
      <c r="S28" s="2477" t="s">
        <v>464</v>
      </c>
      <c r="T28" s="2477"/>
      <c r="U28" s="1599"/>
      <c r="V28" s="2491" t="str">
        <f>IF(TITLE_DATE_PR_CHANGE="",IF(TITLE_DATE_PR="","",TITLE_DATE_PR),TITLE_DATE_PR_CHANGE)</f>
        <v>45646</v>
      </c>
      <c r="W28" s="2491"/>
      <c r="X28" s="2491"/>
      <c r="Y28" s="2491"/>
      <c r="Z28" s="2491"/>
      <c r="AA28" s="2491"/>
      <c r="AB28" s="553"/>
      <c r="AC28" s="2491" t="str">
        <f>IF(TITLE_DATE_PR_CHANGE="",IF(TITLE_DATE_PR="","",TITLE_DATE_PR),TITLE_DATE_PR_CHANGE)</f>
        <v>45646</v>
      </c>
      <c r="AD28" s="2491"/>
      <c r="AE28" s="2491"/>
      <c r="AF28" s="2491"/>
      <c r="AG28" s="2491"/>
      <c r="AH28" s="2491"/>
      <c r="AI28" s="553"/>
      <c r="AJ28" s="553"/>
      <c r="AK28" s="507"/>
      <c r="AL28" s="595"/>
      <c r="AM28" s="595"/>
      <c r="AN28" s="595"/>
      <c r="AO28" s="595"/>
      <c r="AP28" s="595"/>
      <c r="AQ28" s="645">
        <v>0</v>
      </c>
    </row>
    <row s="14985" customFormat="1" customHeight="1" ht="18.75" hidden="1">
      <c r="A29" s="1595"/>
      <c r="B29" s="1595"/>
      <c r="C29" s="1595"/>
      <c r="D29" s="1595"/>
      <c r="E29" s="1595"/>
      <c r="F29" s="1595"/>
      <c r="G29" s="1595"/>
      <c r="H29" s="1595"/>
      <c r="I29" s="1595"/>
      <c r="J29" s="1595"/>
      <c r="K29" s="1595"/>
      <c r="L29" s="1596"/>
      <c r="M29" s="1595"/>
      <c r="N29" s="1595"/>
      <c r="O29" s="1595"/>
      <c r="S29" s="2477" t="s">
        <v>465</v>
      </c>
      <c r="T29" s="2477"/>
      <c r="U29" s="1599"/>
      <c r="V29" s="2478" t="str">
        <f>IF(TITLE_NUMBER_PR_CHANGE="",IF(TITLE_NUMBER_PR="","",TITLE_NUMBER_PR),TITLE_NUMBER_PR_CHANGE)</f>
        <v>1.3/58</v>
      </c>
      <c r="W29" s="2478"/>
      <c r="X29" s="2478"/>
      <c r="Y29" s="2478"/>
      <c r="Z29" s="2478"/>
      <c r="AA29" s="2478"/>
      <c r="AB29" s="553"/>
      <c r="AC29" s="2478" t="str">
        <f>IF(TITLE_NUMBER_PR_CHANGE="",IF(TITLE_NUMBER_PR="","",TITLE_NUMBER_PR),TITLE_NUMBER_PR_CHANGE)</f>
        <v>1.3/58</v>
      </c>
      <c r="AD29" s="2478"/>
      <c r="AE29" s="2478"/>
      <c r="AF29" s="2478"/>
      <c r="AG29" s="2478"/>
      <c r="AH29" s="2478"/>
      <c r="AI29" s="553"/>
      <c r="AJ29" s="553"/>
      <c r="AK29" s="507"/>
      <c r="AL29" s="595"/>
      <c r="AM29" s="595"/>
      <c r="AN29" s="595"/>
      <c r="AO29" s="595"/>
      <c r="AP29" s="595"/>
      <c r="AQ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4985" customFormat="1" customHeight="1" ht="18.75">
      <c r="A32" s="1595"/>
      <c r="B32" s="1595"/>
      <c r="C32" s="1595"/>
      <c r="D32" s="1595"/>
      <c r="E32" s="1595"/>
      <c r="F32" s="1595"/>
      <c r="G32" s="1595"/>
      <c r="H32" s="1595"/>
      <c r="I32" s="1595"/>
      <c r="J32" s="1595"/>
      <c r="K32" s="1595"/>
      <c r="L32" s="1596"/>
      <c r="M32" s="1595"/>
      <c r="N32" s="1595"/>
      <c r="O32" s="1595"/>
      <c r="S32" s="2477" t="s">
        <v>466</v>
      </c>
      <c r="T32" s="2477"/>
      <c r="U32" s="1599"/>
      <c r="V32" s="2491" t="str">
        <f>IF(TITLE_DATE_PR_CHANGE="",IF(TITLE_DATE_PR="","",TITLE_DATE_PR),TITLE_DATE_PR_CHANGE)</f>
        <v>45646</v>
      </c>
      <c r="W32" s="2491"/>
      <c r="X32" s="2491"/>
      <c r="Y32" s="2491"/>
      <c r="Z32" s="2491"/>
      <c r="AA32" s="2491"/>
      <c r="AB32" s="553"/>
      <c r="AC32" s="2491" t="str">
        <f>IF(TITLE_DATE_PR_CHANGE="",IF(TITLE_DATE_PR="","",TITLE_DATE_PR),TITLE_DATE_PR_CHANGE)</f>
        <v>45646</v>
      </c>
      <c r="AD32" s="2491"/>
      <c r="AE32" s="2491"/>
      <c r="AF32" s="2491"/>
      <c r="AG32" s="2491"/>
      <c r="AH32" s="2491"/>
      <c r="AI32" s="553"/>
      <c r="AJ32" s="553"/>
      <c r="AK32" s="507"/>
      <c r="AL32" s="595"/>
      <c r="AM32" s="595"/>
      <c r="AN32" s="595"/>
      <c r="AO32" s="595"/>
      <c r="AP32" s="595"/>
      <c r="AQ32" s="645">
        <v>0</v>
      </c>
    </row>
    <row s="14985" customFormat="1" customHeight="1" ht="18.75">
      <c r="A33" s="1595"/>
      <c r="B33" s="1595"/>
      <c r="C33" s="1595"/>
      <c r="D33" s="1595"/>
      <c r="E33" s="1595"/>
      <c r="F33" s="1595"/>
      <c r="G33" s="1595"/>
      <c r="H33" s="1595"/>
      <c r="I33" s="1595"/>
      <c r="J33" s="1595"/>
      <c r="K33" s="1595"/>
      <c r="L33" s="1596"/>
      <c r="M33" s="1595"/>
      <c r="N33" s="1595"/>
      <c r="O33" s="1595"/>
      <c r="S33" s="2477" t="s">
        <v>467</v>
      </c>
      <c r="T33" s="2477"/>
      <c r="U33" s="1599"/>
      <c r="V33" s="2478" t="str">
        <f>IF(TITLE_NUMBER_PR_CHANGE="",IF(TITLE_NUMBER_PR="","",TITLE_NUMBER_PR),TITLE_NUMBER_PR_CHANGE)</f>
        <v>1.3/58</v>
      </c>
      <c r="W33" s="2478"/>
      <c r="X33" s="2478"/>
      <c r="Y33" s="2478"/>
      <c r="Z33" s="2478"/>
      <c r="AA33" s="2478"/>
      <c r="AB33" s="553"/>
      <c r="AC33" s="2478" t="str">
        <f>IF(TITLE_NUMBER_PR_CHANGE="",IF(TITLE_NUMBER_PR="","",TITLE_NUMBER_PR),TITLE_NUMBER_PR_CHANGE)</f>
        <v>1.3/58</v>
      </c>
      <c r="AD33" s="2478"/>
      <c r="AE33" s="2478"/>
      <c r="AF33" s="2478"/>
      <c r="AG33" s="2478"/>
      <c r="AH33" s="2478"/>
      <c r="AI33" s="553"/>
      <c r="AJ33" s="553"/>
      <c r="AK33" s="507"/>
      <c r="AL33" s="595"/>
      <c r="AM33" s="595"/>
      <c r="AN33" s="595"/>
      <c r="AO33" s="595"/>
      <c r="AP33" s="595"/>
      <c r="AQ33" s="645">
        <v>0</v>
      </c>
    </row>
    <row s="1498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468</v>
      </c>
      <c r="AC34" s="553"/>
      <c r="AD34" s="553"/>
      <c r="AE34" s="553"/>
      <c r="AF34" s="553"/>
      <c r="AG34" s="553"/>
      <c r="AH34" s="553"/>
      <c r="AI34" s="505" t="s">
        <v>468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344</v>
      </c>
      <c r="T36" s="2354"/>
      <c r="U36" s="2354"/>
      <c r="V36" s="2354"/>
      <c r="W36" s="2354"/>
      <c r="X36" s="2354"/>
      <c r="Y36" s="2354"/>
      <c r="Z36" s="2354"/>
      <c r="AA36" s="2354"/>
      <c r="AB36" s="2354"/>
      <c r="AC36" s="2354"/>
      <c r="AD36" s="2354"/>
      <c r="AE36" s="2354"/>
      <c r="AF36" s="2354"/>
      <c r="AG36" s="2354"/>
      <c r="AH36" s="2354"/>
      <c r="AI36" s="2354"/>
      <c r="AJ36" s="2354"/>
      <c r="AK36" s="2354" t="s">
        <v>345</v>
      </c>
      <c r="AQ36" s="1382">
        <v>14</v>
      </c>
    </row>
    <row customHeight="1" ht="14.699999999999998">
      <c r="Q37" s="603"/>
      <c r="R37" s="603"/>
      <c r="S37" s="2500" t="s">
        <v>89</v>
      </c>
      <c r="T37" s="2436" t="s">
        <v>469</v>
      </c>
      <c r="U37" s="528"/>
      <c r="V37" s="2501" t="s">
        <v>470</v>
      </c>
      <c r="W37" s="2502"/>
      <c r="X37" s="2502"/>
      <c r="Y37" s="2502"/>
      <c r="Z37" s="2502"/>
      <c r="AA37" s="2503"/>
      <c r="AB37" s="2504" t="s">
        <v>471</v>
      </c>
      <c r="AC37" s="2501" t="s">
        <v>470</v>
      </c>
      <c r="AD37" s="2502"/>
      <c r="AE37" s="2502"/>
      <c r="AF37" s="2502"/>
      <c r="AG37" s="2502"/>
      <c r="AH37" s="2503"/>
      <c r="AI37" s="2504" t="s">
        <v>472</v>
      </c>
      <c r="AJ37" s="2507" t="s">
        <v>473</v>
      </c>
      <c r="AK37" s="2354"/>
      <c r="AQ37" s="1382">
        <v>14</v>
      </c>
    </row>
    <row customHeight="1" ht="35.699999999999996">
      <c r="Q38" s="603"/>
      <c r="R38" s="603"/>
      <c r="S38" s="2500"/>
      <c r="T38" s="2436"/>
      <c r="U38" s="1258"/>
      <c r="V38" s="1710" t="s">
        <v>531</v>
      </c>
      <c r="W38" s="2489" t="s">
        <v>476</v>
      </c>
      <c r="X38" s="2490"/>
      <c r="Y38" s="2489" t="s">
        <v>477</v>
      </c>
      <c r="Z38" s="2496"/>
      <c r="AA38" s="2490"/>
      <c r="AB38" s="2505"/>
      <c r="AC38" s="1710" t="s">
        <v>531</v>
      </c>
      <c r="AD38" s="2489" t="s">
        <v>476</v>
      </c>
      <c r="AE38" s="2490"/>
      <c r="AF38" s="2489" t="s">
        <v>477</v>
      </c>
      <c r="AG38" s="2496"/>
      <c r="AH38" s="2490"/>
      <c r="AI38" s="2505"/>
      <c r="AJ38" s="2508"/>
      <c r="AK38" s="2354"/>
      <c r="AQ38" s="1382">
        <v>34</v>
      </c>
    </row>
    <row customHeight="1" ht="90.3">
      <c r="A39" s="1597"/>
      <c r="B39" s="1597" t="s">
        <v>148</v>
      </c>
      <c r="C39" s="1597" t="s">
        <v>149</v>
      </c>
      <c r="D39" s="1597" t="s">
        <v>150</v>
      </c>
      <c r="E39" s="1591" t="s">
        <v>478</v>
      </c>
      <c r="F39" s="1591" t="s">
        <v>479</v>
      </c>
      <c r="G39" s="1591" t="s">
        <v>480</v>
      </c>
      <c r="H39" s="1591"/>
      <c r="I39" s="1591" t="s">
        <v>532</v>
      </c>
      <c r="J39" s="1591" t="s">
        <v>483</v>
      </c>
      <c r="K39" s="1591" t="s">
        <v>533</v>
      </c>
      <c r="L39" s="1591" t="s">
        <v>459</v>
      </c>
      <c r="Q39" s="603"/>
      <c r="R39" s="603"/>
      <c r="S39" s="2500"/>
      <c r="T39" s="2436"/>
      <c r="U39" s="529"/>
      <c r="V39" s="1710" t="s">
        <v>560</v>
      </c>
      <c r="W39" s="1449" t="s">
        <v>561</v>
      </c>
      <c r="X39" s="1449" t="s">
        <v>536</v>
      </c>
      <c r="Y39" s="1716" t="s">
        <v>487</v>
      </c>
      <c r="Z39" s="2497" t="s">
        <v>488</v>
      </c>
      <c r="AA39" s="2498"/>
      <c r="AB39" s="2506"/>
      <c r="AC39" s="1710" t="s">
        <v>560</v>
      </c>
      <c r="AD39" s="1449" t="s">
        <v>561</v>
      </c>
      <c r="AE39" s="1449" t="s">
        <v>536</v>
      </c>
      <c r="AF39" s="1716" t="s">
        <v>487</v>
      </c>
      <c r="AG39" s="2497" t="s">
        <v>488</v>
      </c>
      <c r="AH39" s="2498"/>
      <c r="AI39" s="2506"/>
      <c r="AJ39" s="2509"/>
      <c r="AK39" s="2354"/>
      <c r="AQ39" s="1382">
        <v>86</v>
      </c>
    </row>
    <row s="1545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123</v>
      </c>
      <c r="T40" s="1482" t="s">
        <v>104</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310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136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310</v>
      </c>
      <c r="B42" s="1590" t="s">
        <v>311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441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442</v>
      </c>
      <c r="AM42" s="727"/>
      <c r="AN42" s="727" t="str">
        <f>IF(T42="","",T42)</f>
        <v>Территория действия тарифа</v>
      </c>
      <c r="AO42" s="727"/>
      <c r="AP42" s="727"/>
      <c r="AQ42" s="1382">
        <v>23</v>
      </c>
    </row>
    <row customHeight="1" ht="24">
      <c r="A43" s="1590" t="s">
        <v>310</v>
      </c>
      <c r="B43" s="1590" t="s">
        <v>311</v>
      </c>
      <c r="C43" s="1590" t="s">
        <v>312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558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559</v>
      </c>
      <c r="AM43" s="727"/>
      <c r="AN43" s="727" t="str">
        <f>IF(T43="","",T43)</f>
        <v>Наименование централизованной системы водоотведения</v>
      </c>
      <c r="AO43" s="727"/>
      <c r="AP43" s="727"/>
      <c r="AQ43" s="1382">
        <v>23</v>
      </c>
    </row>
    <row customHeight="1" ht="24">
      <c r="A44" s="1590" t="s">
        <v>310</v>
      </c>
      <c r="B44" s="1590" t="s">
        <v>311</v>
      </c>
      <c r="C44" s="1590" t="s">
        <v>312</v>
      </c>
      <c r="D44" s="1590" t="s">
        <v>562</v>
      </c>
      <c r="E44" s="2486"/>
      <c r="F44" s="2486"/>
      <c r="G44" s="2486"/>
      <c r="H44" s="2486"/>
      <c r="I44" s="2483" t="str">
        <f>S43&amp;".1"</f>
        <v>...1</v>
      </c>
      <c r="J44" s="1590"/>
      <c r="K44" s="1590"/>
      <c r="L44" s="1591"/>
      <c r="P44" s="2484">
        <v>1</v>
      </c>
      <c r="Q44" s="1708"/>
      <c r="R44" s="583"/>
      <c r="S44" s="1720" t="str">
        <f>$I44</f>
        <v>...1</v>
      </c>
      <c r="T44" s="512" t="s">
        <v>525</v>
      </c>
      <c r="U44" s="527"/>
      <c r="V44" s="2577"/>
      <c r="W44" s="2578"/>
      <c r="X44" s="2578"/>
      <c r="Y44" s="2578"/>
      <c r="Z44" s="2578"/>
      <c r="AA44" s="2578"/>
      <c r="AB44" s="2579"/>
      <c r="AC44" s="2580"/>
      <c r="AD44" s="2581"/>
      <c r="AE44" s="2581"/>
      <c r="AF44" s="2581"/>
      <c r="AG44" s="2581"/>
      <c r="AH44" s="2581"/>
      <c r="AI44" s="2581"/>
      <c r="AJ44" s="2582"/>
      <c r="AK44" s="1485" t="s">
        <v>526</v>
      </c>
      <c r="AM44" s="727"/>
      <c r="AN44" s="727" t="str">
        <f>IF(T44="","",T44)</f>
        <v>Наименование признака дифференциации</v>
      </c>
      <c r="AO44" s="727"/>
      <c r="AP44" s="727"/>
      <c r="AQ44" s="1382">
        <v>23</v>
      </c>
    </row>
    <row customHeight="1" ht="24">
      <c r="A45" s="1590" t="s">
        <v>310</v>
      </c>
      <c r="B45" s="1590" t="s">
        <v>311</v>
      </c>
      <c r="C45" s="1590" t="s">
        <v>312</v>
      </c>
      <c r="D45" s="1590" t="s">
        <v>562</v>
      </c>
      <c r="E45" s="2486"/>
      <c r="F45" s="2486"/>
      <c r="G45" s="2486"/>
      <c r="H45" s="2486"/>
      <c r="I45" s="2513"/>
      <c r="J45" s="2483" t="str">
        <f>I44&amp;".1"</f>
        <v>...1.1</v>
      </c>
      <c r="K45" s="1590"/>
      <c r="L45" s="1591" t="s">
        <v>450</v>
      </c>
      <c r="P45" s="2484"/>
      <c r="Q45" s="2484">
        <v>1</v>
      </c>
      <c r="R45" s="584"/>
      <c r="S45" s="1720" t="str">
        <f>$J45</f>
        <v>...1.1</v>
      </c>
      <c r="T45" s="513" t="s">
        <v>451</v>
      </c>
      <c r="U45" s="527"/>
      <c r="V45" s="2472"/>
      <c r="W45" s="2473"/>
      <c r="X45" s="2473"/>
      <c r="Y45" s="2473"/>
      <c r="Z45" s="2473"/>
      <c r="AA45" s="2473"/>
      <c r="AB45" s="2474"/>
      <c r="AC45" s="2472"/>
      <c r="AD45" s="2473"/>
      <c r="AE45" s="2473"/>
      <c r="AF45" s="2473"/>
      <c r="AG45" s="2473"/>
      <c r="AH45" s="2473"/>
      <c r="AI45" s="2473"/>
      <c r="AJ45" s="2474"/>
      <c r="AK45" s="1534" t="s">
        <v>527</v>
      </c>
      <c r="AM45" s="727"/>
      <c r="AN45" s="727" t="str">
        <f>IF(T45="","",T45)</f>
        <v>Группа потребителей</v>
      </c>
      <c r="AO45" s="727"/>
      <c r="AP45" s="727"/>
      <c r="AQ45" s="1382">
        <v>23</v>
      </c>
    </row>
    <row customHeight="1" ht="24">
      <c r="A46" s="1590" t="s">
        <v>310</v>
      </c>
      <c r="B46" s="1590" t="s">
        <v>311</v>
      </c>
      <c r="C46" s="1590" t="s">
        <v>312</v>
      </c>
      <c r="D46" s="1590" t="s">
        <v>562</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310</v>
      </c>
      <c r="B47" s="1590" t="s">
        <v>311</v>
      </c>
      <c r="C47" s="1590" t="s">
        <v>312</v>
      </c>
      <c r="D47" s="1590" t="s">
        <v>562</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310</v>
      </c>
      <c r="B48" s="1590" t="s">
        <v>311</v>
      </c>
      <c r="C48" s="1590" t="s">
        <v>312</v>
      </c>
      <c r="D48" s="1590" t="s">
        <v>562</v>
      </c>
      <c r="E48" s="2486"/>
      <c r="F48" s="2486"/>
      <c r="G48" s="2486"/>
      <c r="H48" s="2486"/>
      <c r="I48" s="2513"/>
      <c r="J48" s="2483"/>
      <c r="K48" s="1590"/>
      <c r="L48" s="1591"/>
      <c r="P48" s="2484"/>
      <c r="Q48" s="2484"/>
      <c r="R48" s="583"/>
      <c r="S48" s="1505"/>
      <c r="T48" s="514" t="s">
        <v>528</v>
      </c>
      <c r="U48" s="594"/>
      <c r="V48" s="594"/>
      <c r="W48" s="594"/>
      <c r="X48" s="594"/>
      <c r="Y48" s="594"/>
      <c r="Z48" s="594"/>
      <c r="AA48" s="594"/>
      <c r="AB48" s="594"/>
      <c r="AC48" s="594"/>
      <c r="AD48" s="594"/>
      <c r="AE48" s="594"/>
      <c r="AF48" s="594"/>
      <c r="AG48" s="594"/>
      <c r="AH48" s="594"/>
      <c r="AI48" s="594"/>
      <c r="AJ48" s="594"/>
      <c r="AK48" s="1485" t="s">
        <v>529</v>
      </c>
      <c r="AM48" s="727"/>
      <c r="AN48" s="727" t="str">
        <f>IF(T48="","",T48)</f>
        <v>Добавить значение признака дифференциации</v>
      </c>
      <c r="AO48" s="727"/>
      <c r="AP48" s="727"/>
      <c r="AQ48" s="1382">
        <v>20</v>
      </c>
    </row>
    <row customHeight="1" ht="22.049999999999997">
      <c r="A49" s="1590" t="s">
        <v>310</v>
      </c>
      <c r="B49" s="1590" t="s">
        <v>311</v>
      </c>
      <c r="C49" s="1590" t="s">
        <v>312</v>
      </c>
      <c r="D49" s="1590" t="s">
        <v>562</v>
      </c>
      <c r="E49" s="2486"/>
      <c r="F49" s="2486"/>
      <c r="G49" s="2486"/>
      <c r="H49" s="2486"/>
      <c r="I49" s="2483"/>
      <c r="J49" s="1590"/>
      <c r="K49" s="1590"/>
      <c r="L49" s="1591"/>
      <c r="P49" s="2484"/>
      <c r="Q49" s="1708"/>
      <c r="R49" s="583"/>
      <c r="S49" s="1505"/>
      <c r="T49" s="592" t="s">
        <v>456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310</v>
      </c>
      <c r="B50" s="1590" t="s">
        <v>311</v>
      </c>
      <c r="C50" s="1590" t="s">
        <v>312</v>
      </c>
      <c r="D50" s="1590" t="s">
        <v>562</v>
      </c>
      <c r="E50" s="2486"/>
      <c r="F50" s="2486"/>
      <c r="G50" s="2486"/>
      <c r="H50" s="2485"/>
      <c r="I50" s="1590"/>
      <c r="J50" s="1590"/>
      <c r="K50" s="1590"/>
      <c r="L50" s="1591"/>
      <c r="M50" s="1592"/>
      <c r="N50" s="1592"/>
      <c r="O50" s="764"/>
      <c r="P50" s="587"/>
      <c r="Q50" s="602"/>
      <c r="R50" s="582"/>
      <c r="S50" s="1505"/>
      <c r="T50" s="599" t="s">
        <v>530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4842" customFormat="1" customHeight="1" ht="0">
      <c r="A51" s="1570" t="s">
        <v>310</v>
      </c>
      <c r="B51" s="1570" t="s">
        <v>311</v>
      </c>
      <c r="C51" s="1541"/>
      <c r="D51" s="1541"/>
      <c r="E51" s="2486"/>
      <c r="F51" s="2485"/>
      <c r="G51" s="1541"/>
      <c r="H51" s="1541"/>
      <c r="I51" s="1541"/>
      <c r="J51" s="1541"/>
      <c r="K51" s="1541"/>
      <c r="L51" s="1721"/>
      <c r="M51" s="1548"/>
      <c r="N51" s="1548"/>
      <c r="P51" s="1543"/>
      <c r="Q51" s="1544"/>
      <c r="R51" s="1543"/>
      <c r="S51" s="1549"/>
      <c r="T51" s="1552" t="s">
        <v>177</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4842" customFormat="1" customHeight="1" ht="0">
      <c r="A52" s="1570" t="s">
        <v>310</v>
      </c>
      <c r="B52" s="1570"/>
      <c r="C52" s="1570"/>
      <c r="D52" s="1570"/>
      <c r="E52" s="2485"/>
      <c r="F52" s="1570"/>
      <c r="G52" s="1570"/>
      <c r="H52" s="1570"/>
      <c r="I52" s="1570"/>
      <c r="J52" s="1570"/>
      <c r="K52" s="1570"/>
      <c r="L52" s="1573"/>
      <c r="M52" s="1548"/>
      <c r="N52" s="1548"/>
      <c r="O52" s="745"/>
      <c r="P52" s="607"/>
      <c r="Q52" s="1571"/>
      <c r="R52" s="607"/>
      <c r="S52" s="1549"/>
      <c r="T52" s="1552" t="s">
        <v>178</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484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205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0FA0D-7F16-6308-794F-630BDE88A6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4.140625" hidden="1" customWidth="1"/>
    <col min="10" max="10" style="14841" width="9.8515625" hidden="1" customWidth="1"/>
    <col min="11" max="11" style="14841" width="14.71093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4" style="14762" width="24.7109375" hidden="1" customWidth="1"/>
    <col min="25" max="25" style="14762" width="11.7109375" hidden="1" customWidth="1"/>
    <col min="26" max="26" style="14762" width="3.7109375" hidden="1" customWidth="1"/>
    <col min="27" max="27" style="14762" width="11.7109375" hidden="1" customWidth="1"/>
    <col min="28" max="28" style="14762" width="8.57421875" hidden="1" customWidth="1"/>
    <col min="29" max="29" style="14762" width="24.7109375" customWidth="1"/>
    <col min="30" max="31" style="14762" width="24.00390625" customWidth="1"/>
    <col min="32" max="32" style="14762" width="11.00390625" customWidth="1"/>
    <col min="33" max="33" style="14762" width="3.7109375" customWidth="1"/>
    <col min="34" max="34" style="14762" width="11.00390625" customWidth="1"/>
    <col min="35" max="35" style="14762" width="8.57421875" hidden="1" customWidth="1"/>
    <col min="36" max="36" style="14762" width="4.00390625" customWidth="1"/>
    <col min="37" max="37" style="14762" width="115.00390625" customWidth="1"/>
    <col min="38" max="42" style="14842" width="10.00390625" customWidth="1"/>
    <col min="43" max="43" style="1476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136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441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442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558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559</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525</v>
      </c>
      <c r="U5" s="527"/>
      <c r="V5" s="2577"/>
      <c r="W5" s="2578"/>
      <c r="X5" s="2578"/>
      <c r="Y5" s="2578"/>
      <c r="Z5" s="2578"/>
      <c r="AA5" s="2578"/>
      <c r="AB5" s="2579"/>
      <c r="AC5" s="2580"/>
      <c r="AD5" s="2581"/>
      <c r="AE5" s="2581"/>
      <c r="AF5" s="2581"/>
      <c r="AG5" s="2581"/>
      <c r="AH5" s="2581"/>
      <c r="AI5" s="2581"/>
      <c r="AJ5" s="2582"/>
      <c r="AK5" s="1485" t="s">
        <v>526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450</v>
      </c>
      <c r="P6" s="2484"/>
      <c r="Q6" s="2484">
        <v>1</v>
      </c>
      <c r="R6" s="584"/>
      <c r="S6" s="1720">
        <f>$J6</f>
      </c>
      <c r="T6" s="513" t="s">
        <v>451</v>
      </c>
      <c r="U6" s="527"/>
      <c r="V6" s="2472"/>
      <c r="W6" s="2473"/>
      <c r="X6" s="2473"/>
      <c r="Y6" s="2473"/>
      <c r="Z6" s="2473"/>
      <c r="AA6" s="2473"/>
      <c r="AB6" s="2474"/>
      <c r="AC6" s="2472"/>
      <c r="AD6" s="2473"/>
      <c r="AE6" s="2473"/>
      <c r="AF6" s="2473"/>
      <c r="AG6" s="2473"/>
      <c r="AH6" s="2473"/>
      <c r="AI6" s="2473"/>
      <c r="AJ6" s="2474"/>
      <c r="AK6" s="1534" t="s">
        <v>527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528</v>
      </c>
      <c r="U9" s="594"/>
      <c r="V9" s="594"/>
      <c r="W9" s="594"/>
      <c r="X9" s="594"/>
      <c r="Y9" s="594"/>
      <c r="Z9" s="594"/>
      <c r="AA9" s="594"/>
      <c r="AB9" s="594"/>
      <c r="AC9" s="594"/>
      <c r="AD9" s="594"/>
      <c r="AE9" s="594"/>
      <c r="AF9" s="594"/>
      <c r="AG9" s="594"/>
      <c r="AH9" s="594"/>
      <c r="AI9" s="594"/>
      <c r="AJ9" s="594"/>
      <c r="AK9" s="1485" t="s">
        <v>529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456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530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484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177</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484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178</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4841" customFormat="1" customHeight="1" ht="22.5" hidden="1">
      <c r="L18" s="1705"/>
      <c r="M18" s="1589"/>
      <c r="N18" s="1589"/>
      <c r="O18" s="1594" t="s">
        <v>458</v>
      </c>
      <c r="P18" s="1589"/>
      <c r="Q18" s="1598"/>
      <c r="R18" s="1598"/>
      <c r="S18" s="956"/>
      <c r="Y18" s="1594"/>
      <c r="AA18" s="1594"/>
      <c r="AB18" s="1593"/>
      <c r="AF18" s="1594"/>
      <c r="AH18" s="1594"/>
      <c r="AI18" s="1593"/>
      <c r="AL18" s="738"/>
      <c r="AM18" s="738"/>
      <c r="AN18" s="738"/>
      <c r="AO18" s="738"/>
      <c r="AP18" s="738"/>
      <c r="AQ18" s="1387">
        <v>0</v>
      </c>
    </row>
    <row s="14841" customFormat="1" customHeight="1" ht="14.25" hidden="1">
      <c r="L19" s="1705"/>
      <c r="M19" s="1589"/>
      <c r="N19" s="1589"/>
      <c r="O19" s="1589"/>
      <c r="P19" s="1589"/>
      <c r="Q19" s="1598"/>
      <c r="R19" s="1598"/>
      <c r="S19" s="956"/>
      <c r="AB19" s="1593"/>
      <c r="AI19" s="1593"/>
      <c r="AL19" s="738"/>
      <c r="AM19" s="738"/>
      <c r="AN19" s="738"/>
      <c r="AO19" s="738"/>
      <c r="AP19" s="738"/>
      <c r="AQ19" s="1387">
        <v>0</v>
      </c>
    </row>
    <row s="14841" customFormat="1" customHeight="1" ht="12" hidden="1">
      <c r="L20" s="1705"/>
      <c r="M20" s="1589"/>
      <c r="N20" s="1589"/>
      <c r="O20" s="1591" t="s">
        <v>459</v>
      </c>
      <c r="P20" s="1589"/>
      <c r="Q20" s="1669"/>
      <c r="R20" s="1669"/>
      <c r="S20" s="956"/>
      <c r="T20" s="1387" t="s">
        <v>460</v>
      </c>
      <c r="Z20" s="413" t="s">
        <v>461</v>
      </c>
      <c r="AB20" s="413" t="s">
        <v>462</v>
      </c>
      <c r="AC20" s="1387" t="s">
        <v>460</v>
      </c>
      <c r="AG20" s="413" t="s">
        <v>463</v>
      </c>
      <c r="AI20" s="413" t="s">
        <v>462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49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4985" customFormat="1" customHeight="1" ht="18.75" hidden="1">
      <c r="A28" s="1595"/>
      <c r="B28" s="1595"/>
      <c r="C28" s="1595"/>
      <c r="D28" s="1595"/>
      <c r="E28" s="1595"/>
      <c r="F28" s="1595"/>
      <c r="G28" s="1595"/>
      <c r="H28" s="1595"/>
      <c r="I28" s="1595"/>
      <c r="J28" s="1595"/>
      <c r="K28" s="1595"/>
      <c r="L28" s="1596"/>
      <c r="M28" s="1595"/>
      <c r="N28" s="1595"/>
      <c r="O28" s="1595"/>
      <c r="S28" s="2477" t="s">
        <v>464</v>
      </c>
      <c r="T28" s="2477"/>
      <c r="U28" s="1599"/>
      <c r="V28" s="2491" t="str">
        <f>IF(TITLE_DATE_PR_CHANGE="",IF(TITLE_DATE_PR="","",TITLE_DATE_PR),TITLE_DATE_PR_CHANGE)</f>
        <v>45646</v>
      </c>
      <c r="W28" s="2491"/>
      <c r="X28" s="2491"/>
      <c r="Y28" s="2491"/>
      <c r="Z28" s="2491"/>
      <c r="AA28" s="2491"/>
      <c r="AB28" s="553"/>
      <c r="AC28" s="2491" t="str">
        <f>IF(TITLE_DATE_PR_CHANGE="",IF(TITLE_DATE_PR="","",TITLE_DATE_PR),TITLE_DATE_PR_CHANGE)</f>
        <v>45646</v>
      </c>
      <c r="AD28" s="2491"/>
      <c r="AE28" s="2491"/>
      <c r="AF28" s="2491"/>
      <c r="AG28" s="2491"/>
      <c r="AH28" s="2491"/>
      <c r="AI28" s="553"/>
      <c r="AJ28" s="553"/>
      <c r="AK28" s="507"/>
      <c r="AL28" s="595"/>
      <c r="AM28" s="595"/>
      <c r="AN28" s="595"/>
      <c r="AO28" s="595"/>
      <c r="AP28" s="595"/>
      <c r="AQ28" s="645">
        <v>0</v>
      </c>
    </row>
    <row s="14985" customFormat="1" customHeight="1" ht="18.75" hidden="1">
      <c r="A29" s="1595"/>
      <c r="B29" s="1595"/>
      <c r="C29" s="1595"/>
      <c r="D29" s="1595"/>
      <c r="E29" s="1595"/>
      <c r="F29" s="1595"/>
      <c r="G29" s="1595"/>
      <c r="H29" s="1595"/>
      <c r="I29" s="1595"/>
      <c r="J29" s="1595"/>
      <c r="K29" s="1595"/>
      <c r="L29" s="1596"/>
      <c r="M29" s="1595"/>
      <c r="N29" s="1595"/>
      <c r="O29" s="1595"/>
      <c r="S29" s="2477" t="s">
        <v>465</v>
      </c>
      <c r="T29" s="2477"/>
      <c r="U29" s="1599"/>
      <c r="V29" s="2478" t="str">
        <f>IF(TITLE_NUMBER_PR_CHANGE="",IF(TITLE_NUMBER_PR="","",TITLE_NUMBER_PR),TITLE_NUMBER_PR_CHANGE)</f>
        <v>1.3/58</v>
      </c>
      <c r="W29" s="2478"/>
      <c r="X29" s="2478"/>
      <c r="Y29" s="2478"/>
      <c r="Z29" s="2478"/>
      <c r="AA29" s="2478"/>
      <c r="AB29" s="553"/>
      <c r="AC29" s="2478" t="str">
        <f>IF(TITLE_NUMBER_PR_CHANGE="",IF(TITLE_NUMBER_PR="","",TITLE_NUMBER_PR),TITLE_NUMBER_PR_CHANGE)</f>
        <v>1.3/58</v>
      </c>
      <c r="AD29" s="2478"/>
      <c r="AE29" s="2478"/>
      <c r="AF29" s="2478"/>
      <c r="AG29" s="2478"/>
      <c r="AH29" s="2478"/>
      <c r="AI29" s="553"/>
      <c r="AJ29" s="553"/>
      <c r="AK29" s="507"/>
      <c r="AL29" s="595"/>
      <c r="AM29" s="595"/>
      <c r="AN29" s="595"/>
      <c r="AO29" s="595"/>
      <c r="AP29" s="595"/>
      <c r="AQ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4985" customFormat="1" customHeight="1" ht="18.75">
      <c r="A32" s="1595"/>
      <c r="B32" s="1595"/>
      <c r="C32" s="1595"/>
      <c r="D32" s="1595"/>
      <c r="E32" s="1595"/>
      <c r="F32" s="1595"/>
      <c r="G32" s="1595"/>
      <c r="H32" s="1595"/>
      <c r="I32" s="1595"/>
      <c r="J32" s="1595"/>
      <c r="K32" s="1595"/>
      <c r="L32" s="1596"/>
      <c r="M32" s="1595"/>
      <c r="N32" s="1595"/>
      <c r="O32" s="1595"/>
      <c r="S32" s="2477" t="s">
        <v>466</v>
      </c>
      <c r="T32" s="2477"/>
      <c r="U32" s="1599"/>
      <c r="V32" s="2491" t="str">
        <f>IF(TITLE_DATE_PR_CHANGE="",IF(TITLE_DATE_PR="","",TITLE_DATE_PR),TITLE_DATE_PR_CHANGE)</f>
        <v>45646</v>
      </c>
      <c r="W32" s="2491"/>
      <c r="X32" s="2491"/>
      <c r="Y32" s="2491"/>
      <c r="Z32" s="2491"/>
      <c r="AA32" s="2491"/>
      <c r="AB32" s="553"/>
      <c r="AC32" s="2491" t="str">
        <f>IF(TITLE_DATE_PR_CHANGE="",IF(TITLE_DATE_PR="","",TITLE_DATE_PR),TITLE_DATE_PR_CHANGE)</f>
        <v>45646</v>
      </c>
      <c r="AD32" s="2491"/>
      <c r="AE32" s="2491"/>
      <c r="AF32" s="2491"/>
      <c r="AG32" s="2491"/>
      <c r="AH32" s="2491"/>
      <c r="AI32" s="553"/>
      <c r="AJ32" s="553"/>
      <c r="AK32" s="507"/>
      <c r="AL32" s="595"/>
      <c r="AM32" s="595"/>
      <c r="AN32" s="595"/>
      <c r="AO32" s="595"/>
      <c r="AP32" s="595"/>
      <c r="AQ32" s="645">
        <v>0</v>
      </c>
    </row>
    <row s="14985" customFormat="1" customHeight="1" ht="18.75">
      <c r="A33" s="1595"/>
      <c r="B33" s="1595"/>
      <c r="C33" s="1595"/>
      <c r="D33" s="1595"/>
      <c r="E33" s="1595"/>
      <c r="F33" s="1595"/>
      <c r="G33" s="1595"/>
      <c r="H33" s="1595"/>
      <c r="I33" s="1595"/>
      <c r="J33" s="1595"/>
      <c r="K33" s="1595"/>
      <c r="L33" s="1596"/>
      <c r="M33" s="1595"/>
      <c r="N33" s="1595"/>
      <c r="O33" s="1595"/>
      <c r="S33" s="2477" t="s">
        <v>467</v>
      </c>
      <c r="T33" s="2477"/>
      <c r="U33" s="1599"/>
      <c r="V33" s="2478" t="str">
        <f>IF(TITLE_NUMBER_PR_CHANGE="",IF(TITLE_NUMBER_PR="","",TITLE_NUMBER_PR),TITLE_NUMBER_PR_CHANGE)</f>
        <v>1.3/58</v>
      </c>
      <c r="W33" s="2478"/>
      <c r="X33" s="2478"/>
      <c r="Y33" s="2478"/>
      <c r="Z33" s="2478"/>
      <c r="AA33" s="2478"/>
      <c r="AB33" s="553"/>
      <c r="AC33" s="2478" t="str">
        <f>IF(TITLE_NUMBER_PR_CHANGE="",IF(TITLE_NUMBER_PR="","",TITLE_NUMBER_PR),TITLE_NUMBER_PR_CHANGE)</f>
        <v>1.3/58</v>
      </c>
      <c r="AD33" s="2478"/>
      <c r="AE33" s="2478"/>
      <c r="AF33" s="2478"/>
      <c r="AG33" s="2478"/>
      <c r="AH33" s="2478"/>
      <c r="AI33" s="553"/>
      <c r="AJ33" s="553"/>
      <c r="AK33" s="507"/>
      <c r="AL33" s="595"/>
      <c r="AM33" s="595"/>
      <c r="AN33" s="595"/>
      <c r="AO33" s="595"/>
      <c r="AP33" s="595"/>
      <c r="AQ33" s="645">
        <v>0</v>
      </c>
    </row>
    <row s="1498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468</v>
      </c>
      <c r="AC34" s="553"/>
      <c r="AD34" s="553"/>
      <c r="AE34" s="553"/>
      <c r="AF34" s="553"/>
      <c r="AG34" s="553"/>
      <c r="AH34" s="553"/>
      <c r="AI34" s="505" t="s">
        <v>468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344</v>
      </c>
      <c r="T36" s="2354"/>
      <c r="U36" s="2354"/>
      <c r="V36" s="2354"/>
      <c r="W36" s="2354"/>
      <c r="X36" s="2354"/>
      <c r="Y36" s="2354"/>
      <c r="Z36" s="2354"/>
      <c r="AA36" s="2354"/>
      <c r="AB36" s="2354"/>
      <c r="AC36" s="2354"/>
      <c r="AD36" s="2354"/>
      <c r="AE36" s="2354"/>
      <c r="AF36" s="2354"/>
      <c r="AG36" s="2354"/>
      <c r="AH36" s="2354"/>
      <c r="AI36" s="2354"/>
      <c r="AJ36" s="2354"/>
      <c r="AK36" s="2354" t="s">
        <v>345</v>
      </c>
      <c r="AQ36" s="1382">
        <v>14</v>
      </c>
    </row>
    <row customHeight="1" ht="14.699999999999998">
      <c r="Q37" s="603"/>
      <c r="R37" s="603"/>
      <c r="S37" s="2500" t="s">
        <v>89</v>
      </c>
      <c r="T37" s="2436" t="s">
        <v>469</v>
      </c>
      <c r="U37" s="528"/>
      <c r="V37" s="2501" t="s">
        <v>470</v>
      </c>
      <c r="W37" s="2502"/>
      <c r="X37" s="2502"/>
      <c r="Y37" s="2502"/>
      <c r="Z37" s="2502"/>
      <c r="AA37" s="2503"/>
      <c r="AB37" s="2504" t="s">
        <v>471</v>
      </c>
      <c r="AC37" s="2501" t="s">
        <v>470</v>
      </c>
      <c r="AD37" s="2502"/>
      <c r="AE37" s="2502"/>
      <c r="AF37" s="2502"/>
      <c r="AG37" s="2502"/>
      <c r="AH37" s="2503"/>
      <c r="AI37" s="2504" t="s">
        <v>472</v>
      </c>
      <c r="AJ37" s="2507" t="s">
        <v>473</v>
      </c>
      <c r="AK37" s="2354"/>
      <c r="AQ37" s="1382">
        <v>14</v>
      </c>
    </row>
    <row customHeight="1" ht="35.699999999999996">
      <c r="Q38" s="603"/>
      <c r="R38" s="603"/>
      <c r="S38" s="2500"/>
      <c r="T38" s="2436"/>
      <c r="U38" s="1258"/>
      <c r="V38" s="1710" t="s">
        <v>531</v>
      </c>
      <c r="W38" s="2489" t="s">
        <v>476</v>
      </c>
      <c r="X38" s="2490"/>
      <c r="Y38" s="2489" t="s">
        <v>477</v>
      </c>
      <c r="Z38" s="2496"/>
      <c r="AA38" s="2490"/>
      <c r="AB38" s="2505"/>
      <c r="AC38" s="1710" t="s">
        <v>531</v>
      </c>
      <c r="AD38" s="2489" t="s">
        <v>476</v>
      </c>
      <c r="AE38" s="2490"/>
      <c r="AF38" s="2489" t="s">
        <v>477</v>
      </c>
      <c r="AG38" s="2496"/>
      <c r="AH38" s="2490"/>
      <c r="AI38" s="2505"/>
      <c r="AJ38" s="2508"/>
      <c r="AK38" s="2354"/>
      <c r="AQ38" s="1382">
        <v>34</v>
      </c>
    </row>
    <row customHeight="1" ht="90.3">
      <c r="A39" s="1597"/>
      <c r="B39" s="1597" t="s">
        <v>148</v>
      </c>
      <c r="C39" s="1597" t="s">
        <v>149</v>
      </c>
      <c r="D39" s="1597" t="s">
        <v>150</v>
      </c>
      <c r="E39" s="1591" t="s">
        <v>478</v>
      </c>
      <c r="F39" s="1591" t="s">
        <v>479</v>
      </c>
      <c r="G39" s="1591" t="s">
        <v>480</v>
      </c>
      <c r="H39" s="1591"/>
      <c r="I39" s="1591" t="s">
        <v>532</v>
      </c>
      <c r="J39" s="1591" t="s">
        <v>483</v>
      </c>
      <c r="K39" s="1591" t="s">
        <v>533</v>
      </c>
      <c r="L39" s="1591" t="s">
        <v>459</v>
      </c>
      <c r="Q39" s="603"/>
      <c r="R39" s="603"/>
      <c r="S39" s="2500"/>
      <c r="T39" s="2436"/>
      <c r="U39" s="529"/>
      <c r="V39" s="1710" t="s">
        <v>560</v>
      </c>
      <c r="W39" s="1449" t="s">
        <v>561</v>
      </c>
      <c r="X39" s="1449" t="s">
        <v>536</v>
      </c>
      <c r="Y39" s="1716" t="s">
        <v>487</v>
      </c>
      <c r="Z39" s="2497" t="s">
        <v>488</v>
      </c>
      <c r="AA39" s="2498"/>
      <c r="AB39" s="2506"/>
      <c r="AC39" s="1710" t="s">
        <v>560</v>
      </c>
      <c r="AD39" s="1449" t="s">
        <v>561</v>
      </c>
      <c r="AE39" s="1449" t="s">
        <v>536</v>
      </c>
      <c r="AF39" s="1716" t="s">
        <v>487</v>
      </c>
      <c r="AG39" s="2497" t="s">
        <v>488</v>
      </c>
      <c r="AH39" s="2498"/>
      <c r="AI39" s="2506"/>
      <c r="AJ39" s="2509"/>
      <c r="AK39" s="2354"/>
      <c r="AQ39" s="1382">
        <v>86</v>
      </c>
    </row>
    <row s="1545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123</v>
      </c>
      <c r="T40" s="1482" t="s">
        <v>104</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315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136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315</v>
      </c>
      <c r="B42" s="1590" t="s">
        <v>316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441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442</v>
      </c>
      <c r="AM42" s="727"/>
      <c r="AN42" s="727" t="str">
        <f>IF(T42="","",T42)</f>
        <v>Территория действия тарифа</v>
      </c>
      <c r="AO42" s="727"/>
      <c r="AP42" s="727"/>
      <c r="AQ42" s="1382">
        <v>23</v>
      </c>
    </row>
    <row customHeight="1" ht="24">
      <c r="A43" s="1590" t="s">
        <v>315</v>
      </c>
      <c r="B43" s="1590" t="s">
        <v>316</v>
      </c>
      <c r="C43" s="1590" t="s">
        <v>317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558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559</v>
      </c>
      <c r="AM43" s="727"/>
      <c r="AN43" s="727" t="str">
        <f>IF(T43="","",T43)</f>
        <v>Наименование централизованной системы водоотведения</v>
      </c>
      <c r="AO43" s="727"/>
      <c r="AP43" s="727"/>
      <c r="AQ43" s="1382">
        <v>23</v>
      </c>
    </row>
    <row customHeight="1" ht="24">
      <c r="A44" s="1590" t="s">
        <v>315</v>
      </c>
      <c r="B44" s="1590" t="s">
        <v>316</v>
      </c>
      <c r="C44" s="1590" t="s">
        <v>317</v>
      </c>
      <c r="D44" s="1590" t="s">
        <v>563</v>
      </c>
      <c r="E44" s="2486"/>
      <c r="F44" s="2486"/>
      <c r="G44" s="2486"/>
      <c r="H44" s="2486"/>
      <c r="I44" s="2483" t="str">
        <f>S43&amp;".1"</f>
        <v>...1</v>
      </c>
      <c r="J44" s="1590"/>
      <c r="K44" s="1590"/>
      <c r="L44" s="1591"/>
      <c r="P44" s="2484">
        <v>1</v>
      </c>
      <c r="Q44" s="1708"/>
      <c r="R44" s="583"/>
      <c r="S44" s="1720" t="str">
        <f>$I44</f>
        <v>...1</v>
      </c>
      <c r="T44" s="512" t="s">
        <v>525</v>
      </c>
      <c r="U44" s="527"/>
      <c r="V44" s="2577"/>
      <c r="W44" s="2578"/>
      <c r="X44" s="2578"/>
      <c r="Y44" s="2578"/>
      <c r="Z44" s="2578"/>
      <c r="AA44" s="2578"/>
      <c r="AB44" s="2579"/>
      <c r="AC44" s="2580"/>
      <c r="AD44" s="2581"/>
      <c r="AE44" s="2581"/>
      <c r="AF44" s="2581"/>
      <c r="AG44" s="2581"/>
      <c r="AH44" s="2581"/>
      <c r="AI44" s="2581"/>
      <c r="AJ44" s="2582"/>
      <c r="AK44" s="1485" t="s">
        <v>526</v>
      </c>
      <c r="AM44" s="727"/>
      <c r="AN44" s="727" t="str">
        <f>IF(T44="","",T44)</f>
        <v>Наименование признака дифференциации</v>
      </c>
      <c r="AO44" s="727"/>
      <c r="AP44" s="727"/>
      <c r="AQ44" s="1382">
        <v>23</v>
      </c>
    </row>
    <row customHeight="1" ht="24">
      <c r="A45" s="1590" t="s">
        <v>315</v>
      </c>
      <c r="B45" s="1590" t="s">
        <v>316</v>
      </c>
      <c r="C45" s="1590" t="s">
        <v>317</v>
      </c>
      <c r="D45" s="1590" t="s">
        <v>563</v>
      </c>
      <c r="E45" s="2486"/>
      <c r="F45" s="2486"/>
      <c r="G45" s="2486"/>
      <c r="H45" s="2486"/>
      <c r="I45" s="2513"/>
      <c r="J45" s="2483" t="str">
        <f>I44&amp;".1"</f>
        <v>...1.1</v>
      </c>
      <c r="K45" s="1590"/>
      <c r="L45" s="1591" t="s">
        <v>450</v>
      </c>
      <c r="P45" s="2484"/>
      <c r="Q45" s="2484">
        <v>1</v>
      </c>
      <c r="R45" s="584"/>
      <c r="S45" s="1720" t="str">
        <f>$J45</f>
        <v>...1.1</v>
      </c>
      <c r="T45" s="513" t="s">
        <v>451</v>
      </c>
      <c r="U45" s="527"/>
      <c r="V45" s="2472"/>
      <c r="W45" s="2473"/>
      <c r="X45" s="2473"/>
      <c r="Y45" s="2473"/>
      <c r="Z45" s="2473"/>
      <c r="AA45" s="2473"/>
      <c r="AB45" s="2474"/>
      <c r="AC45" s="2472"/>
      <c r="AD45" s="2473"/>
      <c r="AE45" s="2473"/>
      <c r="AF45" s="2473"/>
      <c r="AG45" s="2473"/>
      <c r="AH45" s="2473"/>
      <c r="AI45" s="2473"/>
      <c r="AJ45" s="2474"/>
      <c r="AK45" s="1534" t="s">
        <v>527</v>
      </c>
      <c r="AM45" s="727"/>
      <c r="AN45" s="727" t="str">
        <f>IF(T45="","",T45)</f>
        <v>Группа потребителей</v>
      </c>
      <c r="AO45" s="727"/>
      <c r="AP45" s="727"/>
      <c r="AQ45" s="1382">
        <v>23</v>
      </c>
    </row>
    <row customHeight="1" ht="24">
      <c r="A46" s="1590" t="s">
        <v>315</v>
      </c>
      <c r="B46" s="1590" t="s">
        <v>316</v>
      </c>
      <c r="C46" s="1590" t="s">
        <v>317</v>
      </c>
      <c r="D46" s="1590" t="s">
        <v>563</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315</v>
      </c>
      <c r="B47" s="1590" t="s">
        <v>316</v>
      </c>
      <c r="C47" s="1590" t="s">
        <v>317</v>
      </c>
      <c r="D47" s="1590" t="s">
        <v>563</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315</v>
      </c>
      <c r="B48" s="1590" t="s">
        <v>316</v>
      </c>
      <c r="C48" s="1590" t="s">
        <v>317</v>
      </c>
      <c r="D48" s="1590" t="s">
        <v>563</v>
      </c>
      <c r="E48" s="2486"/>
      <c r="F48" s="2486"/>
      <c r="G48" s="2486"/>
      <c r="H48" s="2486"/>
      <c r="I48" s="2513"/>
      <c r="J48" s="2483"/>
      <c r="K48" s="1590"/>
      <c r="L48" s="1591"/>
      <c r="P48" s="2484"/>
      <c r="Q48" s="2484"/>
      <c r="R48" s="583"/>
      <c r="S48" s="1505"/>
      <c r="T48" s="514" t="s">
        <v>528</v>
      </c>
      <c r="U48" s="594"/>
      <c r="V48" s="594"/>
      <c r="W48" s="594"/>
      <c r="X48" s="594"/>
      <c r="Y48" s="594"/>
      <c r="Z48" s="594"/>
      <c r="AA48" s="594"/>
      <c r="AB48" s="594"/>
      <c r="AC48" s="594"/>
      <c r="AD48" s="594"/>
      <c r="AE48" s="594"/>
      <c r="AF48" s="594"/>
      <c r="AG48" s="594"/>
      <c r="AH48" s="594"/>
      <c r="AI48" s="594"/>
      <c r="AJ48" s="594"/>
      <c r="AK48" s="1485" t="s">
        <v>529</v>
      </c>
      <c r="AM48" s="727"/>
      <c r="AN48" s="727" t="str">
        <f>IF(T48="","",T48)</f>
        <v>Добавить значение признака дифференциации</v>
      </c>
      <c r="AO48" s="727"/>
      <c r="AP48" s="727"/>
      <c r="AQ48" s="1382">
        <v>20</v>
      </c>
    </row>
    <row customHeight="1" ht="22.049999999999997">
      <c r="A49" s="1590" t="s">
        <v>315</v>
      </c>
      <c r="B49" s="1590" t="s">
        <v>316</v>
      </c>
      <c r="C49" s="1590" t="s">
        <v>317</v>
      </c>
      <c r="D49" s="1590" t="s">
        <v>563</v>
      </c>
      <c r="E49" s="2486"/>
      <c r="F49" s="2486"/>
      <c r="G49" s="2486"/>
      <c r="H49" s="2486"/>
      <c r="I49" s="2483"/>
      <c r="J49" s="1590"/>
      <c r="K49" s="1590"/>
      <c r="L49" s="1591"/>
      <c r="P49" s="2484"/>
      <c r="Q49" s="1708"/>
      <c r="R49" s="583"/>
      <c r="S49" s="1505"/>
      <c r="T49" s="592" t="s">
        <v>456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315</v>
      </c>
      <c r="B50" s="1590" t="s">
        <v>316</v>
      </c>
      <c r="C50" s="1590" t="s">
        <v>317</v>
      </c>
      <c r="D50" s="1590" t="s">
        <v>563</v>
      </c>
      <c r="E50" s="2486"/>
      <c r="F50" s="2486"/>
      <c r="G50" s="2486"/>
      <c r="H50" s="2485"/>
      <c r="I50" s="1590"/>
      <c r="J50" s="1590"/>
      <c r="K50" s="1590"/>
      <c r="L50" s="1591"/>
      <c r="M50" s="1592"/>
      <c r="N50" s="1592"/>
      <c r="O50" s="764"/>
      <c r="P50" s="587"/>
      <c r="Q50" s="602"/>
      <c r="R50" s="582"/>
      <c r="S50" s="1505"/>
      <c r="T50" s="599" t="s">
        <v>530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4842" customFormat="1" customHeight="1" ht="0">
      <c r="A51" s="1570" t="s">
        <v>315</v>
      </c>
      <c r="B51" s="1570" t="s">
        <v>316</v>
      </c>
      <c r="C51" s="1541"/>
      <c r="D51" s="1541"/>
      <c r="E51" s="2486"/>
      <c r="F51" s="2485"/>
      <c r="G51" s="1541"/>
      <c r="H51" s="1541"/>
      <c r="I51" s="1541"/>
      <c r="J51" s="1541"/>
      <c r="K51" s="1541"/>
      <c r="L51" s="1721"/>
      <c r="M51" s="1548"/>
      <c r="N51" s="1548"/>
      <c r="P51" s="1543"/>
      <c r="Q51" s="1544"/>
      <c r="R51" s="1543"/>
      <c r="S51" s="1549"/>
      <c r="T51" s="1552" t="s">
        <v>177</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4842" customFormat="1" customHeight="1" ht="0">
      <c r="A52" s="1570" t="s">
        <v>315</v>
      </c>
      <c r="B52" s="1570"/>
      <c r="C52" s="1570"/>
      <c r="D52" s="1570"/>
      <c r="E52" s="2485"/>
      <c r="F52" s="1570"/>
      <c r="G52" s="1570"/>
      <c r="H52" s="1570"/>
      <c r="I52" s="1570"/>
      <c r="J52" s="1570"/>
      <c r="K52" s="1570"/>
      <c r="L52" s="1573"/>
      <c r="M52" s="1548"/>
      <c r="N52" s="1548"/>
      <c r="O52" s="745"/>
      <c r="P52" s="607"/>
      <c r="Q52" s="1571"/>
      <c r="R52" s="607"/>
      <c r="S52" s="1549"/>
      <c r="T52" s="1552" t="s">
        <v>178</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484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205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7E9F7-6228-33B2-4BF2-F4193F1E9C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841" width="11.57421875" hidden="1" customWidth="1"/>
    <col min="2" max="2" style="14841" width="11.00390625" hidden="1" customWidth="1"/>
    <col min="3" max="3" style="14841" width="10.57421875" hidden="1"/>
    <col min="4" max="4" style="14841" width="12.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8" width="3.7109375" hidden="1" customWidth="1"/>
    <col min="17" max="17" style="17025" width="3.7109375" hidden="1" customWidth="1"/>
    <col min="18" max="18" style="16840" width="3.00390625" customWidth="1"/>
    <col min="19" max="19" style="16841" width="12.00390625" customWidth="1"/>
    <col min="20" max="20" style="14762" width="31.00390625" customWidth="1"/>
    <col min="21" max="21" style="14762" width="0.140625" customWidth="1"/>
    <col min="22" max="25" style="14762" width="21.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3.7109375" customWidth="1"/>
    <col min="31" max="32" style="14762" width="3.00390625" customWidth="1"/>
    <col min="33" max="33" style="14762" width="24.00390625" customWidth="1"/>
    <col min="34" max="34" style="14762" width="3.7109375" customWidth="1"/>
    <col min="35" max="36" style="14762" width="3.00390625" customWidth="1"/>
    <col min="37" max="37" style="14762" width="24.00390625" customWidth="1"/>
    <col min="38" max="38" style="14762" width="3.7109375" customWidth="1"/>
    <col min="39" max="40" style="14762" width="3.00390625" customWidth="1"/>
    <col min="41" max="41" style="14762" width="18.00390625" customWidth="1"/>
    <col min="42" max="42" style="14762" width="3.7109375" customWidth="1"/>
    <col min="43" max="44" style="14762" width="3.00390625" customWidth="1"/>
    <col min="45" max="45" style="14762" width="18.00390625" customWidth="1"/>
    <col min="46" max="49" style="14762" width="21.00390625" customWidth="1"/>
    <col min="50" max="50" style="14762" width="11.00390625" customWidth="1"/>
    <col min="51" max="51" style="14762" width="3.7109375" customWidth="1"/>
    <col min="52" max="52" style="14762" width="11.00390625" customWidth="1"/>
    <col min="53" max="53" style="14762" width="8.57421875" hidden="1" customWidth="1"/>
    <col min="54" max="54" style="14762" width="4.00390625" customWidth="1"/>
    <col min="55" max="55" style="14762" width="115.00390625" customWidth="1"/>
    <col min="56" max="60" style="14842" width="10.00390625" customWidth="1"/>
    <col min="61" max="61" style="1476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136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441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442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558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559</v>
      </c>
      <c r="BE4" s="727"/>
      <c r="BF4" s="727" t="str">
        <f>IF(T4="","",T4)</f>
        <v>Наименование централизованной системы водоотведения</v>
      </c>
      <c r="BG4" s="727"/>
      <c r="BH4" s="727"/>
      <c r="BI4" s="1382">
        <v>0</v>
      </c>
    </row>
    <row s="1484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446</v>
      </c>
      <c r="BE5" s="727"/>
      <c r="BF5" s="727" t="str">
        <f>IF(T5="","",T5)</f>
        <v/>
      </c>
      <c r="BG5" s="727"/>
      <c r="BH5" s="727"/>
      <c r="BI5" s="738">
        <v>0</v>
      </c>
    </row>
    <row s="14842" customFormat="1" customHeight="1" ht="14.25" hidden="1">
      <c r="A6" s="1570"/>
      <c r="B6" s="1570"/>
      <c r="C6" s="1570"/>
      <c r="D6" s="1570"/>
      <c r="E6" s="2486"/>
      <c r="F6" s="2486"/>
      <c r="G6" s="2486"/>
      <c r="H6" s="2486"/>
      <c r="I6" s="2483" t="str">
        <f>S5&amp;".1"</f>
        <v>.1</v>
      </c>
      <c r="J6" s="1570"/>
      <c r="K6" s="1570"/>
      <c r="L6" s="1573" t="s">
        <v>447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484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543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544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564</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565</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547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510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484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484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484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484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177</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484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178</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458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6996" customFormat="1" customHeight="1" ht="14.25" hidden="1">
      <c r="M24" s="1735"/>
      <c r="N24" s="1735"/>
      <c r="O24" s="1736" t="s">
        <v>459</v>
      </c>
      <c r="P24" s="1735"/>
      <c r="Q24" s="1737"/>
      <c r="R24" s="1737"/>
      <c r="AA24" s="1734" t="s">
        <v>461</v>
      </c>
      <c r="AC24" s="1734" t="s">
        <v>462</v>
      </c>
      <c r="AD24" s="1734" t="s">
        <v>511</v>
      </c>
      <c r="AH24" s="1734" t="s">
        <v>511</v>
      </c>
      <c r="AK24" s="1734" t="s">
        <v>548</v>
      </c>
      <c r="AL24" s="1734" t="s">
        <v>511</v>
      </c>
      <c r="AP24" s="1734" t="s">
        <v>511</v>
      </c>
      <c r="AY24" s="1734" t="s">
        <v>461</v>
      </c>
      <c r="BA24" s="1734" t="s">
        <v>462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«Нерюнгринская ГРЭС»</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498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498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464</v>
      </c>
      <c r="T32" s="2477"/>
      <c r="U32" s="1599"/>
      <c r="V32" s="2491" t="str">
        <f>IF(TITLE_DATE_PR_CHANGE="",IF(TITLE_DATE_PR="","",TITLE_DATE_PR),TITLE_DATE_PR_CHANGE)</f>
        <v>45646</v>
      </c>
      <c r="W32" s="2491"/>
      <c r="X32" s="2491"/>
      <c r="Y32" s="2491"/>
      <c r="Z32" s="2491"/>
      <c r="AA32" s="2491"/>
      <c r="AB32" s="2491"/>
      <c r="AC32" s="553"/>
      <c r="AD32" s="2491" t="str">
        <f>IF(TITLE_DATE_PR_CHANGE="",IF(TITLE_DATE_PR="","",TITLE_DATE_PR),TITLE_DATE_PR_CHANGE)</f>
        <v>45646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498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465</v>
      </c>
      <c r="T33" s="2477"/>
      <c r="U33" s="1599"/>
      <c r="V33" s="2478" t="str">
        <f>IF(TITLE_NUMBER_PR_CHANGE="",IF(TITLE_NUMBER_PR="","",TITLE_NUMBER_PR),TITLE_NUMBER_PR_CHANGE)</f>
        <v>1.3/58</v>
      </c>
      <c r="W33" s="2478"/>
      <c r="X33" s="2478"/>
      <c r="Y33" s="2478"/>
      <c r="Z33" s="2478"/>
      <c r="AA33" s="2478"/>
      <c r="AB33" s="2478"/>
      <c r="AC33" s="553"/>
      <c r="AD33" s="2478" t="str">
        <f>IF(TITLE_NUMBER_PR_CHANGE="",IF(TITLE_NUMBER_PR="","",TITLE_NUMBER_PR),TITLE_NUMBER_PR_CHANGE)</f>
        <v>1.3/58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498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4985" customFormat="1" customHeight="1" ht="18.75">
      <c r="A36" s="1595"/>
      <c r="B36" s="1595"/>
      <c r="C36" s="1595"/>
      <c r="D36" s="1595"/>
      <c r="E36" s="1595"/>
      <c r="F36" s="1595"/>
      <c r="G36" s="1595"/>
      <c r="H36" s="1595"/>
      <c r="I36" s="1595"/>
      <c r="J36" s="1595"/>
      <c r="K36" s="1595"/>
      <c r="L36" s="1596"/>
      <c r="M36" s="1595"/>
      <c r="N36" s="1595"/>
      <c r="O36" s="1595"/>
      <c r="P36" s="1595"/>
      <c r="Q36" s="1595"/>
      <c r="S36" s="2477" t="s">
        <v>464</v>
      </c>
      <c r="T36" s="2477"/>
      <c r="U36" s="1599"/>
      <c r="V36" s="2491" t="str">
        <f>IF(TITLE_DATE_PR_CHANGE="",IF(TITLE_DATE_PR="","",TITLE_DATE_PR),TITLE_DATE_PR_CHANGE)</f>
        <v>45646</v>
      </c>
      <c r="W36" s="2491"/>
      <c r="X36" s="2491"/>
      <c r="Y36" s="2491"/>
      <c r="Z36" s="2491"/>
      <c r="AA36" s="2491"/>
      <c r="AB36" s="2491"/>
      <c r="AC36" s="553"/>
      <c r="AD36" s="2491" t="str">
        <f>IF(TITLE_DATE_PR_CHANGE="",IF(TITLE_DATE_PR="","",TITLE_DATE_PR),TITLE_DATE_PR_CHANGE)</f>
        <v>45646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4985" customFormat="1" customHeight="1" ht="18.75">
      <c r="A37" s="1595"/>
      <c r="B37" s="1595"/>
      <c r="C37" s="1595"/>
      <c r="D37" s="1595"/>
      <c r="E37" s="1595"/>
      <c r="F37" s="1595"/>
      <c r="G37" s="1595"/>
      <c r="H37" s="1595"/>
      <c r="I37" s="1595"/>
      <c r="J37" s="1595"/>
      <c r="K37" s="1595"/>
      <c r="L37" s="1596"/>
      <c r="M37" s="1595"/>
      <c r="N37" s="1595"/>
      <c r="O37" s="1595"/>
      <c r="P37" s="1595"/>
      <c r="Q37" s="1595"/>
      <c r="S37" s="2477" t="s">
        <v>465</v>
      </c>
      <c r="T37" s="2477"/>
      <c r="U37" s="1599"/>
      <c r="V37" s="2478" t="str">
        <f>IF(TITLE_NUMBER_PR_CHANGE="",IF(TITLE_NUMBER_PR="","",TITLE_NUMBER_PR),TITLE_NUMBER_PR_CHANGE)</f>
        <v>1.3/58</v>
      </c>
      <c r="W37" s="2478"/>
      <c r="X37" s="2478"/>
      <c r="Y37" s="2478"/>
      <c r="Z37" s="2478"/>
      <c r="AA37" s="2478"/>
      <c r="AB37" s="2478"/>
      <c r="AC37" s="553"/>
      <c r="AD37" s="2478" t="str">
        <f>IF(TITLE_NUMBER_PR_CHANGE="",IF(TITLE_NUMBER_PR="","",TITLE_NUMBER_PR),TITLE_NUMBER_PR_CHANGE)</f>
        <v>1.3/58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498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468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468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344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345</v>
      </c>
      <c r="BI40" s="1382">
        <v>14</v>
      </c>
    </row>
    <row customHeight="1" ht="14.699999999999998">
      <c r="Q41" s="518"/>
      <c r="R41" s="603"/>
      <c r="S41" s="2500" t="s">
        <v>89</v>
      </c>
      <c r="T41" s="2436" t="s">
        <v>549</v>
      </c>
      <c r="U41" s="528"/>
      <c r="V41" s="2501" t="s">
        <v>470</v>
      </c>
      <c r="W41" s="2502"/>
      <c r="X41" s="2502"/>
      <c r="Y41" s="2502"/>
      <c r="Z41" s="2502"/>
      <c r="AA41" s="2502"/>
      <c r="AB41" s="2503"/>
      <c r="AC41" s="2504" t="s">
        <v>471</v>
      </c>
      <c r="AD41" s="2555" t="s">
        <v>566</v>
      </c>
      <c r="AE41" s="2518"/>
      <c r="AF41" s="2518"/>
      <c r="AG41" s="2556"/>
      <c r="AH41" s="2555" t="s">
        <v>567</v>
      </c>
      <c r="AI41" s="2518"/>
      <c r="AJ41" s="2518"/>
      <c r="AK41" s="2556"/>
      <c r="AL41" s="2555" t="s">
        <v>568</v>
      </c>
      <c r="AM41" s="2518"/>
      <c r="AN41" s="2518"/>
      <c r="AO41" s="2556"/>
      <c r="AP41" s="2555" t="s">
        <v>553</v>
      </c>
      <c r="AQ41" s="2518"/>
      <c r="AR41" s="2518"/>
      <c r="AS41" s="2556"/>
      <c r="AT41" s="2501" t="s">
        <v>470</v>
      </c>
      <c r="AU41" s="2502"/>
      <c r="AV41" s="2502"/>
      <c r="AW41" s="2502"/>
      <c r="AX41" s="2502"/>
      <c r="AY41" s="2502"/>
      <c r="AZ41" s="2503"/>
      <c r="BA41" s="2504" t="s">
        <v>471</v>
      </c>
      <c r="BB41" s="2507" t="s">
        <v>473</v>
      </c>
      <c r="BC41" s="2354"/>
      <c r="BI41" s="1382">
        <v>14</v>
      </c>
    </row>
    <row customHeight="1" ht="35.699999999999996">
      <c r="Q42" s="518"/>
      <c r="R42" s="603"/>
      <c r="S42" s="2500"/>
      <c r="T42" s="2436"/>
      <c r="U42" s="1258"/>
      <c r="V42" s="2419" t="s">
        <v>554</v>
      </c>
      <c r="W42" s="2420"/>
      <c r="X42" s="2419" t="s">
        <v>555</v>
      </c>
      <c r="Y42" s="2420"/>
      <c r="Z42" s="2521" t="s">
        <v>556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569</v>
      </c>
      <c r="AU42" s="2420"/>
      <c r="AV42" s="2419" t="s">
        <v>570</v>
      </c>
      <c r="AW42" s="2420"/>
      <c r="AX42" s="2521" t="s">
        <v>556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148</v>
      </c>
      <c r="C44" s="1597" t="s">
        <v>149</v>
      </c>
      <c r="D44" s="1597" t="s">
        <v>150</v>
      </c>
      <c r="E44" s="1591" t="s">
        <v>478</v>
      </c>
      <c r="F44" s="1591" t="s">
        <v>479</v>
      </c>
      <c r="G44" s="1591" t="s">
        <v>480</v>
      </c>
      <c r="H44" s="1591" t="s">
        <v>481</v>
      </c>
      <c r="I44" s="1591" t="s">
        <v>482</v>
      </c>
      <c r="J44" s="1591" t="s">
        <v>483</v>
      </c>
      <c r="K44" s="1591" t="s">
        <v>484</v>
      </c>
      <c r="L44" s="1591" t="s">
        <v>459</v>
      </c>
      <c r="Q44" s="518"/>
      <c r="R44" s="603"/>
      <c r="S44" s="2500"/>
      <c r="T44" s="2436"/>
      <c r="U44" s="529"/>
      <c r="V44" s="1706" t="s">
        <v>520</v>
      </c>
      <c r="W44" s="1706" t="s">
        <v>521</v>
      </c>
      <c r="X44" s="1706" t="s">
        <v>520</v>
      </c>
      <c r="Y44" s="1706" t="s">
        <v>521</v>
      </c>
      <c r="Z44" s="1716" t="s">
        <v>487</v>
      </c>
      <c r="AA44" s="2497" t="s">
        <v>488</v>
      </c>
      <c r="AB44" s="2498"/>
      <c r="AC44" s="2506"/>
      <c r="AD44" s="2560"/>
      <c r="AE44" s="2561"/>
      <c r="AF44" s="2561"/>
      <c r="AG44" s="2562"/>
      <c r="AH44" s="2560"/>
      <c r="AI44" s="2561"/>
      <c r="AJ44" s="2561"/>
      <c r="AK44" s="2562"/>
      <c r="AL44" s="2560"/>
      <c r="AM44" s="2561"/>
      <c r="AN44" s="2561"/>
      <c r="AO44" s="2562"/>
      <c r="AP44" s="2560"/>
      <c r="AQ44" s="2561"/>
      <c r="AR44" s="2561"/>
      <c r="AS44" s="2562"/>
      <c r="AT44" s="1706" t="s">
        <v>520</v>
      </c>
      <c r="AU44" s="1706" t="s">
        <v>521</v>
      </c>
      <c r="AV44" s="1706" t="s">
        <v>520</v>
      </c>
      <c r="AW44" s="1706" t="s">
        <v>521</v>
      </c>
      <c r="AX44" s="1716" t="s">
        <v>487</v>
      </c>
      <c r="AY44" s="2497" t="s">
        <v>488</v>
      </c>
      <c r="AZ44" s="2498"/>
      <c r="BA44" s="2506"/>
      <c r="BB44" s="2509"/>
      <c r="BC44" s="2354"/>
      <c r="BI44" s="1382">
        <v>14</v>
      </c>
    </row>
    <row s="1545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123</v>
      </c>
      <c r="T45" s="1482" t="s">
        <v>104</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320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136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320</v>
      </c>
      <c r="B47" s="1590" t="s">
        <v>321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441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442</v>
      </c>
      <c r="BE47" s="727"/>
      <c r="BF47" s="727" t="str">
        <f>IF(T47="","",T47)</f>
        <v>Территория действия тарифа</v>
      </c>
      <c r="BG47" s="727"/>
      <c r="BH47" s="727"/>
      <c r="BI47" s="1382">
        <v>21</v>
      </c>
    </row>
    <row customHeight="1" ht="35.699999999999996">
      <c r="A48" s="1590" t="s">
        <v>320</v>
      </c>
      <c r="B48" s="1590" t="s">
        <v>321</v>
      </c>
      <c r="C48" s="1590" t="s">
        <v>322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558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559</v>
      </c>
      <c r="BE48" s="727"/>
      <c r="BF48" s="727" t="str">
        <f>IF(T48="","",T48)</f>
        <v>Наименование централизованной системы водоотведения</v>
      </c>
      <c r="BG48" s="727"/>
      <c r="BH48" s="727"/>
      <c r="BI48" s="1382">
        <v>34</v>
      </c>
    </row>
    <row s="14842" customFormat="1" customHeight="1" ht="0">
      <c r="A49" s="1570" t="s">
        <v>320</v>
      </c>
      <c r="B49" s="1570" t="s">
        <v>321</v>
      </c>
      <c r="C49" s="1570" t="s">
        <v>322</v>
      </c>
      <c r="D49" s="1570" t="s">
        <v>571</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446</v>
      </c>
      <c r="BE49" s="727"/>
      <c r="BF49" s="727" t="str">
        <f>IF(T49="","",T49)</f>
        <v/>
      </c>
      <c r="BG49" s="727"/>
      <c r="BH49" s="727"/>
      <c r="BI49" s="738">
        <v>0</v>
      </c>
    </row>
    <row s="14842" customFormat="1" customHeight="1" ht="0">
      <c r="A50" s="1570" t="s">
        <v>320</v>
      </c>
      <c r="B50" s="1570" t="s">
        <v>321</v>
      </c>
      <c r="C50" s="1570" t="s">
        <v>322</v>
      </c>
      <c r="D50" s="1570" t="s">
        <v>571</v>
      </c>
      <c r="E50" s="2486"/>
      <c r="F50" s="2486"/>
      <c r="G50" s="2486"/>
      <c r="H50" s="2486"/>
      <c r="I50" s="2483" t="str">
        <f>S49&amp;".1"</f>
        <v>.1</v>
      </c>
      <c r="J50" s="1570"/>
      <c r="K50" s="1570"/>
      <c r="L50" s="1573" t="s">
        <v>447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4842" customFormat="1" customHeight="1" ht="0">
      <c r="A51" s="1570" t="s">
        <v>320</v>
      </c>
      <c r="B51" s="1570" t="s">
        <v>321</v>
      </c>
      <c r="C51" s="1570" t="s">
        <v>322</v>
      </c>
      <c r="D51" s="1570" t="s">
        <v>571</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320</v>
      </c>
      <c r="B52" s="1590" t="s">
        <v>321</v>
      </c>
      <c r="C52" s="1590" t="s">
        <v>322</v>
      </c>
      <c r="D52" s="1590" t="s">
        <v>571</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543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544</v>
      </c>
      <c r="AT53" s="1620"/>
      <c r="AU53" s="1723"/>
      <c r="AV53" s="1620"/>
      <c r="AW53" s="1723"/>
      <c r="AX53" s="1620"/>
      <c r="AY53" s="1620"/>
      <c r="AZ53" s="1620"/>
      <c r="BA53" s="1620"/>
      <c r="BB53" s="1624"/>
      <c r="BC53" s="2481"/>
      <c r="BE53" s="727"/>
      <c r="BF53" s="727"/>
      <c r="BG53" s="727"/>
      <c r="BH53" s="727"/>
      <c r="BI53" s="1382">
        <v>11</v>
      </c>
    </row>
    <row customHeight="1" ht="11.549999999999999">
      <c r="A54" s="1590" t="s">
        <v>320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564</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320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565</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320</v>
      </c>
      <c r="B56" s="1590" t="s">
        <v>321</v>
      </c>
      <c r="C56" s="1590" t="s">
        <v>322</v>
      </c>
      <c r="D56" s="1590" t="s">
        <v>571</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547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320</v>
      </c>
      <c r="B57" s="1590" t="s">
        <v>321</v>
      </c>
      <c r="C57" s="1590" t="s">
        <v>322</v>
      </c>
      <c r="D57" s="1590" t="s">
        <v>571</v>
      </c>
      <c r="E57" s="2486"/>
      <c r="F57" s="2486"/>
      <c r="G57" s="2486"/>
      <c r="H57" s="2486"/>
      <c r="I57" s="2513"/>
      <c r="J57" s="2483"/>
      <c r="K57" s="1590"/>
      <c r="L57" s="1591"/>
      <c r="P57" s="2484"/>
      <c r="Q57" s="2484"/>
      <c r="R57" s="583"/>
      <c r="S57" s="1505"/>
      <c r="T57" s="514" t="s">
        <v>510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4842" customFormat="1" customHeight="1" ht="0">
      <c r="A58" s="1570" t="s">
        <v>320</v>
      </c>
      <c r="B58" s="1570" t="s">
        <v>321</v>
      </c>
      <c r="C58" s="1570" t="s">
        <v>322</v>
      </c>
      <c r="D58" s="1570" t="s">
        <v>571</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4842" customFormat="1" customHeight="1" ht="0">
      <c r="A59" s="1570" t="s">
        <v>320</v>
      </c>
      <c r="B59" s="1570" t="s">
        <v>321</v>
      </c>
      <c r="C59" s="1570" t="s">
        <v>322</v>
      </c>
      <c r="D59" s="1570" t="s">
        <v>571</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4842" customFormat="1" customHeight="1" ht="0">
      <c r="A60" s="1570" t="s">
        <v>320</v>
      </c>
      <c r="B60" s="1570" t="s">
        <v>321</v>
      </c>
      <c r="C60" s="1570" t="s">
        <v>322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4842" customFormat="1" customHeight="1" ht="0">
      <c r="A61" s="1570" t="s">
        <v>320</v>
      </c>
      <c r="B61" s="1570" t="s">
        <v>321</v>
      </c>
      <c r="C61" s="1541"/>
      <c r="D61" s="1541"/>
      <c r="E61" s="2486"/>
      <c r="F61" s="2485"/>
      <c r="G61" s="1541"/>
      <c r="H61" s="1541"/>
      <c r="I61" s="1541"/>
      <c r="J61" s="1541"/>
      <c r="K61" s="1541"/>
      <c r="L61" s="1721"/>
      <c r="M61" s="1548"/>
      <c r="N61" s="1548"/>
      <c r="P61" s="1543"/>
      <c r="Q61" s="1544"/>
      <c r="R61" s="1543"/>
      <c r="S61" s="1549"/>
      <c r="T61" s="1552" t="s">
        <v>177</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4842" customFormat="1" customHeight="1" ht="0">
      <c r="A62" s="1570" t="s">
        <v>320</v>
      </c>
      <c r="B62" s="1570"/>
      <c r="C62" s="1570"/>
      <c r="D62" s="1570"/>
      <c r="E62" s="2485"/>
      <c r="F62" s="1570"/>
      <c r="G62" s="1570"/>
      <c r="H62" s="1570"/>
      <c r="I62" s="1570"/>
      <c r="J62" s="1570"/>
      <c r="K62" s="1570"/>
      <c r="L62" s="1573"/>
      <c r="M62" s="1548"/>
      <c r="N62" s="1548"/>
      <c r="O62" s="745"/>
      <c r="P62" s="607"/>
      <c r="Q62" s="1571"/>
      <c r="R62" s="607"/>
      <c r="S62" s="1549"/>
      <c r="T62" s="1552" t="s">
        <v>178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484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205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8F535-9375-965C-9015-0C28792544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4.140625" hidden="1" customWidth="1"/>
    <col min="10" max="10" style="14841" width="9.8515625" hidden="1" customWidth="1"/>
    <col min="11" max="11" style="14841" width="14.71093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8" style="14762" width="19.7109375" hidden="1" customWidth="1"/>
    <col min="29" max="29" style="14762" width="11.7109375" hidden="1" customWidth="1"/>
    <col min="30" max="30" style="14762" width="3.7109375" hidden="1" customWidth="1"/>
    <col min="31" max="31" style="14762" width="11.7109375" hidden="1" customWidth="1"/>
    <col min="32" max="32" style="14762" width="8.57421875" hidden="1" customWidth="1"/>
    <col min="33" max="33" style="14762" width="19.7109375" customWidth="1"/>
    <col min="34" max="39" style="14762" width="19.00390625" customWidth="1"/>
    <col min="40" max="40" style="14762" width="11.00390625" customWidth="1"/>
    <col min="41" max="41" style="14762" width="3.7109375" customWidth="1"/>
    <col min="42" max="42" style="14762" width="11.00390625" customWidth="1"/>
    <col min="43" max="43" style="14762" width="8.57421875" hidden="1" customWidth="1"/>
    <col min="44" max="44" style="14762" width="4.00390625" customWidth="1"/>
    <col min="45" max="45" style="14762" width="115.00390625" customWidth="1"/>
    <col min="46" max="50" style="14842" width="10.00390625" customWidth="1"/>
    <col min="51" max="51" style="14762"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136</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441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442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572</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573</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525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526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450</v>
      </c>
      <c r="P6" s="2484"/>
      <c r="Q6" s="2484">
        <v>1</v>
      </c>
      <c r="R6" s="584"/>
      <c r="S6" s="1720">
        <f>$J6</f>
      </c>
      <c r="T6" s="513" t="s">
        <v>451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527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67</v>
      </c>
      <c r="AE7" s="2492"/>
      <c r="AF7" s="2334" t="s">
        <v>67</v>
      </c>
      <c r="AG7" s="978"/>
      <c r="AH7" s="978"/>
      <c r="AI7" s="978"/>
      <c r="AJ7" s="978"/>
      <c r="AK7" s="978"/>
      <c r="AL7" s="978"/>
      <c r="AM7" s="978"/>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528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529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456</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530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484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177</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484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178</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67</v>
      </c>
      <c r="AP15" s="2494"/>
      <c r="AQ15" s="2495" t="s">
        <v>67</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4841" customFormat="1" customHeight="1" ht="22.5" hidden="1">
      <c r="L18" s="1705"/>
      <c r="M18" s="1589"/>
      <c r="N18" s="1589"/>
      <c r="O18" s="1594" t="s">
        <v>458</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484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4841" customFormat="1" customHeight="1" ht="12" hidden="1">
      <c r="L20" s="1705"/>
      <c r="M20" s="1589"/>
      <c r="N20" s="1589"/>
      <c r="O20" s="1591" t="s">
        <v>459</v>
      </c>
      <c r="P20" s="1589"/>
      <c r="Q20" s="1669"/>
      <c r="R20" s="1669"/>
      <c r="S20" s="956"/>
      <c r="T20" s="1387" t="s">
        <v>460</v>
      </c>
      <c r="W20" s="1593"/>
      <c r="X20" s="1593"/>
      <c r="Y20" s="1593"/>
      <c r="Z20" s="1593"/>
      <c r="AA20" s="1593"/>
      <c r="AB20" s="1593"/>
      <c r="AD20" s="413" t="s">
        <v>461</v>
      </c>
      <c r="AF20" s="413" t="s">
        <v>462</v>
      </c>
      <c r="AG20" s="1387" t="s">
        <v>460</v>
      </c>
      <c r="AH20" s="1593"/>
      <c r="AI20" s="1593"/>
      <c r="AJ20" s="1593"/>
      <c r="AK20" s="1593"/>
      <c r="AL20" s="1593"/>
      <c r="AO20" s="413" t="s">
        <v>463</v>
      </c>
      <c r="AQ20" s="413" t="s">
        <v>462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49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4985" customFormat="1" customHeight="1" ht="18.75" hidden="1">
      <c r="A28" s="1595"/>
      <c r="B28" s="1595"/>
      <c r="C28" s="1595"/>
      <c r="D28" s="1595"/>
      <c r="E28" s="1595"/>
      <c r="F28" s="1595"/>
      <c r="G28" s="1595"/>
      <c r="H28" s="1595"/>
      <c r="I28" s="1595"/>
      <c r="J28" s="1595"/>
      <c r="K28" s="1595"/>
      <c r="L28" s="1596"/>
      <c r="M28" s="1595"/>
      <c r="N28" s="1595"/>
      <c r="O28" s="1595"/>
      <c r="S28" s="2477" t="s">
        <v>464</v>
      </c>
      <c r="T28" s="2477"/>
      <c r="U28" s="1599"/>
      <c r="V28" s="2491" t="str">
        <f>IF(TITLE_DATE_PR_CHANGE="",IF(TITLE_DATE_PR="","",TITLE_DATE_PR),TITLE_DATE_PR_CHANGE)</f>
        <v>45646</v>
      </c>
      <c r="W28" s="2491"/>
      <c r="X28" s="2491"/>
      <c r="Y28" s="2491"/>
      <c r="Z28" s="2491"/>
      <c r="AA28" s="2491"/>
      <c r="AB28" s="2491"/>
      <c r="AC28" s="2491"/>
      <c r="AD28" s="2491"/>
      <c r="AE28" s="2491"/>
      <c r="AF28" s="553"/>
      <c r="AG28" s="2491" t="str">
        <f>IF(TITLE_DATE_PR_CHANGE="",IF(TITLE_DATE_PR="","",TITLE_DATE_PR),TITLE_DATE_PR_CHANGE)</f>
        <v>45646</v>
      </c>
      <c r="AH28" s="2491"/>
      <c r="AI28" s="2491"/>
      <c r="AJ28" s="2491"/>
      <c r="AK28" s="2491"/>
      <c r="AL28" s="2491"/>
      <c r="AM28" s="2491"/>
      <c r="AN28" s="2491"/>
      <c r="AO28" s="2491"/>
      <c r="AP28" s="2491"/>
      <c r="AQ28" s="553"/>
      <c r="AR28" s="553"/>
      <c r="AS28" s="507"/>
      <c r="AT28" s="595"/>
      <c r="AU28" s="595"/>
      <c r="AV28" s="595"/>
      <c r="AW28" s="595"/>
      <c r="AX28" s="595"/>
      <c r="AY28" s="645">
        <v>0</v>
      </c>
    </row>
    <row s="14985" customFormat="1" customHeight="1" ht="18.75" hidden="1">
      <c r="A29" s="1595"/>
      <c r="B29" s="1595"/>
      <c r="C29" s="1595"/>
      <c r="D29" s="1595"/>
      <c r="E29" s="1595"/>
      <c r="F29" s="1595"/>
      <c r="G29" s="1595"/>
      <c r="H29" s="1595"/>
      <c r="I29" s="1595"/>
      <c r="J29" s="1595"/>
      <c r="K29" s="1595"/>
      <c r="L29" s="1596"/>
      <c r="M29" s="1595"/>
      <c r="N29" s="1595"/>
      <c r="O29" s="1595"/>
      <c r="S29" s="2477" t="s">
        <v>465</v>
      </c>
      <c r="T29" s="2477"/>
      <c r="U29" s="1599"/>
      <c r="V29" s="2478" t="str">
        <f>IF(TITLE_NUMBER_PR_CHANGE="",IF(TITLE_NUMBER_PR="","",TITLE_NUMBER_PR),TITLE_NUMBER_PR_CHANGE)</f>
        <v>1.3/58</v>
      </c>
      <c r="W29" s="2478"/>
      <c r="X29" s="2478"/>
      <c r="Y29" s="2478"/>
      <c r="Z29" s="2478"/>
      <c r="AA29" s="2478"/>
      <c r="AB29" s="2478"/>
      <c r="AC29" s="2478"/>
      <c r="AD29" s="2478"/>
      <c r="AE29" s="2478"/>
      <c r="AF29" s="553"/>
      <c r="AG29" s="2478" t="str">
        <f>IF(TITLE_NUMBER_PR_CHANGE="",IF(TITLE_NUMBER_PR="","",TITLE_NUMBER_PR),TITLE_NUMBER_PR_CHANGE)</f>
        <v>1.3/58</v>
      </c>
      <c r="AH29" s="2478"/>
      <c r="AI29" s="2478"/>
      <c r="AJ29" s="2478"/>
      <c r="AK29" s="2478"/>
      <c r="AL29" s="2478"/>
      <c r="AM29" s="2478"/>
      <c r="AN29" s="2478"/>
      <c r="AO29" s="2478"/>
      <c r="AP29" s="2478"/>
      <c r="AQ29" s="553"/>
      <c r="AR29" s="553"/>
      <c r="AS29" s="507"/>
      <c r="AT29" s="595"/>
      <c r="AU29" s="595"/>
      <c r="AV29" s="595"/>
      <c r="AW29" s="595"/>
      <c r="AX29" s="595"/>
      <c r="AY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4985" customFormat="1" customHeight="1" ht="18.75">
      <c r="A32" s="1595"/>
      <c r="B32" s="1595"/>
      <c r="C32" s="1595"/>
      <c r="D32" s="1595"/>
      <c r="E32" s="1595"/>
      <c r="F32" s="1595"/>
      <c r="G32" s="1595"/>
      <c r="H32" s="1595"/>
      <c r="I32" s="1595"/>
      <c r="J32" s="1595"/>
      <c r="K32" s="1595"/>
      <c r="L32" s="1596"/>
      <c r="M32" s="1595"/>
      <c r="N32" s="1595"/>
      <c r="O32" s="1595"/>
      <c r="S32" s="2477" t="s">
        <v>466</v>
      </c>
      <c r="T32" s="2477"/>
      <c r="U32" s="1599"/>
      <c r="V32" s="2491" t="str">
        <f>IF(TITLE_DATE_PR_CHANGE="",IF(TITLE_DATE_PR="","",TITLE_DATE_PR),TITLE_DATE_PR_CHANGE)</f>
        <v>45646</v>
      </c>
      <c r="W32" s="2491"/>
      <c r="X32" s="2491"/>
      <c r="Y32" s="2491"/>
      <c r="Z32" s="2491"/>
      <c r="AA32" s="2491"/>
      <c r="AB32" s="2491"/>
      <c r="AC32" s="2491"/>
      <c r="AD32" s="2491"/>
      <c r="AE32" s="2491"/>
      <c r="AF32" s="553"/>
      <c r="AG32" s="2491" t="str">
        <f>IF(TITLE_DATE_PR_CHANGE="",IF(TITLE_DATE_PR="","",TITLE_DATE_PR),TITLE_DATE_PR_CHANGE)</f>
        <v>45646</v>
      </c>
      <c r="AH32" s="2491"/>
      <c r="AI32" s="2491"/>
      <c r="AJ32" s="2491"/>
      <c r="AK32" s="2491"/>
      <c r="AL32" s="2491"/>
      <c r="AM32" s="2491"/>
      <c r="AN32" s="2491"/>
      <c r="AO32" s="2491"/>
      <c r="AP32" s="2491"/>
      <c r="AQ32" s="553"/>
      <c r="AR32" s="553"/>
      <c r="AS32" s="507"/>
      <c r="AT32" s="595"/>
      <c r="AU32" s="595"/>
      <c r="AV32" s="595"/>
      <c r="AW32" s="595"/>
      <c r="AX32" s="595"/>
      <c r="AY32" s="645">
        <v>0</v>
      </c>
    </row>
    <row s="14985" customFormat="1" customHeight="1" ht="18.75">
      <c r="A33" s="1595"/>
      <c r="B33" s="1595"/>
      <c r="C33" s="1595"/>
      <c r="D33" s="1595"/>
      <c r="E33" s="1595"/>
      <c r="F33" s="1595"/>
      <c r="G33" s="1595"/>
      <c r="H33" s="1595"/>
      <c r="I33" s="1595"/>
      <c r="J33" s="1595"/>
      <c r="K33" s="1595"/>
      <c r="L33" s="1596"/>
      <c r="M33" s="1595"/>
      <c r="N33" s="1595"/>
      <c r="O33" s="1595"/>
      <c r="S33" s="2477" t="s">
        <v>467</v>
      </c>
      <c r="T33" s="2477"/>
      <c r="U33" s="1599"/>
      <c r="V33" s="2478" t="str">
        <f>IF(TITLE_NUMBER_PR_CHANGE="",IF(TITLE_NUMBER_PR="","",TITLE_NUMBER_PR),TITLE_NUMBER_PR_CHANGE)</f>
        <v>1.3/58</v>
      </c>
      <c r="W33" s="2478"/>
      <c r="X33" s="2478"/>
      <c r="Y33" s="2478"/>
      <c r="Z33" s="2478"/>
      <c r="AA33" s="2478"/>
      <c r="AB33" s="2478"/>
      <c r="AC33" s="2478"/>
      <c r="AD33" s="2478"/>
      <c r="AE33" s="2478"/>
      <c r="AF33" s="553"/>
      <c r="AG33" s="2478" t="str">
        <f>IF(TITLE_NUMBER_PR_CHANGE="",IF(TITLE_NUMBER_PR="","",TITLE_NUMBER_PR),TITLE_NUMBER_PR_CHANGE)</f>
        <v>1.3/58</v>
      </c>
      <c r="AH33" s="2478"/>
      <c r="AI33" s="2478"/>
      <c r="AJ33" s="2478"/>
      <c r="AK33" s="2478"/>
      <c r="AL33" s="2478"/>
      <c r="AM33" s="2478"/>
      <c r="AN33" s="2478"/>
      <c r="AO33" s="2478"/>
      <c r="AP33" s="2478"/>
      <c r="AQ33" s="553"/>
      <c r="AR33" s="553"/>
      <c r="AS33" s="507"/>
      <c r="AT33" s="595"/>
      <c r="AU33" s="595"/>
      <c r="AV33" s="595"/>
      <c r="AW33" s="595"/>
      <c r="AX33" s="595"/>
      <c r="AY33" s="645">
        <v>0</v>
      </c>
    </row>
    <row s="1498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468</v>
      </c>
      <c r="AG34" s="553"/>
      <c r="AH34" s="1862"/>
      <c r="AI34" s="1862"/>
      <c r="AJ34" s="1862"/>
      <c r="AK34" s="1862"/>
      <c r="AL34" s="1862"/>
      <c r="AM34" s="553"/>
      <c r="AN34" s="553"/>
      <c r="AO34" s="553"/>
      <c r="AP34" s="553"/>
      <c r="AQ34" s="505" t="s">
        <v>468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344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345</v>
      </c>
      <c r="AY36" s="1382">
        <v>14</v>
      </c>
    </row>
    <row customHeight="1" ht="14.699999999999998">
      <c r="Q37" s="603"/>
      <c r="R37" s="603"/>
      <c r="S37" s="2500" t="s">
        <v>89</v>
      </c>
      <c r="T37" s="2436" t="s">
        <v>469</v>
      </c>
      <c r="U37" s="528"/>
      <c r="V37" s="2501" t="s">
        <v>470</v>
      </c>
      <c r="W37" s="2518"/>
      <c r="X37" s="2518"/>
      <c r="Y37" s="2518"/>
      <c r="Z37" s="2518"/>
      <c r="AA37" s="2518"/>
      <c r="AB37" s="2518"/>
      <c r="AC37" s="2502"/>
      <c r="AD37" s="2502"/>
      <c r="AE37" s="2503"/>
      <c r="AF37" s="2504" t="s">
        <v>471</v>
      </c>
      <c r="AG37" s="2501" t="s">
        <v>470</v>
      </c>
      <c r="AH37" s="2502"/>
      <c r="AI37" s="2502"/>
      <c r="AJ37" s="2502"/>
      <c r="AK37" s="2502"/>
      <c r="AL37" s="2502"/>
      <c r="AM37" s="2502"/>
      <c r="AN37" s="2502"/>
      <c r="AO37" s="2502"/>
      <c r="AP37" s="2503"/>
      <c r="AQ37" s="2504" t="s">
        <v>472</v>
      </c>
      <c r="AR37" s="2507" t="s">
        <v>473</v>
      </c>
      <c r="AS37" s="2354"/>
      <c r="AY37" s="1382">
        <v>14</v>
      </c>
    </row>
    <row customHeight="1" ht="19.95">
      <c r="Q38" s="603"/>
      <c r="R38" s="603"/>
      <c r="S38" s="2500"/>
      <c r="T38" s="2436"/>
      <c r="U38" s="1258"/>
      <c r="V38" s="2593" t="s">
        <v>574</v>
      </c>
      <c r="W38" s="2592" t="s">
        <v>575</v>
      </c>
      <c r="X38" s="2592"/>
      <c r="Y38" s="2592"/>
      <c r="Z38" s="2592" t="s">
        <v>576</v>
      </c>
      <c r="AA38" s="2592"/>
      <c r="AB38" s="2592"/>
      <c r="AC38" s="2521" t="s">
        <v>477</v>
      </c>
      <c r="AD38" s="2540"/>
      <c r="AE38" s="2541"/>
      <c r="AF38" s="2505"/>
      <c r="AG38" s="2593" t="s">
        <v>574</v>
      </c>
      <c r="AH38" s="2592" t="s">
        <v>575</v>
      </c>
      <c r="AI38" s="2592"/>
      <c r="AJ38" s="2592"/>
      <c r="AK38" s="2592" t="s">
        <v>576</v>
      </c>
      <c r="AL38" s="2592"/>
      <c r="AM38" s="2592"/>
      <c r="AN38" s="2521" t="s">
        <v>477</v>
      </c>
      <c r="AO38" s="2540"/>
      <c r="AP38" s="2541"/>
      <c r="AQ38" s="2505"/>
      <c r="AR38" s="2508"/>
      <c r="AS38" s="2354"/>
      <c r="AY38" s="1382">
        <v>19</v>
      </c>
    </row>
    <row s="14762"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577</v>
      </c>
      <c r="X39" s="2592" t="s">
        <v>578</v>
      </c>
      <c r="Y39" s="2592"/>
      <c r="Z39" s="2592" t="s">
        <v>579</v>
      </c>
      <c r="AA39" s="2592" t="s">
        <v>578</v>
      </c>
      <c r="AB39" s="2592"/>
      <c r="AC39" s="2522"/>
      <c r="AD39" s="2542"/>
      <c r="AE39" s="2543"/>
      <c r="AF39" s="2505"/>
      <c r="AG39" s="2593"/>
      <c r="AH39" s="2592" t="s">
        <v>577</v>
      </c>
      <c r="AI39" s="2592" t="s">
        <v>578</v>
      </c>
      <c r="AJ39" s="2592"/>
      <c r="AK39" s="2592" t="s">
        <v>579</v>
      </c>
      <c r="AL39" s="2592" t="s">
        <v>578</v>
      </c>
      <c r="AM39" s="2592"/>
      <c r="AN39" s="2522"/>
      <c r="AO39" s="2542"/>
      <c r="AP39" s="2543"/>
      <c r="AQ39" s="2505"/>
      <c r="AR39" s="2508"/>
      <c r="AS39" s="2354"/>
      <c r="AT39" s="1863"/>
      <c r="AU39" s="1863"/>
      <c r="AV39" s="1863"/>
      <c r="AW39" s="1863"/>
      <c r="AX39" s="1863"/>
      <c r="AY39" s="1858">
        <v>19</v>
      </c>
    </row>
    <row customHeight="1" ht="61.949999999999996">
      <c r="A40" s="1597"/>
      <c r="B40" s="1597" t="s">
        <v>148</v>
      </c>
      <c r="C40" s="1597" t="s">
        <v>149</v>
      </c>
      <c r="D40" s="1597" t="s">
        <v>150</v>
      </c>
      <c r="E40" s="1591" t="s">
        <v>478</v>
      </c>
      <c r="F40" s="1591" t="s">
        <v>479</v>
      </c>
      <c r="G40" s="1591" t="s">
        <v>480</v>
      </c>
      <c r="H40" s="1591"/>
      <c r="I40" s="1591" t="s">
        <v>532</v>
      </c>
      <c r="J40" s="1591" t="s">
        <v>483</v>
      </c>
      <c r="K40" s="1591" t="s">
        <v>533</v>
      </c>
      <c r="L40" s="1591" t="s">
        <v>459</v>
      </c>
      <c r="Q40" s="603"/>
      <c r="R40" s="603"/>
      <c r="S40" s="2500"/>
      <c r="T40" s="2436"/>
      <c r="U40" s="529"/>
      <c r="V40" s="2593"/>
      <c r="W40" s="2592"/>
      <c r="X40" s="2210" t="s">
        <v>580</v>
      </c>
      <c r="Y40" s="2210" t="s">
        <v>581</v>
      </c>
      <c r="Z40" s="2592"/>
      <c r="AA40" s="2210" t="s">
        <v>582</v>
      </c>
      <c r="AB40" s="2210" t="s">
        <v>583</v>
      </c>
      <c r="AC40" s="1716" t="s">
        <v>487</v>
      </c>
      <c r="AD40" s="2497" t="s">
        <v>488</v>
      </c>
      <c r="AE40" s="2498"/>
      <c r="AF40" s="2506"/>
      <c r="AG40" s="2593"/>
      <c r="AH40" s="2592"/>
      <c r="AI40" s="2210" t="s">
        <v>580</v>
      </c>
      <c r="AJ40" s="2210" t="s">
        <v>581</v>
      </c>
      <c r="AK40" s="2592"/>
      <c r="AL40" s="2210" t="s">
        <v>582</v>
      </c>
      <c r="AM40" s="2210" t="s">
        <v>583</v>
      </c>
      <c r="AN40" s="1716" t="s">
        <v>487</v>
      </c>
      <c r="AO40" s="2497" t="s">
        <v>488</v>
      </c>
      <c r="AP40" s="2498"/>
      <c r="AQ40" s="2506"/>
      <c r="AR40" s="2509"/>
      <c r="AS40" s="2354"/>
      <c r="AY40" s="1382">
        <v>59</v>
      </c>
    </row>
    <row s="1545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123</v>
      </c>
      <c r="T41" s="1482" t="s">
        <v>104</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295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136</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295</v>
      </c>
      <c r="B43" s="1590" t="s">
        <v>296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441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442</v>
      </c>
      <c r="AU43" s="727"/>
      <c r="AV43" s="727" t="str">
        <f>IF(T43="","",T43)</f>
        <v>Территория действия тарифа</v>
      </c>
      <c r="AW43" s="727"/>
      <c r="AX43" s="727"/>
      <c r="AY43" s="1382">
        <v>23</v>
      </c>
    </row>
    <row customHeight="1" ht="24">
      <c r="A44" s="1590" t="s">
        <v>295</v>
      </c>
      <c r="B44" s="1590" t="s">
        <v>296</v>
      </c>
      <c r="C44" s="1590" t="s">
        <v>297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572</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573</v>
      </c>
      <c r="AU44" s="727"/>
      <c r="AV44" s="727" t="str">
        <f>IF(T44="","",T44)</f>
        <v>Наименование централизованной системы горячего водоснабжения</v>
      </c>
      <c r="AW44" s="727"/>
      <c r="AX44" s="727"/>
      <c r="AY44" s="1382">
        <v>23</v>
      </c>
    </row>
    <row customHeight="1" ht="24">
      <c r="A45" s="1590" t="s">
        <v>295</v>
      </c>
      <c r="B45" s="1590" t="s">
        <v>296</v>
      </c>
      <c r="C45" s="1590" t="s">
        <v>297</v>
      </c>
      <c r="D45" s="1590" t="s">
        <v>584</v>
      </c>
      <c r="E45" s="2486"/>
      <c r="F45" s="2486"/>
      <c r="G45" s="2486"/>
      <c r="H45" s="2486"/>
      <c r="I45" s="2483" t="str">
        <f>S44&amp;".1"</f>
        <v>...1</v>
      </c>
      <c r="J45" s="1590"/>
      <c r="K45" s="1590"/>
      <c r="L45" s="1591"/>
      <c r="P45" s="2484">
        <v>1</v>
      </c>
      <c r="Q45" s="1708"/>
      <c r="R45" s="583"/>
      <c r="S45" s="1720" t="str">
        <f>$I45</f>
        <v>...1</v>
      </c>
      <c r="T45" s="512" t="s">
        <v>525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526</v>
      </c>
      <c r="AU45" s="727"/>
      <c r="AV45" s="727" t="str">
        <f>IF(T45="","",T45)</f>
        <v>Наименование признака дифференциации</v>
      </c>
      <c r="AW45" s="727"/>
      <c r="AX45" s="727"/>
      <c r="AY45" s="1382">
        <v>23</v>
      </c>
    </row>
    <row customHeight="1" ht="24">
      <c r="A46" s="1590" t="s">
        <v>295</v>
      </c>
      <c r="B46" s="1590" t="s">
        <v>296</v>
      </c>
      <c r="C46" s="1590" t="s">
        <v>297</v>
      </c>
      <c r="D46" s="1590" t="s">
        <v>584</v>
      </c>
      <c r="E46" s="2486"/>
      <c r="F46" s="2486"/>
      <c r="G46" s="2486"/>
      <c r="H46" s="2486"/>
      <c r="I46" s="2513"/>
      <c r="J46" s="2483" t="str">
        <f>I45&amp;".1"</f>
        <v>...1.1</v>
      </c>
      <c r="K46" s="1590"/>
      <c r="L46" s="1591" t="s">
        <v>450</v>
      </c>
      <c r="P46" s="2484"/>
      <c r="Q46" s="2484">
        <v>1</v>
      </c>
      <c r="R46" s="584"/>
      <c r="S46" s="1720" t="str">
        <f>$J46</f>
        <v>...1.1</v>
      </c>
      <c r="T46" s="513" t="s">
        <v>451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527</v>
      </c>
      <c r="AU46" s="727"/>
      <c r="AV46" s="727" t="str">
        <f>IF(T46="","",T46)</f>
        <v>Группа потребителей</v>
      </c>
      <c r="AW46" s="727"/>
      <c r="AX46" s="727"/>
      <c r="AY46" s="1382">
        <v>23</v>
      </c>
    </row>
    <row customHeight="1" ht="24">
      <c r="A47" s="1590" t="s">
        <v>295</v>
      </c>
      <c r="B47" s="1590" t="s">
        <v>296</v>
      </c>
      <c r="C47" s="1590" t="s">
        <v>297</v>
      </c>
      <c r="D47" s="1590" t="s">
        <v>584</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67</v>
      </c>
      <c r="AE47" s="2494"/>
      <c r="AF47" s="2495" t="s">
        <v>67</v>
      </c>
      <c r="AG47" s="978"/>
      <c r="AH47" s="978"/>
      <c r="AI47" s="978"/>
      <c r="AJ47" s="978"/>
      <c r="AK47" s="978"/>
      <c r="AL47" s="978"/>
      <c r="AM47" s="978"/>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295</v>
      </c>
      <c r="B48" s="1590" t="s">
        <v>296</v>
      </c>
      <c r="C48" s="1590" t="s">
        <v>297</v>
      </c>
      <c r="D48" s="1590" t="s">
        <v>584</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295</v>
      </c>
      <c r="B49" s="1590" t="s">
        <v>296</v>
      </c>
      <c r="C49" s="1590" t="s">
        <v>297</v>
      </c>
      <c r="D49" s="1590" t="s">
        <v>584</v>
      </c>
      <c r="E49" s="2486"/>
      <c r="F49" s="2486"/>
      <c r="G49" s="2486"/>
      <c r="H49" s="2486"/>
      <c r="I49" s="2513"/>
      <c r="J49" s="2483"/>
      <c r="K49" s="1590"/>
      <c r="L49" s="1591"/>
      <c r="P49" s="2484"/>
      <c r="Q49" s="2484"/>
      <c r="R49" s="583"/>
      <c r="S49" s="1505"/>
      <c r="T49" s="514" t="s">
        <v>528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529</v>
      </c>
      <c r="AU49" s="727"/>
      <c r="AV49" s="727" t="str">
        <f>IF(T49="","",T49)</f>
        <v>Добавить значение признака дифференциации</v>
      </c>
      <c r="AW49" s="727"/>
      <c r="AX49" s="727"/>
      <c r="AY49" s="1382">
        <v>20</v>
      </c>
    </row>
    <row customHeight="1" ht="22.049999999999997">
      <c r="A50" s="1590" t="s">
        <v>295</v>
      </c>
      <c r="B50" s="1590" t="s">
        <v>296</v>
      </c>
      <c r="C50" s="1590" t="s">
        <v>297</v>
      </c>
      <c r="D50" s="1590" t="s">
        <v>584</v>
      </c>
      <c r="E50" s="2486"/>
      <c r="F50" s="2486"/>
      <c r="G50" s="2486"/>
      <c r="H50" s="2486"/>
      <c r="I50" s="2483"/>
      <c r="J50" s="1590"/>
      <c r="K50" s="1590"/>
      <c r="L50" s="1591"/>
      <c r="P50" s="2484"/>
      <c r="Q50" s="1708"/>
      <c r="R50" s="583"/>
      <c r="S50" s="1505"/>
      <c r="T50" s="592" t="s">
        <v>456</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295</v>
      </c>
      <c r="B51" s="1590" t="s">
        <v>296</v>
      </c>
      <c r="C51" s="1590" t="s">
        <v>297</v>
      </c>
      <c r="D51" s="1590" t="s">
        <v>584</v>
      </c>
      <c r="E51" s="2486"/>
      <c r="F51" s="2486"/>
      <c r="G51" s="2486"/>
      <c r="H51" s="2485"/>
      <c r="I51" s="1590"/>
      <c r="J51" s="1590"/>
      <c r="K51" s="1590"/>
      <c r="L51" s="1591"/>
      <c r="M51" s="1592"/>
      <c r="N51" s="1592"/>
      <c r="O51" s="764"/>
      <c r="P51" s="587"/>
      <c r="Q51" s="602"/>
      <c r="R51" s="582"/>
      <c r="S51" s="1505"/>
      <c r="T51" s="599" t="s">
        <v>530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4842" customFormat="1" customHeight="1" ht="0">
      <c r="A52" s="1570" t="s">
        <v>295</v>
      </c>
      <c r="B52" s="1570" t="s">
        <v>296</v>
      </c>
      <c r="C52" s="1541"/>
      <c r="D52" s="1541"/>
      <c r="E52" s="2486"/>
      <c r="F52" s="2485"/>
      <c r="G52" s="1541"/>
      <c r="H52" s="1541"/>
      <c r="I52" s="1541"/>
      <c r="J52" s="1541"/>
      <c r="K52" s="1541"/>
      <c r="L52" s="1721"/>
      <c r="M52" s="1548"/>
      <c r="N52" s="1548"/>
      <c r="P52" s="1543"/>
      <c r="Q52" s="1544"/>
      <c r="R52" s="1543"/>
      <c r="S52" s="1549"/>
      <c r="T52" s="1552" t="s">
        <v>177</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4842" customFormat="1" customHeight="1" ht="0">
      <c r="A53" s="1570" t="s">
        <v>295</v>
      </c>
      <c r="B53" s="1570"/>
      <c r="C53" s="1570"/>
      <c r="D53" s="1570"/>
      <c r="E53" s="2485"/>
      <c r="F53" s="1570"/>
      <c r="G53" s="1570"/>
      <c r="H53" s="1570"/>
      <c r="I53" s="1570"/>
      <c r="J53" s="1570"/>
      <c r="K53" s="1570"/>
      <c r="L53" s="1573"/>
      <c r="M53" s="1548"/>
      <c r="N53" s="1548"/>
      <c r="O53" s="745"/>
      <c r="P53" s="607"/>
      <c r="Q53" s="1571"/>
      <c r="R53" s="607"/>
      <c r="S53" s="1549"/>
      <c r="T53" s="1552" t="s">
        <v>178</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484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205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1993B-9CCD-87A4-C35F-61F15A4200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4.140625" hidden="1" customWidth="1"/>
    <col min="10" max="10" style="14841" width="9.8515625" hidden="1" customWidth="1"/>
    <col min="11" max="11" style="14841" width="14.7109375" hidden="1" customWidth="1"/>
    <col min="12" max="12" style="16837" width="19.140625" hidden="1" customWidth="1"/>
    <col min="13" max="14" style="16838" width="12.28125" hidden="1" customWidth="1"/>
    <col min="15" max="15" style="16838" width="23.421875" hidden="1" customWidth="1"/>
    <col min="16" max="16" style="16839" width="3.00390625" customWidth="1"/>
    <col min="17" max="18" style="16840" width="3.00390625" customWidth="1"/>
    <col min="19" max="19" style="16841" width="12.00390625" customWidth="1"/>
    <col min="20" max="20" style="14762" width="35.00390625" customWidth="1"/>
    <col min="21" max="21" style="14762" width="0.140625" customWidth="1"/>
    <col min="22" max="28" style="14762" width="19.7109375" hidden="1" customWidth="1"/>
    <col min="29" max="29" style="14762" width="11.7109375" hidden="1" customWidth="1"/>
    <col min="30" max="30" style="14762" width="3.7109375" hidden="1" customWidth="1"/>
    <col min="31" max="31" style="14762" width="11.7109375" hidden="1" customWidth="1"/>
    <col min="32" max="32" style="14762" width="8.57421875" hidden="1" customWidth="1"/>
    <col min="33" max="33" style="14762" width="19.7109375" customWidth="1"/>
    <col min="34" max="39" style="14762" width="19.00390625" customWidth="1"/>
    <col min="40" max="40" style="14762" width="11.00390625" customWidth="1"/>
    <col min="41" max="41" style="14762" width="3.7109375" customWidth="1"/>
    <col min="42" max="42" style="14762" width="11.00390625" customWidth="1"/>
    <col min="43" max="43" style="14762" width="8.57421875" hidden="1" customWidth="1"/>
    <col min="44" max="44" style="14762" width="4.00390625" customWidth="1"/>
    <col min="45" max="45" style="14762" width="115.00390625" customWidth="1"/>
    <col min="46" max="50" style="14842" width="10.00390625" customWidth="1"/>
    <col min="51" max="51" style="14762"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136</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441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442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572</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573</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525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526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450</v>
      </c>
      <c r="P6" s="2484"/>
      <c r="Q6" s="2484">
        <v>1</v>
      </c>
      <c r="R6" s="584"/>
      <c r="S6" s="1720">
        <f>$J6</f>
      </c>
      <c r="T6" s="513" t="s">
        <v>451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527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67</v>
      </c>
      <c r="AE7" s="2492"/>
      <c r="AF7" s="2334" t="s">
        <v>67</v>
      </c>
      <c r="AG7" s="978"/>
      <c r="AH7" s="978"/>
      <c r="AI7" s="978"/>
      <c r="AJ7" s="978"/>
      <c r="AK7" s="978"/>
      <c r="AL7" s="978"/>
      <c r="AM7" s="1484"/>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528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529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456</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530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484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177</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484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178</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67</v>
      </c>
      <c r="AP15" s="2494"/>
      <c r="AQ15" s="2495" t="s">
        <v>67</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4841" customFormat="1" customHeight="1" ht="22.5" hidden="1">
      <c r="L18" s="1705"/>
      <c r="M18" s="1589"/>
      <c r="N18" s="1589"/>
      <c r="O18" s="1594" t="s">
        <v>458</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484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4841" customFormat="1" customHeight="1" ht="12" hidden="1">
      <c r="L20" s="1705"/>
      <c r="M20" s="1589"/>
      <c r="N20" s="1589"/>
      <c r="O20" s="1591" t="s">
        <v>459</v>
      </c>
      <c r="P20" s="1589"/>
      <c r="Q20" s="1669"/>
      <c r="R20" s="1669"/>
      <c r="S20" s="956"/>
      <c r="T20" s="1387" t="s">
        <v>460</v>
      </c>
      <c r="W20" s="1593"/>
      <c r="X20" s="1593"/>
      <c r="Y20" s="1593"/>
      <c r="Z20" s="1593"/>
      <c r="AA20" s="1593"/>
      <c r="AD20" s="413" t="s">
        <v>461</v>
      </c>
      <c r="AF20" s="413" t="s">
        <v>462</v>
      </c>
      <c r="AG20" s="1387" t="s">
        <v>460</v>
      </c>
      <c r="AH20" s="1593"/>
      <c r="AI20" s="1593"/>
      <c r="AJ20" s="1593"/>
      <c r="AK20" s="1593"/>
      <c r="AL20" s="1593"/>
      <c r="AO20" s="413" t="s">
        <v>463</v>
      </c>
      <c r="AQ20" s="413" t="s">
        <v>462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«Нерюнгринская ГРЭС»</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49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4985" customFormat="1" customHeight="1" ht="18.75" hidden="1">
      <c r="A28" s="1595"/>
      <c r="B28" s="1595"/>
      <c r="C28" s="1595"/>
      <c r="D28" s="1595"/>
      <c r="E28" s="1595"/>
      <c r="F28" s="1595"/>
      <c r="G28" s="1595"/>
      <c r="H28" s="1595"/>
      <c r="I28" s="1595"/>
      <c r="J28" s="1595"/>
      <c r="K28" s="1595"/>
      <c r="L28" s="1596"/>
      <c r="M28" s="1595"/>
      <c r="N28" s="1595"/>
      <c r="O28" s="1595"/>
      <c r="S28" s="2477" t="s">
        <v>464</v>
      </c>
      <c r="T28" s="2477"/>
      <c r="U28" s="1599"/>
      <c r="V28" s="2491" t="str">
        <f>IF(TITLE_DATE_PR_CHANGE="",IF(TITLE_DATE_PR="","",TITLE_DATE_PR),TITLE_DATE_PR_CHANGE)</f>
        <v>45646</v>
      </c>
      <c r="W28" s="2491"/>
      <c r="X28" s="2491"/>
      <c r="Y28" s="2491"/>
      <c r="Z28" s="2491"/>
      <c r="AA28" s="2491"/>
      <c r="AB28" s="2491"/>
      <c r="AC28" s="2491"/>
      <c r="AD28" s="2491"/>
      <c r="AE28" s="2491"/>
      <c r="AF28" s="553"/>
      <c r="AG28" s="2491" t="str">
        <f>IF(TITLE_DATE_PR_CHANGE="",IF(TITLE_DATE_PR="","",TITLE_DATE_PR),TITLE_DATE_PR_CHANGE)</f>
        <v>45646</v>
      </c>
      <c r="AH28" s="2491"/>
      <c r="AI28" s="2491"/>
      <c r="AJ28" s="2491"/>
      <c r="AK28" s="2491"/>
      <c r="AL28" s="2491"/>
      <c r="AM28" s="2491"/>
      <c r="AN28" s="2491"/>
      <c r="AO28" s="2491"/>
      <c r="AP28" s="2491"/>
      <c r="AQ28" s="553"/>
      <c r="AR28" s="553"/>
      <c r="AS28" s="507"/>
      <c r="AT28" s="595"/>
      <c r="AU28" s="595"/>
      <c r="AV28" s="595"/>
      <c r="AW28" s="595"/>
      <c r="AX28" s="595"/>
      <c r="AY28" s="645">
        <v>0</v>
      </c>
    </row>
    <row s="14985" customFormat="1" customHeight="1" ht="18.75" hidden="1">
      <c r="A29" s="1595"/>
      <c r="B29" s="1595"/>
      <c r="C29" s="1595"/>
      <c r="D29" s="1595"/>
      <c r="E29" s="1595"/>
      <c r="F29" s="1595"/>
      <c r="G29" s="1595"/>
      <c r="H29" s="1595"/>
      <c r="I29" s="1595"/>
      <c r="J29" s="1595"/>
      <c r="K29" s="1595"/>
      <c r="L29" s="1596"/>
      <c r="M29" s="1595"/>
      <c r="N29" s="1595"/>
      <c r="O29" s="1595"/>
      <c r="S29" s="2477" t="s">
        <v>465</v>
      </c>
      <c r="T29" s="2477"/>
      <c r="U29" s="1599"/>
      <c r="V29" s="2478" t="str">
        <f>IF(TITLE_NUMBER_PR_CHANGE="",IF(TITLE_NUMBER_PR="","",TITLE_NUMBER_PR),TITLE_NUMBER_PR_CHANGE)</f>
        <v>1.3/58</v>
      </c>
      <c r="W29" s="2478"/>
      <c r="X29" s="2478"/>
      <c r="Y29" s="2478"/>
      <c r="Z29" s="2478"/>
      <c r="AA29" s="2478"/>
      <c r="AB29" s="2478"/>
      <c r="AC29" s="2478"/>
      <c r="AD29" s="2478"/>
      <c r="AE29" s="2478"/>
      <c r="AF29" s="553"/>
      <c r="AG29" s="2478" t="str">
        <f>IF(TITLE_NUMBER_PR_CHANGE="",IF(TITLE_NUMBER_PR="","",TITLE_NUMBER_PR),TITLE_NUMBER_PR_CHANGE)</f>
        <v>1.3/58</v>
      </c>
      <c r="AH29" s="2478"/>
      <c r="AI29" s="2478"/>
      <c r="AJ29" s="2478"/>
      <c r="AK29" s="2478"/>
      <c r="AL29" s="2478"/>
      <c r="AM29" s="2478"/>
      <c r="AN29" s="2478"/>
      <c r="AO29" s="2478"/>
      <c r="AP29" s="2478"/>
      <c r="AQ29" s="553"/>
      <c r="AR29" s="553"/>
      <c r="AS29" s="507"/>
      <c r="AT29" s="595"/>
      <c r="AU29" s="595"/>
      <c r="AV29" s="595"/>
      <c r="AW29" s="595"/>
      <c r="AX29" s="595"/>
      <c r="AY29" s="645">
        <v>0</v>
      </c>
    </row>
    <row s="149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4985" customFormat="1" customHeight="1" ht="18.75">
      <c r="A32" s="1595"/>
      <c r="B32" s="1595"/>
      <c r="C32" s="1595"/>
      <c r="D32" s="1595"/>
      <c r="E32" s="1595"/>
      <c r="F32" s="1595"/>
      <c r="G32" s="1595"/>
      <c r="H32" s="1595"/>
      <c r="I32" s="1595"/>
      <c r="J32" s="1595"/>
      <c r="K32" s="1595"/>
      <c r="L32" s="1596"/>
      <c r="M32" s="1595"/>
      <c r="N32" s="1595"/>
      <c r="O32" s="1595"/>
      <c r="S32" s="2477" t="s">
        <v>466</v>
      </c>
      <c r="T32" s="2477"/>
      <c r="U32" s="1599"/>
      <c r="V32" s="2491" t="str">
        <f>IF(TITLE_DATE_PR_CHANGE="",IF(TITLE_DATE_PR="","",TITLE_DATE_PR),TITLE_DATE_PR_CHANGE)</f>
        <v>45646</v>
      </c>
      <c r="W32" s="2491"/>
      <c r="X32" s="2491"/>
      <c r="Y32" s="2491"/>
      <c r="Z32" s="2491"/>
      <c r="AA32" s="2491"/>
      <c r="AB32" s="2491"/>
      <c r="AC32" s="2491"/>
      <c r="AD32" s="2491"/>
      <c r="AE32" s="2491"/>
      <c r="AF32" s="553"/>
      <c r="AG32" s="2491" t="str">
        <f>IF(TITLE_DATE_PR_CHANGE="",IF(TITLE_DATE_PR="","",TITLE_DATE_PR),TITLE_DATE_PR_CHANGE)</f>
        <v>45646</v>
      </c>
      <c r="AH32" s="2491"/>
      <c r="AI32" s="2491"/>
      <c r="AJ32" s="2491"/>
      <c r="AK32" s="2491"/>
      <c r="AL32" s="2491"/>
      <c r="AM32" s="2491"/>
      <c r="AN32" s="2491"/>
      <c r="AO32" s="2491"/>
      <c r="AP32" s="2491"/>
      <c r="AQ32" s="553"/>
      <c r="AR32" s="553"/>
      <c r="AS32" s="507"/>
      <c r="AT32" s="595"/>
      <c r="AU32" s="595"/>
      <c r="AV32" s="595"/>
      <c r="AW32" s="595"/>
      <c r="AX32" s="595"/>
      <c r="AY32" s="645">
        <v>0</v>
      </c>
    </row>
    <row s="14985" customFormat="1" customHeight="1" ht="18.75">
      <c r="A33" s="1595"/>
      <c r="B33" s="1595"/>
      <c r="C33" s="1595"/>
      <c r="D33" s="1595"/>
      <c r="E33" s="1595"/>
      <c r="F33" s="1595"/>
      <c r="G33" s="1595"/>
      <c r="H33" s="1595"/>
      <c r="I33" s="1595"/>
      <c r="J33" s="1595"/>
      <c r="K33" s="1595"/>
      <c r="L33" s="1596"/>
      <c r="M33" s="1595"/>
      <c r="N33" s="1595"/>
      <c r="O33" s="1595"/>
      <c r="S33" s="2477" t="s">
        <v>467</v>
      </c>
      <c r="T33" s="2477"/>
      <c r="U33" s="1599"/>
      <c r="V33" s="2478" t="str">
        <f>IF(TITLE_NUMBER_PR_CHANGE="",IF(TITLE_NUMBER_PR="","",TITLE_NUMBER_PR),TITLE_NUMBER_PR_CHANGE)</f>
        <v>1.3/58</v>
      </c>
      <c r="W33" s="2478"/>
      <c r="X33" s="2478"/>
      <c r="Y33" s="2478"/>
      <c r="Z33" s="2478"/>
      <c r="AA33" s="2478"/>
      <c r="AB33" s="2478"/>
      <c r="AC33" s="2478"/>
      <c r="AD33" s="2478"/>
      <c r="AE33" s="2478"/>
      <c r="AF33" s="553"/>
      <c r="AG33" s="2478" t="str">
        <f>IF(TITLE_NUMBER_PR_CHANGE="",IF(TITLE_NUMBER_PR="","",TITLE_NUMBER_PR),TITLE_NUMBER_PR_CHANGE)</f>
        <v>1.3/58</v>
      </c>
      <c r="AH33" s="2478"/>
      <c r="AI33" s="2478"/>
      <c r="AJ33" s="2478"/>
      <c r="AK33" s="2478"/>
      <c r="AL33" s="2478"/>
      <c r="AM33" s="2478"/>
      <c r="AN33" s="2478"/>
      <c r="AO33" s="2478"/>
      <c r="AP33" s="2478"/>
      <c r="AQ33" s="553"/>
      <c r="AR33" s="553"/>
      <c r="AS33" s="507"/>
      <c r="AT33" s="595"/>
      <c r="AU33" s="595"/>
      <c r="AV33" s="595"/>
      <c r="AW33" s="595"/>
      <c r="AX33" s="595"/>
      <c r="AY33" s="645">
        <v>0</v>
      </c>
    </row>
    <row s="1498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468</v>
      </c>
      <c r="AG34" s="553"/>
      <c r="AH34" s="1862"/>
      <c r="AI34" s="1862"/>
      <c r="AJ34" s="1862"/>
      <c r="AK34" s="1862"/>
      <c r="AL34" s="1862"/>
      <c r="AM34" s="553"/>
      <c r="AN34" s="553"/>
      <c r="AO34" s="553"/>
      <c r="AP34" s="553"/>
      <c r="AQ34" s="505" t="s">
        <v>468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344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345</v>
      </c>
      <c r="AY36" s="1382">
        <v>14</v>
      </c>
    </row>
    <row customHeight="1" ht="14.699999999999998">
      <c r="Q37" s="603"/>
      <c r="R37" s="603"/>
      <c r="S37" s="2500" t="s">
        <v>89</v>
      </c>
      <c r="T37" s="2436" t="s">
        <v>469</v>
      </c>
      <c r="U37" s="528"/>
      <c r="V37" s="2501" t="s">
        <v>470</v>
      </c>
      <c r="W37" s="2502"/>
      <c r="X37" s="2502"/>
      <c r="Y37" s="2502"/>
      <c r="Z37" s="2502"/>
      <c r="AA37" s="2502"/>
      <c r="AB37" s="2502"/>
      <c r="AC37" s="2502"/>
      <c r="AD37" s="2502"/>
      <c r="AE37" s="2503"/>
      <c r="AF37" s="2504" t="s">
        <v>471</v>
      </c>
      <c r="AG37" s="2501" t="s">
        <v>470</v>
      </c>
      <c r="AH37" s="2502"/>
      <c r="AI37" s="2502"/>
      <c r="AJ37" s="2502"/>
      <c r="AK37" s="2502"/>
      <c r="AL37" s="2502"/>
      <c r="AM37" s="2502"/>
      <c r="AN37" s="2502"/>
      <c r="AO37" s="2502"/>
      <c r="AP37" s="2503"/>
      <c r="AQ37" s="2504" t="s">
        <v>472</v>
      </c>
      <c r="AR37" s="2507" t="s">
        <v>473</v>
      </c>
      <c r="AS37" s="2354"/>
      <c r="AY37" s="1382">
        <v>14</v>
      </c>
    </row>
    <row s="14762"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574</v>
      </c>
      <c r="W38" s="2592" t="s">
        <v>575</v>
      </c>
      <c r="X38" s="2592"/>
      <c r="Y38" s="2592"/>
      <c r="Z38" s="2592" t="s">
        <v>576</v>
      </c>
      <c r="AA38" s="2592"/>
      <c r="AB38" s="2592"/>
      <c r="AC38" s="2521" t="s">
        <v>477</v>
      </c>
      <c r="AD38" s="2540"/>
      <c r="AE38" s="2541"/>
      <c r="AF38" s="2505"/>
      <c r="AG38" s="2593" t="s">
        <v>574</v>
      </c>
      <c r="AH38" s="2592" t="s">
        <v>575</v>
      </c>
      <c r="AI38" s="2592"/>
      <c r="AJ38" s="2592"/>
      <c r="AK38" s="2592" t="s">
        <v>576</v>
      </c>
      <c r="AL38" s="2592"/>
      <c r="AM38" s="2592"/>
      <c r="AN38" s="2521" t="s">
        <v>477</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577</v>
      </c>
      <c r="X39" s="2592" t="s">
        <v>578</v>
      </c>
      <c r="Y39" s="2592"/>
      <c r="Z39" s="2592" t="s">
        <v>579</v>
      </c>
      <c r="AA39" s="2592" t="s">
        <v>578</v>
      </c>
      <c r="AB39" s="2592"/>
      <c r="AC39" s="2522"/>
      <c r="AD39" s="2542"/>
      <c r="AE39" s="2543"/>
      <c r="AF39" s="2505"/>
      <c r="AG39" s="2593"/>
      <c r="AH39" s="2592" t="s">
        <v>577</v>
      </c>
      <c r="AI39" s="2592" t="s">
        <v>578</v>
      </c>
      <c r="AJ39" s="2592"/>
      <c r="AK39" s="2592" t="s">
        <v>579</v>
      </c>
      <c r="AL39" s="2592" t="s">
        <v>578</v>
      </c>
      <c r="AM39" s="2592"/>
      <c r="AN39" s="2522"/>
      <c r="AO39" s="2542"/>
      <c r="AP39" s="2543"/>
      <c r="AQ39" s="2505"/>
      <c r="AR39" s="2508"/>
      <c r="AS39" s="2354"/>
      <c r="AY39" s="1382">
        <v>19</v>
      </c>
    </row>
    <row customHeight="1" ht="61.949999999999996">
      <c r="A40" s="1597"/>
      <c r="B40" s="1597" t="s">
        <v>148</v>
      </c>
      <c r="C40" s="1597" t="s">
        <v>149</v>
      </c>
      <c r="D40" s="1597" t="s">
        <v>150</v>
      </c>
      <c r="E40" s="1591" t="s">
        <v>478</v>
      </c>
      <c r="F40" s="1591" t="s">
        <v>479</v>
      </c>
      <c r="G40" s="1591" t="s">
        <v>480</v>
      </c>
      <c r="H40" s="1591"/>
      <c r="I40" s="1591" t="s">
        <v>532</v>
      </c>
      <c r="J40" s="1591" t="s">
        <v>483</v>
      </c>
      <c r="K40" s="1591" t="s">
        <v>533</v>
      </c>
      <c r="L40" s="1591" t="s">
        <v>459</v>
      </c>
      <c r="Q40" s="603"/>
      <c r="R40" s="603"/>
      <c r="S40" s="2500"/>
      <c r="T40" s="2436"/>
      <c r="U40" s="529"/>
      <c r="V40" s="2593"/>
      <c r="W40" s="2592"/>
      <c r="X40" s="2210" t="s">
        <v>580</v>
      </c>
      <c r="Y40" s="2210" t="s">
        <v>581</v>
      </c>
      <c r="Z40" s="2592"/>
      <c r="AA40" s="2210" t="s">
        <v>582</v>
      </c>
      <c r="AB40" s="2210" t="s">
        <v>583</v>
      </c>
      <c r="AC40" s="1716" t="s">
        <v>487</v>
      </c>
      <c r="AD40" s="2497" t="s">
        <v>488</v>
      </c>
      <c r="AE40" s="2498"/>
      <c r="AF40" s="2506"/>
      <c r="AG40" s="2593"/>
      <c r="AH40" s="2592"/>
      <c r="AI40" s="2210" t="s">
        <v>580</v>
      </c>
      <c r="AJ40" s="2210" t="s">
        <v>581</v>
      </c>
      <c r="AK40" s="2592"/>
      <c r="AL40" s="2210" t="s">
        <v>582</v>
      </c>
      <c r="AM40" s="2210" t="s">
        <v>583</v>
      </c>
      <c r="AN40" s="1716" t="s">
        <v>487</v>
      </c>
      <c r="AO40" s="2497" t="s">
        <v>488</v>
      </c>
      <c r="AP40" s="2498"/>
      <c r="AQ40" s="2506"/>
      <c r="AR40" s="2509"/>
      <c r="AS40" s="2354"/>
      <c r="AY40" s="1382">
        <v>59</v>
      </c>
    </row>
    <row s="1545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123</v>
      </c>
      <c r="T41" s="1482" t="s">
        <v>104</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300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136</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300</v>
      </c>
      <c r="B43" s="1590" t="s">
        <v>301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441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442</v>
      </c>
      <c r="AU43" s="727"/>
      <c r="AV43" s="727" t="str">
        <f>IF(T43="","",T43)</f>
        <v>Территория действия тарифа</v>
      </c>
      <c r="AW43" s="727"/>
      <c r="AX43" s="727"/>
      <c r="AY43" s="1382">
        <v>23</v>
      </c>
    </row>
    <row customHeight="1" ht="24">
      <c r="A44" s="1590" t="s">
        <v>300</v>
      </c>
      <c r="B44" s="1590" t="s">
        <v>301</v>
      </c>
      <c r="C44" s="1590" t="s">
        <v>302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572</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573</v>
      </c>
      <c r="AU44" s="727"/>
      <c r="AV44" s="727" t="str">
        <f>IF(T44="","",T44)</f>
        <v>Наименование централизованной системы горячего водоснабжения</v>
      </c>
      <c r="AW44" s="727"/>
      <c r="AX44" s="727"/>
      <c r="AY44" s="1382">
        <v>23</v>
      </c>
    </row>
    <row customHeight="1" ht="24">
      <c r="A45" s="1590" t="s">
        <v>300</v>
      </c>
      <c r="B45" s="1590" t="s">
        <v>301</v>
      </c>
      <c r="C45" s="1590" t="s">
        <v>302</v>
      </c>
      <c r="D45" s="1590" t="s">
        <v>585</v>
      </c>
      <c r="E45" s="2486"/>
      <c r="F45" s="2486"/>
      <c r="G45" s="2486"/>
      <c r="H45" s="2486"/>
      <c r="I45" s="2483" t="str">
        <f>S44&amp;".1"</f>
        <v>...1</v>
      </c>
      <c r="J45" s="1590"/>
      <c r="K45" s="1590"/>
      <c r="L45" s="1591"/>
      <c r="P45" s="2484">
        <v>1</v>
      </c>
      <c r="Q45" s="1708"/>
      <c r="R45" s="583"/>
      <c r="S45" s="1720" t="str">
        <f>$I45</f>
        <v>...1</v>
      </c>
      <c r="T45" s="512" t="s">
        <v>525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526</v>
      </c>
      <c r="AU45" s="727"/>
      <c r="AV45" s="727" t="str">
        <f>IF(T45="","",T45)</f>
        <v>Наименование признака дифференциации</v>
      </c>
      <c r="AW45" s="727"/>
      <c r="AX45" s="727"/>
      <c r="AY45" s="1382">
        <v>23</v>
      </c>
    </row>
    <row customHeight="1" ht="24">
      <c r="A46" s="1590" t="s">
        <v>300</v>
      </c>
      <c r="B46" s="1590" t="s">
        <v>301</v>
      </c>
      <c r="C46" s="1590" t="s">
        <v>302</v>
      </c>
      <c r="D46" s="1590" t="s">
        <v>585</v>
      </c>
      <c r="E46" s="2486"/>
      <c r="F46" s="2486"/>
      <c r="G46" s="2486"/>
      <c r="H46" s="2486"/>
      <c r="I46" s="2513"/>
      <c r="J46" s="2483" t="str">
        <f>I45&amp;".1"</f>
        <v>...1.1</v>
      </c>
      <c r="K46" s="1590"/>
      <c r="L46" s="1591" t="s">
        <v>450</v>
      </c>
      <c r="P46" s="2484"/>
      <c r="Q46" s="2484">
        <v>1</v>
      </c>
      <c r="R46" s="584"/>
      <c r="S46" s="1720" t="str">
        <f>$J46</f>
        <v>...1.1</v>
      </c>
      <c r="T46" s="513" t="s">
        <v>451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527</v>
      </c>
      <c r="AU46" s="727"/>
      <c r="AV46" s="727" t="str">
        <f>IF(T46="","",T46)</f>
        <v>Группа потребителей</v>
      </c>
      <c r="AW46" s="727"/>
      <c r="AX46" s="727"/>
      <c r="AY46" s="1382">
        <v>23</v>
      </c>
    </row>
    <row customHeight="1" ht="24">
      <c r="A47" s="1590" t="s">
        <v>300</v>
      </c>
      <c r="B47" s="1590" t="s">
        <v>301</v>
      </c>
      <c r="C47" s="1590" t="s">
        <v>302</v>
      </c>
      <c r="D47" s="1590" t="s">
        <v>585</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67</v>
      </c>
      <c r="AE47" s="2494"/>
      <c r="AF47" s="2495" t="s">
        <v>67</v>
      </c>
      <c r="AG47" s="978"/>
      <c r="AH47" s="978"/>
      <c r="AI47" s="978"/>
      <c r="AJ47" s="978"/>
      <c r="AK47" s="978"/>
      <c r="AL47" s="978"/>
      <c r="AM47" s="1484"/>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300</v>
      </c>
      <c r="B48" s="1590" t="s">
        <v>301</v>
      </c>
      <c r="C48" s="1590" t="s">
        <v>302</v>
      </c>
      <c r="D48" s="1590" t="s">
        <v>585</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300</v>
      </c>
      <c r="B49" s="1590" t="s">
        <v>301</v>
      </c>
      <c r="C49" s="1590" t="s">
        <v>302</v>
      </c>
      <c r="D49" s="1590" t="s">
        <v>585</v>
      </c>
      <c r="E49" s="2486"/>
      <c r="F49" s="2486"/>
      <c r="G49" s="2486"/>
      <c r="H49" s="2486"/>
      <c r="I49" s="2513"/>
      <c r="J49" s="2483"/>
      <c r="K49" s="1590"/>
      <c r="L49" s="1591"/>
      <c r="P49" s="2484"/>
      <c r="Q49" s="2484"/>
      <c r="R49" s="583"/>
      <c r="S49" s="1505"/>
      <c r="T49" s="514" t="s">
        <v>528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529</v>
      </c>
      <c r="AU49" s="727"/>
      <c r="AV49" s="727" t="str">
        <f>IF(T49="","",T49)</f>
        <v>Добавить значение признака дифференциации</v>
      </c>
      <c r="AW49" s="727"/>
      <c r="AX49" s="727"/>
      <c r="AY49" s="1382">
        <v>20</v>
      </c>
    </row>
    <row customHeight="1" ht="22.049999999999997">
      <c r="A50" s="1590" t="s">
        <v>300</v>
      </c>
      <c r="B50" s="1590" t="s">
        <v>301</v>
      </c>
      <c r="C50" s="1590" t="s">
        <v>302</v>
      </c>
      <c r="D50" s="1590" t="s">
        <v>585</v>
      </c>
      <c r="E50" s="2486"/>
      <c r="F50" s="2486"/>
      <c r="G50" s="2486"/>
      <c r="H50" s="2486"/>
      <c r="I50" s="2483"/>
      <c r="J50" s="1590"/>
      <c r="K50" s="1590"/>
      <c r="L50" s="1591"/>
      <c r="P50" s="2484"/>
      <c r="Q50" s="1708"/>
      <c r="R50" s="583"/>
      <c r="S50" s="1505"/>
      <c r="T50" s="592" t="s">
        <v>456</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300</v>
      </c>
      <c r="B51" s="1590" t="s">
        <v>301</v>
      </c>
      <c r="C51" s="1590" t="s">
        <v>302</v>
      </c>
      <c r="D51" s="1590" t="s">
        <v>585</v>
      </c>
      <c r="E51" s="2486"/>
      <c r="F51" s="2486"/>
      <c r="G51" s="2486"/>
      <c r="H51" s="2485"/>
      <c r="I51" s="1590"/>
      <c r="J51" s="1590"/>
      <c r="K51" s="1590"/>
      <c r="L51" s="1591"/>
      <c r="M51" s="1592"/>
      <c r="N51" s="1592"/>
      <c r="O51" s="764"/>
      <c r="P51" s="587"/>
      <c r="Q51" s="602"/>
      <c r="R51" s="582"/>
      <c r="S51" s="1505"/>
      <c r="T51" s="599" t="s">
        <v>530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4842" customFormat="1" customHeight="1" ht="0">
      <c r="A52" s="1570" t="s">
        <v>300</v>
      </c>
      <c r="B52" s="1570" t="s">
        <v>301</v>
      </c>
      <c r="C52" s="1541"/>
      <c r="D52" s="1541"/>
      <c r="E52" s="2486"/>
      <c r="F52" s="2485"/>
      <c r="G52" s="1541"/>
      <c r="H52" s="1541"/>
      <c r="I52" s="1541"/>
      <c r="J52" s="1541"/>
      <c r="K52" s="1541"/>
      <c r="L52" s="1721"/>
      <c r="M52" s="1548"/>
      <c r="N52" s="1548"/>
      <c r="P52" s="1543"/>
      <c r="Q52" s="1544"/>
      <c r="R52" s="1543"/>
      <c r="S52" s="1549"/>
      <c r="T52" s="1552" t="s">
        <v>177</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4842" customFormat="1" customHeight="1" ht="0">
      <c r="A53" s="1570" t="s">
        <v>300</v>
      </c>
      <c r="B53" s="1570"/>
      <c r="C53" s="1570"/>
      <c r="D53" s="1570"/>
      <c r="E53" s="2485"/>
      <c r="F53" s="1570"/>
      <c r="G53" s="1570"/>
      <c r="H53" s="1570"/>
      <c r="I53" s="1570"/>
      <c r="J53" s="1570"/>
      <c r="K53" s="1570"/>
      <c r="L53" s="1573"/>
      <c r="M53" s="1548"/>
      <c r="N53" s="1548"/>
      <c r="O53" s="745"/>
      <c r="P53" s="607"/>
      <c r="Q53" s="1571"/>
      <c r="R53" s="607"/>
      <c r="S53" s="1549"/>
      <c r="T53" s="1552" t="s">
        <v>178</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484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205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79F14-A468-6CAB-F09B-2EEB1B47B2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841" width="11.57421875" hidden="1" customWidth="1"/>
    <col min="2" max="2" style="14841" width="11.00390625" hidden="1" customWidth="1"/>
    <col min="3" max="3" style="14841" width="10.57421875" hidden="1"/>
    <col min="4" max="4" style="14841" width="12.8515625" hidden="1" customWidth="1"/>
    <col min="5" max="5" style="14841" width="10.00390625" hidden="1" customWidth="1"/>
    <col min="6" max="6" style="14841" width="8.7109375" hidden="1" customWidth="1"/>
    <col min="7" max="7" style="14841" width="7.57421875" hidden="1" customWidth="1"/>
    <col min="8" max="8" style="14841" width="11.421875" hidden="1" customWidth="1"/>
    <col min="9" max="9" style="14841" width="12.00390625" hidden="1" customWidth="1"/>
    <col min="10" max="10" style="14841" width="9.8515625" hidden="1" customWidth="1"/>
    <col min="11" max="11" style="14841" width="11.421875" hidden="1" customWidth="1"/>
    <col min="12" max="12" style="16837" width="19.140625" hidden="1" customWidth="1"/>
    <col min="13" max="14" style="16838" width="12.28125" hidden="1" customWidth="1"/>
    <col min="15" max="15" style="16838" width="23.421875" hidden="1" customWidth="1"/>
    <col min="16" max="16" style="16838" width="3.7109375" hidden="1" customWidth="1"/>
    <col min="17" max="17" style="17025" width="3.7109375" hidden="1" customWidth="1"/>
    <col min="18" max="18" style="16840" width="3.00390625" customWidth="1"/>
    <col min="19" max="19" style="16841" width="12.00390625" customWidth="1"/>
    <col min="20" max="20" style="14762" width="31.00390625" customWidth="1"/>
    <col min="21" max="21" style="14762" width="0.140625" customWidth="1"/>
    <col min="22" max="25" style="14762" width="21.7109375" hidden="1" customWidth="1"/>
    <col min="26" max="26" style="14762" width="11.7109375" hidden="1" customWidth="1"/>
    <col min="27" max="27" style="14762" width="3.7109375" hidden="1" customWidth="1"/>
    <col min="28" max="28" style="14762" width="11.7109375" hidden="1" customWidth="1"/>
    <col min="29" max="29" style="14762" width="8.57421875" hidden="1" customWidth="1"/>
    <col min="30" max="30" style="14762" width="3.7109375" customWidth="1"/>
    <col min="31" max="32" style="14762" width="3.00390625" customWidth="1"/>
    <col min="33" max="33" style="14762" width="24.00390625" customWidth="1"/>
    <col min="34" max="34" style="14762" width="3.7109375" customWidth="1"/>
    <col min="35" max="36" style="14762" width="3.00390625" customWidth="1"/>
    <col min="37" max="37" style="14762" width="24.00390625" customWidth="1"/>
    <col min="38" max="38" style="14762" width="3.7109375" customWidth="1"/>
    <col min="39" max="40" style="14762" width="3.00390625" customWidth="1"/>
    <col min="41" max="41" style="14762" width="18.00390625" customWidth="1"/>
    <col min="42" max="42" style="14762" width="3.7109375" customWidth="1"/>
    <col min="43" max="44" style="14762" width="3.00390625" customWidth="1"/>
    <col min="45" max="45" style="14762" width="18.00390625" customWidth="1"/>
    <col min="46" max="49" style="14762" width="21.00390625" customWidth="1"/>
    <col min="50" max="50" style="14762" width="11.00390625" customWidth="1"/>
    <col min="51" max="51" style="14762" width="3.7109375" customWidth="1"/>
    <col min="52" max="52" style="14762" width="11.00390625" customWidth="1"/>
    <col min="53" max="53" style="14762" width="8.57421875" hidden="1" customWidth="1"/>
    <col min="54" max="54" style="14762" width="4.00390625" customWidth="1"/>
    <col min="55" max="55" style="14762" width="115.00390625" customWidth="1"/>
    <col min="56" max="60" style="14842" width="10.00390625" customWidth="1"/>
    <col min="61" max="61" style="1476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136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441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442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572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573</v>
      </c>
      <c r="BE4" s="727"/>
      <c r="BF4" s="727" t="str">
        <f>IF(T4="","",T4)</f>
        <v>Наименование централизованной системы горячего водоснабжения</v>
      </c>
      <c r="BG4" s="727"/>
      <c r="BH4" s="727"/>
      <c r="BI4" s="1382">
        <v>0</v>
      </c>
    </row>
    <row s="1484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446</v>
      </c>
      <c r="BE5" s="727"/>
      <c r="BF5" s="727" t="str">
        <f>IF(T5="","",T5)</f>
        <v/>
      </c>
      <c r="BG5" s="727"/>
      <c r="BH5" s="727"/>
      <c r="BI5" s="738">
        <v>0</v>
      </c>
    </row>
    <row s="14842" customFormat="1" customHeight="1" ht="14.25" hidden="1">
      <c r="A6" s="1570"/>
      <c r="B6" s="1570"/>
      <c r="C6" s="1570"/>
      <c r="D6" s="1570"/>
      <c r="E6" s="2486"/>
      <c r="F6" s="2486"/>
      <c r="G6" s="2486"/>
      <c r="H6" s="2486"/>
      <c r="I6" s="2483" t="str">
        <f>S5&amp;".1"</f>
        <v>.1</v>
      </c>
      <c r="J6" s="1570"/>
      <c r="K6" s="1570"/>
      <c r="L6" s="1573" t="s">
        <v>447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484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543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544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545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546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547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510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484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484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484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484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177</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484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178</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458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6996" customFormat="1" customHeight="1" ht="14.25" hidden="1">
      <c r="M24" s="1735"/>
      <c r="N24" s="1735"/>
      <c r="O24" s="1736" t="s">
        <v>459</v>
      </c>
      <c r="P24" s="1735"/>
      <c r="Q24" s="1737"/>
      <c r="R24" s="1737"/>
      <c r="AA24" s="1734" t="s">
        <v>461</v>
      </c>
      <c r="AC24" s="1734" t="s">
        <v>462</v>
      </c>
      <c r="AD24" s="1734" t="s">
        <v>511</v>
      </c>
      <c r="AH24" s="1734" t="s">
        <v>511</v>
      </c>
      <c r="AK24" s="1734" t="s">
        <v>548</v>
      </c>
      <c r="AL24" s="1734" t="s">
        <v>511</v>
      </c>
      <c r="AP24" s="1734" t="s">
        <v>511</v>
      </c>
      <c r="AY24" s="1734" t="s">
        <v>461</v>
      </c>
      <c r="BA24" s="1734" t="s">
        <v>462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«Нерюнгринская ГРЭС»</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498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498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464</v>
      </c>
      <c r="T32" s="2477"/>
      <c r="U32" s="1599"/>
      <c r="V32" s="2491" t="str">
        <f>IF(TITLE_DATE_PR_CHANGE="",IF(TITLE_DATE_PR="","",TITLE_DATE_PR),TITLE_DATE_PR_CHANGE)</f>
        <v>45646</v>
      </c>
      <c r="W32" s="2491"/>
      <c r="X32" s="2491"/>
      <c r="Y32" s="2491"/>
      <c r="Z32" s="2491"/>
      <c r="AA32" s="2491"/>
      <c r="AB32" s="2491"/>
      <c r="AC32" s="553"/>
      <c r="AD32" s="2491" t="str">
        <f>IF(TITLE_DATE_PR_CHANGE="",IF(TITLE_DATE_PR="","",TITLE_DATE_PR),TITLE_DATE_PR_CHANGE)</f>
        <v>45646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498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465</v>
      </c>
      <c r="T33" s="2477"/>
      <c r="U33" s="1599"/>
      <c r="V33" s="2478" t="str">
        <f>IF(TITLE_NUMBER_PR_CHANGE="",IF(TITLE_NUMBER_PR="","",TITLE_NUMBER_PR),TITLE_NUMBER_PR_CHANGE)</f>
        <v>1.3/58</v>
      </c>
      <c r="W33" s="2478"/>
      <c r="X33" s="2478"/>
      <c r="Y33" s="2478"/>
      <c r="Z33" s="2478"/>
      <c r="AA33" s="2478"/>
      <c r="AB33" s="2478"/>
      <c r="AC33" s="553"/>
      <c r="AD33" s="2478" t="str">
        <f>IF(TITLE_NUMBER_PR_CHANGE="",IF(TITLE_NUMBER_PR="","",TITLE_NUMBER_PR),TITLE_NUMBER_PR_CHANGE)</f>
        <v>1.3/58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498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4985" customFormat="1" customHeight="1" ht="18.75">
      <c r="A36" s="1595"/>
      <c r="B36" s="1595"/>
      <c r="C36" s="1595"/>
      <c r="D36" s="1595"/>
      <c r="E36" s="1595"/>
      <c r="F36" s="1595"/>
      <c r="G36" s="1595"/>
      <c r="H36" s="1595"/>
      <c r="I36" s="1595"/>
      <c r="J36" s="1595"/>
      <c r="K36" s="1595"/>
      <c r="L36" s="1596"/>
      <c r="M36" s="1595"/>
      <c r="N36" s="1595"/>
      <c r="O36" s="1595"/>
      <c r="P36" s="1595"/>
      <c r="Q36" s="1595"/>
      <c r="S36" s="2477" t="s">
        <v>464</v>
      </c>
      <c r="T36" s="2477"/>
      <c r="U36" s="1599"/>
      <c r="V36" s="2491" t="str">
        <f>IF(TITLE_DATE_PR_CHANGE="",IF(TITLE_DATE_PR="","",TITLE_DATE_PR),TITLE_DATE_PR_CHANGE)</f>
        <v>45646</v>
      </c>
      <c r="W36" s="2491"/>
      <c r="X36" s="2491"/>
      <c r="Y36" s="2491"/>
      <c r="Z36" s="2491"/>
      <c r="AA36" s="2491"/>
      <c r="AB36" s="2491"/>
      <c r="AC36" s="553"/>
      <c r="AD36" s="2491" t="str">
        <f>IF(TITLE_DATE_PR_CHANGE="",IF(TITLE_DATE_PR="","",TITLE_DATE_PR),TITLE_DATE_PR_CHANGE)</f>
        <v>45646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4985" customFormat="1" customHeight="1" ht="18.75">
      <c r="A37" s="1595"/>
      <c r="B37" s="1595"/>
      <c r="C37" s="1595"/>
      <c r="D37" s="1595"/>
      <c r="E37" s="1595"/>
      <c r="F37" s="1595"/>
      <c r="G37" s="1595"/>
      <c r="H37" s="1595"/>
      <c r="I37" s="1595"/>
      <c r="J37" s="1595"/>
      <c r="K37" s="1595"/>
      <c r="L37" s="1596"/>
      <c r="M37" s="1595"/>
      <c r="N37" s="1595"/>
      <c r="O37" s="1595"/>
      <c r="P37" s="1595"/>
      <c r="Q37" s="1595"/>
      <c r="S37" s="2477" t="s">
        <v>465</v>
      </c>
      <c r="T37" s="2477"/>
      <c r="U37" s="1599"/>
      <c r="V37" s="2478" t="str">
        <f>IF(TITLE_NUMBER_PR_CHANGE="",IF(TITLE_NUMBER_PR="","",TITLE_NUMBER_PR),TITLE_NUMBER_PR_CHANGE)</f>
        <v>1.3/58</v>
      </c>
      <c r="W37" s="2478"/>
      <c r="X37" s="2478"/>
      <c r="Y37" s="2478"/>
      <c r="Z37" s="2478"/>
      <c r="AA37" s="2478"/>
      <c r="AB37" s="2478"/>
      <c r="AC37" s="553"/>
      <c r="AD37" s="2478" t="str">
        <f>IF(TITLE_NUMBER_PR_CHANGE="",IF(TITLE_NUMBER_PR="","",TITLE_NUMBER_PR),TITLE_NUMBER_PR_CHANGE)</f>
        <v>1.3/58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498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468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468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344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345</v>
      </c>
      <c r="BI40" s="1382">
        <v>14</v>
      </c>
    </row>
    <row customHeight="1" ht="14.699999999999998">
      <c r="Q41" s="518"/>
      <c r="R41" s="603"/>
      <c r="S41" s="2500" t="s">
        <v>89</v>
      </c>
      <c r="T41" s="2436" t="s">
        <v>549</v>
      </c>
      <c r="U41" s="528"/>
      <c r="V41" s="2501" t="s">
        <v>470</v>
      </c>
      <c r="W41" s="2502"/>
      <c r="X41" s="2502"/>
      <c r="Y41" s="2502"/>
      <c r="Z41" s="2502"/>
      <c r="AA41" s="2502"/>
      <c r="AB41" s="2503"/>
      <c r="AC41" s="2504" t="s">
        <v>471</v>
      </c>
      <c r="AD41" s="2555" t="s">
        <v>550</v>
      </c>
      <c r="AE41" s="2518"/>
      <c r="AF41" s="2518"/>
      <c r="AG41" s="2556"/>
      <c r="AH41" s="2555" t="s">
        <v>551</v>
      </c>
      <c r="AI41" s="2518"/>
      <c r="AJ41" s="2518"/>
      <c r="AK41" s="2556"/>
      <c r="AL41" s="2555" t="s">
        <v>552</v>
      </c>
      <c r="AM41" s="2518"/>
      <c r="AN41" s="2518"/>
      <c r="AO41" s="2556"/>
      <c r="AP41" s="2555" t="s">
        <v>553</v>
      </c>
      <c r="AQ41" s="2518"/>
      <c r="AR41" s="2518"/>
      <c r="AS41" s="2556"/>
      <c r="AT41" s="2501" t="s">
        <v>470</v>
      </c>
      <c r="AU41" s="2502"/>
      <c r="AV41" s="2502"/>
      <c r="AW41" s="2502"/>
      <c r="AX41" s="2502"/>
      <c r="AY41" s="2502"/>
      <c r="AZ41" s="2503"/>
      <c r="BA41" s="2504" t="s">
        <v>471</v>
      </c>
      <c r="BB41" s="2507" t="s">
        <v>473</v>
      </c>
      <c r="BC41" s="2354"/>
      <c r="BI41" s="1382">
        <v>14</v>
      </c>
    </row>
    <row customHeight="1" ht="35.699999999999996">
      <c r="Q42" s="518"/>
      <c r="R42" s="603"/>
      <c r="S42" s="2500"/>
      <c r="T42" s="2436"/>
      <c r="U42" s="1258"/>
      <c r="V42" s="2419" t="s">
        <v>554</v>
      </c>
      <c r="W42" s="2420"/>
      <c r="X42" s="2419" t="s">
        <v>555</v>
      </c>
      <c r="Y42" s="2420"/>
      <c r="Z42" s="2521" t="s">
        <v>556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554</v>
      </c>
      <c r="AU42" s="2420"/>
      <c r="AV42" s="2419" t="s">
        <v>555</v>
      </c>
      <c r="AW42" s="2420"/>
      <c r="AX42" s="2521" t="s">
        <v>556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148</v>
      </c>
      <c r="C44" s="1597" t="s">
        <v>149</v>
      </c>
      <c r="D44" s="1597" t="s">
        <v>150</v>
      </c>
      <c r="E44" s="1591" t="s">
        <v>478</v>
      </c>
      <c r="F44" s="1591" t="s">
        <v>479</v>
      </c>
      <c r="G44" s="1591" t="s">
        <v>480</v>
      </c>
      <c r="H44" s="1591" t="s">
        <v>481</v>
      </c>
      <c r="I44" s="1591" t="s">
        <v>482</v>
      </c>
      <c r="J44" s="1591" t="s">
        <v>483</v>
      </c>
      <c r="K44" s="1591" t="s">
        <v>484</v>
      </c>
      <c r="L44" s="1591" t="s">
        <v>459</v>
      </c>
      <c r="Q44" s="518"/>
      <c r="R44" s="603"/>
      <c r="S44" s="2500"/>
      <c r="T44" s="2436"/>
      <c r="U44" s="529"/>
      <c r="V44" s="1706" t="s">
        <v>520</v>
      </c>
      <c r="W44" s="1706" t="s">
        <v>521</v>
      </c>
      <c r="X44" s="1706" t="s">
        <v>520</v>
      </c>
      <c r="Y44" s="1706" t="s">
        <v>521</v>
      </c>
      <c r="Z44" s="1716" t="s">
        <v>487</v>
      </c>
      <c r="AA44" s="2497" t="s">
        <v>488</v>
      </c>
      <c r="AB44" s="2498"/>
      <c r="AC44" s="2506"/>
      <c r="AD44" s="2560"/>
      <c r="AE44" s="2561"/>
      <c r="AF44" s="2561"/>
      <c r="AG44" s="2562"/>
      <c r="AH44" s="2560"/>
      <c r="AI44" s="2561"/>
      <c r="AJ44" s="2561"/>
      <c r="AK44" s="2562"/>
      <c r="AL44" s="2560"/>
      <c r="AM44" s="2561"/>
      <c r="AN44" s="2561"/>
      <c r="AO44" s="2562"/>
      <c r="AP44" s="2560"/>
      <c r="AQ44" s="2561"/>
      <c r="AR44" s="2561"/>
      <c r="AS44" s="2562"/>
      <c r="AT44" s="1706" t="s">
        <v>520</v>
      </c>
      <c r="AU44" s="1706" t="s">
        <v>521</v>
      </c>
      <c r="AV44" s="1706" t="s">
        <v>520</v>
      </c>
      <c r="AW44" s="1706" t="s">
        <v>521</v>
      </c>
      <c r="AX44" s="1716" t="s">
        <v>487</v>
      </c>
      <c r="AY44" s="2497" t="s">
        <v>488</v>
      </c>
      <c r="AZ44" s="2498"/>
      <c r="BA44" s="2506"/>
      <c r="BB44" s="2509"/>
      <c r="BC44" s="2354"/>
      <c r="BI44" s="1382">
        <v>14</v>
      </c>
    </row>
    <row s="15455"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123</v>
      </c>
      <c r="T45" s="1482" t="s">
        <v>104</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305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136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305</v>
      </c>
      <c r="B47" s="1590" t="s">
        <v>306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441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442</v>
      </c>
      <c r="BE47" s="727"/>
      <c r="BF47" s="727" t="str">
        <f>IF(T47="","",T47)</f>
        <v>Территория действия тарифа</v>
      </c>
      <c r="BG47" s="727"/>
      <c r="BH47" s="727"/>
      <c r="BI47" s="1382">
        <v>21</v>
      </c>
    </row>
    <row customHeight="1" ht="35.699999999999996">
      <c r="A48" s="1590" t="s">
        <v>305</v>
      </c>
      <c r="B48" s="1590" t="s">
        <v>306</v>
      </c>
      <c r="C48" s="1590" t="s">
        <v>307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572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573</v>
      </c>
      <c r="BE48" s="727"/>
      <c r="BF48" s="727" t="str">
        <f>IF(T48="","",T48)</f>
        <v>Наименование централизованной системы горячего водоснабжения</v>
      </c>
      <c r="BG48" s="727"/>
      <c r="BH48" s="727"/>
      <c r="BI48" s="1382">
        <v>34</v>
      </c>
    </row>
    <row s="14842" customFormat="1" customHeight="1" ht="0">
      <c r="A49" s="1570" t="s">
        <v>305</v>
      </c>
      <c r="B49" s="1570" t="s">
        <v>306</v>
      </c>
      <c r="C49" s="1570" t="s">
        <v>307</v>
      </c>
      <c r="D49" s="1570" t="s">
        <v>586</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446</v>
      </c>
      <c r="BE49" s="727"/>
      <c r="BF49" s="727" t="str">
        <f>IF(T49="","",T49)</f>
        <v/>
      </c>
      <c r="BG49" s="727"/>
      <c r="BH49" s="727"/>
      <c r="BI49" s="738">
        <v>0</v>
      </c>
    </row>
    <row s="14842" customFormat="1" customHeight="1" ht="0">
      <c r="A50" s="1570" t="s">
        <v>305</v>
      </c>
      <c r="B50" s="1570" t="s">
        <v>306</v>
      </c>
      <c r="C50" s="1570" t="s">
        <v>307</v>
      </c>
      <c r="D50" s="1570" t="s">
        <v>586</v>
      </c>
      <c r="E50" s="2486"/>
      <c r="F50" s="2486"/>
      <c r="G50" s="2486"/>
      <c r="H50" s="2486"/>
      <c r="I50" s="2483" t="str">
        <f>S49&amp;".1"</f>
        <v>.1</v>
      </c>
      <c r="J50" s="1570"/>
      <c r="K50" s="1570"/>
      <c r="L50" s="1573" t="s">
        <v>447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4842" customFormat="1" customHeight="1" ht="0">
      <c r="A51" s="1570" t="s">
        <v>305</v>
      </c>
      <c r="B51" s="1570" t="s">
        <v>306</v>
      </c>
      <c r="C51" s="1570" t="s">
        <v>307</v>
      </c>
      <c r="D51" s="1570" t="s">
        <v>586</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305</v>
      </c>
      <c r="B52" s="1590" t="s">
        <v>306</v>
      </c>
      <c r="C52" s="1590" t="s">
        <v>307</v>
      </c>
      <c r="D52" s="1590" t="s">
        <v>586</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543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544</v>
      </c>
      <c r="AT53" s="1620"/>
      <c r="AU53" s="1723"/>
      <c r="AV53" s="1620"/>
      <c r="AW53" s="1723"/>
      <c r="AX53" s="1620"/>
      <c r="AY53" s="1620"/>
      <c r="AZ53" s="1620"/>
      <c r="BA53" s="1620"/>
      <c r="BB53" s="1624"/>
      <c r="BC53" s="2481"/>
      <c r="BE53" s="727"/>
      <c r="BF53" s="727"/>
      <c r="BG53" s="727"/>
      <c r="BH53" s="727"/>
      <c r="BI53" s="1382">
        <v>11</v>
      </c>
    </row>
    <row customHeight="1" ht="11.549999999999999">
      <c r="A54" s="1590" t="s">
        <v>305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545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305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546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305</v>
      </c>
      <c r="B56" s="1590" t="s">
        <v>306</v>
      </c>
      <c r="C56" s="1590" t="s">
        <v>307</v>
      </c>
      <c r="D56" s="1590" t="s">
        <v>586</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547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305</v>
      </c>
      <c r="B57" s="1590" t="s">
        <v>306</v>
      </c>
      <c r="C57" s="1590" t="s">
        <v>307</v>
      </c>
      <c r="D57" s="1590" t="s">
        <v>586</v>
      </c>
      <c r="E57" s="2486"/>
      <c r="F57" s="2486"/>
      <c r="G57" s="2486"/>
      <c r="H57" s="2486"/>
      <c r="I57" s="2513"/>
      <c r="J57" s="2483"/>
      <c r="K57" s="1590"/>
      <c r="L57" s="1591"/>
      <c r="P57" s="2484"/>
      <c r="Q57" s="2484"/>
      <c r="R57" s="583"/>
      <c r="S57" s="1505"/>
      <c r="T57" s="514" t="s">
        <v>510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4842" customFormat="1" customHeight="1" ht="0">
      <c r="A58" s="1570" t="s">
        <v>305</v>
      </c>
      <c r="B58" s="1570" t="s">
        <v>306</v>
      </c>
      <c r="C58" s="1570" t="s">
        <v>307</v>
      </c>
      <c r="D58" s="1570" t="s">
        <v>586</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4842" customFormat="1" customHeight="1" ht="0">
      <c r="A59" s="1570" t="s">
        <v>305</v>
      </c>
      <c r="B59" s="1570" t="s">
        <v>306</v>
      </c>
      <c r="C59" s="1570" t="s">
        <v>307</v>
      </c>
      <c r="D59" s="1570" t="s">
        <v>586</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4842" customFormat="1" customHeight="1" ht="0">
      <c r="A60" s="1570" t="s">
        <v>305</v>
      </c>
      <c r="B60" s="1570" t="s">
        <v>306</v>
      </c>
      <c r="C60" s="1570" t="s">
        <v>307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4842" customFormat="1" customHeight="1" ht="0">
      <c r="A61" s="1570" t="s">
        <v>305</v>
      </c>
      <c r="B61" s="1570" t="s">
        <v>306</v>
      </c>
      <c r="C61" s="1541"/>
      <c r="D61" s="1541"/>
      <c r="E61" s="2486"/>
      <c r="F61" s="2485"/>
      <c r="G61" s="1541"/>
      <c r="H61" s="1541"/>
      <c r="I61" s="1541"/>
      <c r="J61" s="1541"/>
      <c r="K61" s="1541"/>
      <c r="L61" s="1721"/>
      <c r="M61" s="1548"/>
      <c r="N61" s="1548"/>
      <c r="P61" s="1543"/>
      <c r="Q61" s="1544"/>
      <c r="R61" s="1543"/>
      <c r="S61" s="1549"/>
      <c r="T61" s="1552" t="s">
        <v>177</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4842" customFormat="1" customHeight="1" ht="0">
      <c r="A62" s="1570" t="s">
        <v>305</v>
      </c>
      <c r="B62" s="1570"/>
      <c r="C62" s="1570"/>
      <c r="D62" s="1570"/>
      <c r="E62" s="2485"/>
      <c r="F62" s="1570"/>
      <c r="G62" s="1570"/>
      <c r="H62" s="1570"/>
      <c r="I62" s="1570"/>
      <c r="J62" s="1570"/>
      <c r="K62" s="1570"/>
      <c r="L62" s="1573"/>
      <c r="M62" s="1548"/>
      <c r="N62" s="1548"/>
      <c r="O62" s="745"/>
      <c r="P62" s="607"/>
      <c r="Q62" s="1571"/>
      <c r="R62" s="607"/>
      <c r="S62" s="1549"/>
      <c r="T62" s="1552" t="s">
        <v>178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484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205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08484-0FEA-C61B-86B1-3C903EC5666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7259" width="10.7109375" hidden="1" customWidth="1"/>
    <col min="2" max="2" style="14841" width="16.8515625" hidden="1" customWidth="1"/>
    <col min="3" max="3" style="14842" width="5.57421875" hidden="1" customWidth="1"/>
    <col min="4" max="4" style="14762" width="3.00390625" customWidth="1"/>
    <col min="5" max="5" style="14762" width="7.00390625" customWidth="1"/>
    <col min="6" max="6" style="14762" width="54.00390625" customWidth="1"/>
    <col min="7" max="7" style="14762" width="10.00390625" customWidth="1"/>
    <col min="8" max="8" style="14762" width="40.7109375" hidden="1" customWidth="1"/>
    <col min="9" max="9" style="14762" width="40.7109375" customWidth="1"/>
    <col min="10" max="10" style="14762" width="102.00390625" customWidth="1"/>
    <col min="11" max="11" style="14841" width="9.00390625" customWidth="1"/>
    <col min="12" max="12" style="14842" width="5.00390625" customWidth="1"/>
    <col min="13" max="13" style="14842" width="3.00390625" customWidth="1"/>
    <col min="14" max="17" style="14841" width="3.00390625" customWidth="1"/>
    <col min="18" max="18" style="14842" width="10.00390625" customWidth="1"/>
    <col min="19" max="19" style="14841" width="34.00390625" customWidth="1"/>
    <col min="20" max="20" style="14841" width="9.00390625" customWidth="1"/>
    <col min="21" max="21" style="17260" width="8.00390625" customWidth="1"/>
    <col min="22" max="26" style="14841" width="8.00390625" customWidth="1"/>
    <col min="27" max="31" style="14726" width="8.00390625" customWidth="1"/>
    <col min="32" max="32" style="14762" width="9.140625" hidden="1"/>
  </cols>
  <sheetData>
    <row customHeight="1" ht="22.5" hidden="1">
      <c r="AF1" s="1858" t="s">
        <v>14</v>
      </c>
    </row>
    <row customHeight="1" ht="23.25" hidden="1">
      <c r="B2" s="2326"/>
      <c r="C2" s="1394" t="s">
        <v>587</v>
      </c>
      <c r="D2" s="1865"/>
      <c r="E2" s="773">
        <f>B2</f>
        <v>0</v>
      </c>
      <c r="F2" s="774"/>
      <c r="G2" s="1873" t="s">
        <v>588</v>
      </c>
      <c r="H2" s="1873" t="s">
        <v>588</v>
      </c>
      <c r="I2" s="1873" t="s">
        <v>588</v>
      </c>
      <c r="J2" s="516" t="s">
        <v>589</v>
      </c>
      <c r="K2" s="770"/>
      <c r="AF2" s="1858">
        <v>0</v>
      </c>
    </row>
    <row s="14842" customFormat="1" customHeight="1" ht="0.75" hidden="1">
      <c r="B3" s="2326"/>
      <c r="C3" s="1394"/>
      <c r="D3" s="775"/>
      <c r="E3" s="776"/>
      <c r="F3" s="777" t="s">
        <v>590</v>
      </c>
      <c r="G3" s="778"/>
      <c r="H3" s="778">
        <f>H4*H5+H7</f>
        <v>0</v>
      </c>
      <c r="I3" s="778">
        <f>I4*I5+I6</f>
        <v>0</v>
      </c>
      <c r="J3" s="779"/>
      <c r="AF3" s="1863">
        <v>0</v>
      </c>
    </row>
    <row customHeight="1" ht="23.25" hidden="1">
      <c r="B4" s="2326"/>
      <c r="C4" s="1394"/>
      <c r="D4" s="1865"/>
      <c r="E4" s="773" t="str">
        <f>B2&amp;".1"</f>
        <v>.1</v>
      </c>
      <c r="F4" s="780" t="s">
        <v>591</v>
      </c>
      <c r="G4" s="781"/>
      <c r="H4" s="768"/>
      <c r="I4" s="768"/>
      <c r="J4" s="516" t="s">
        <v>592</v>
      </c>
      <c r="K4" s="770"/>
      <c r="AF4" s="1858">
        <v>0</v>
      </c>
    </row>
    <row customHeight="1" ht="18.75" hidden="1">
      <c r="B5" s="2326"/>
      <c r="C5" s="1394"/>
      <c r="D5" s="1865"/>
      <c r="E5" s="773" t="str">
        <f>B2&amp;".2"</f>
        <v>.2</v>
      </c>
      <c r="F5" s="780" t="s">
        <v>593</v>
      </c>
      <c r="G5" s="1873" t="s">
        <v>594</v>
      </c>
      <c r="H5" s="768"/>
      <c r="I5" s="768"/>
      <c r="J5" s="516"/>
      <c r="K5" s="770"/>
      <c r="AF5" s="1858">
        <v>0</v>
      </c>
    </row>
    <row customHeight="1" ht="18.75" hidden="1">
      <c r="B6" s="2326"/>
      <c r="C6" s="1394"/>
      <c r="D6" s="1865"/>
      <c r="E6" s="773" t="str">
        <f>B2&amp;".3"</f>
        <v>.3</v>
      </c>
      <c r="F6" s="780" t="s">
        <v>595</v>
      </c>
      <c r="G6" s="1873" t="s">
        <v>594</v>
      </c>
      <c r="H6" s="768"/>
      <c r="I6" s="768"/>
      <c r="J6" s="516"/>
      <c r="K6" s="770"/>
      <c r="AF6" s="1858">
        <v>0</v>
      </c>
    </row>
    <row customHeight="1" ht="18.75" hidden="1">
      <c r="B7" s="2326"/>
      <c r="C7" s="1394"/>
      <c r="D7" s="1865"/>
      <c r="E7" s="773" t="str">
        <f>B2&amp;".4"</f>
        <v>.4</v>
      </c>
      <c r="F7" s="780" t="s">
        <v>596</v>
      </c>
      <c r="G7" s="1873" t="s">
        <v>588</v>
      </c>
      <c r="H7" s="782"/>
      <c r="I7" s="782"/>
      <c r="J7" s="516"/>
      <c r="K7" s="770"/>
      <c r="AF7" s="1858">
        <v>0</v>
      </c>
    </row>
    <row s="14841" customFormat="1" customHeight="1" ht="11.25" hidden="1">
      <c r="A8" s="1214"/>
      <c r="C8" s="1863"/>
      <c r="D8" s="764"/>
      <c r="H8" s="1387">
        <v>4</v>
      </c>
      <c r="I8" s="1387">
        <v>4</v>
      </c>
      <c r="L8" s="1863"/>
      <c r="M8" s="1863"/>
      <c r="R8" s="1863"/>
      <c r="AF8" s="1387">
        <v>0</v>
      </c>
    </row>
    <row s="14841" customFormat="1" customHeight="1" ht="22.5" hidden="1">
      <c r="A9" s="1214"/>
      <c r="C9" s="1863"/>
      <c r="D9" s="765"/>
      <c r="E9" s="1875"/>
      <c r="F9" s="767"/>
      <c r="G9" s="1873" t="s">
        <v>594</v>
      </c>
      <c r="H9" s="768"/>
      <c r="I9" s="768"/>
      <c r="J9" s="769" t="s">
        <v>597</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598</v>
      </c>
      <c r="H11" s="768"/>
      <c r="I11" s="768"/>
      <c r="J11" s="516" t="s">
        <v>599</v>
      </c>
      <c r="K11" s="770"/>
      <c r="AF11" s="1858">
        <v>0</v>
      </c>
    </row>
    <row customHeight="1" ht="11.25" hidden="1">
      <c r="AF12" s="1858">
        <v>0</v>
      </c>
    </row>
    <row customHeight="1" ht="22.5" hidden="1">
      <c r="D13" s="1865"/>
      <c r="E13" s="773"/>
      <c r="F13" s="767"/>
      <c r="G13" s="1196" t="s">
        <v>600</v>
      </c>
      <c r="H13" s="772"/>
      <c r="I13" s="772"/>
      <c r="J13" s="972" t="s">
        <v>601</v>
      </c>
      <c r="K13" s="770"/>
      <c r="AF13" s="1858">
        <v>0</v>
      </c>
    </row>
    <row customHeight="1" ht="11.25" hidden="1">
      <c r="AF14" s="1858">
        <v>0</v>
      </c>
    </row>
    <row customHeight="1" ht="22.5" hidden="1">
      <c r="D15" s="1865"/>
      <c r="E15" s="773"/>
      <c r="F15" s="767"/>
      <c r="G15" s="1873" t="s">
        <v>602</v>
      </c>
      <c r="H15" s="772"/>
      <c r="I15" s="772"/>
      <c r="J15" s="516" t="s">
        <v>603</v>
      </c>
      <c r="K15" s="770"/>
      <c r="AF15" s="1858">
        <v>0</v>
      </c>
    </row>
    <row customHeight="1" ht="11.25" hidden="1">
      <c r="AF16" s="1858">
        <v>0</v>
      </c>
    </row>
    <row customHeight="1" ht="22.5" hidden="1">
      <c r="D17" s="1865"/>
      <c r="E17" s="773"/>
      <c r="F17" s="767"/>
      <c r="G17" s="1873" t="s">
        <v>604</v>
      </c>
      <c r="H17" s="772"/>
      <c r="I17" s="772"/>
      <c r="J17" s="516" t="s">
        <v>605</v>
      </c>
      <c r="K17" s="770"/>
      <c r="AF17" s="1858">
        <v>0</v>
      </c>
    </row>
    <row customHeight="1" ht="11.25" hidden="1">
      <c r="AF18" s="1858">
        <v>0</v>
      </c>
    </row>
    <row s="14726"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 СП «Нерюнгринская ГРЭС»</v>
      </c>
      <c r="F22" s="2476"/>
      <c r="G22" s="2476"/>
      <c r="H22" s="2476"/>
      <c r="I22" s="2476"/>
      <c r="AF22" s="1858">
        <v>24</v>
      </c>
    </row>
    <row customHeight="1" ht="11.549999999999999">
      <c r="E23" s="1362"/>
      <c r="F23" s="1362"/>
      <c r="G23" s="1362"/>
      <c r="H23" s="1362"/>
      <c r="I23" s="1362"/>
      <c r="AF23" s="1858">
        <v>11</v>
      </c>
    </row>
    <row s="14842" customFormat="1" customHeight="1" ht="1.05">
      <c r="A24" s="1394"/>
      <c r="D24" s="1869"/>
      <c r="H24" s="1116"/>
      <c r="I24" s="1116" t="s">
        <v>130</v>
      </c>
      <c r="AF24" s="1863">
        <v>1</v>
      </c>
    </row>
    <row customHeight="1" ht="11.549999999999999">
      <c r="E25" s="938"/>
      <c r="F25" s="2594" t="s">
        <v>119</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606</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607</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344</v>
      </c>
      <c r="F28" s="2597"/>
      <c r="G28" s="2597"/>
      <c r="H28" s="1872"/>
      <c r="I28" s="1872"/>
      <c r="J28" s="2354"/>
      <c r="AF28" s="1858">
        <v>11</v>
      </c>
    </row>
    <row customHeight="1" ht="24">
      <c r="E29" s="1873" t="s">
        <v>89</v>
      </c>
      <c r="F29" s="1880" t="s">
        <v>346</v>
      </c>
      <c r="G29" s="1880" t="s">
        <v>608</v>
      </c>
      <c r="H29" s="1880" t="s">
        <v>347</v>
      </c>
      <c r="I29" s="1880" t="s">
        <v>347</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594</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594</v>
      </c>
      <c r="H31" s="785">
        <f>SUMIF($K33:$K71,$K31,H33:H71)</f>
        <v>0</v>
      </c>
      <c r="I31" s="785">
        <f>SUMIF($K33:$K71,$K31,I33:I71)</f>
        <v>0</v>
      </c>
      <c r="J31" s="516" t="str">
        <f>FHD_NOTE_P_2</f>
        <v>Указывается суммарная себестоимость производимых товаров.</v>
      </c>
      <c r="K31" s="1863" t="s">
        <v>609</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594</v>
      </c>
      <c r="H32" s="784"/>
      <c r="I32" s="784"/>
      <c r="J32" s="516" t="str">
        <f>FHD_NOTE_P_3</f>
        <v/>
      </c>
      <c r="K32" s="1863" t="str">
        <f>IF((LEN(E32)-LEN(SUBSTITUTE(E32,".","")))/LEN(".")=1,"p","")</f>
        <v>p</v>
      </c>
      <c r="AF32" s="1858">
        <v>11</v>
      </c>
    </row>
    <row customHeight="1" ht="11.25">
      <c r="A33" s="2598" t="s">
        <v>610</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594</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5455"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5455"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5455"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5455"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5455"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5455"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4841" customFormat="1" customHeight="1" ht="15">
      <c r="A40" s="2598"/>
      <c r="C40" s="1863"/>
      <c r="D40" s="1860"/>
      <c r="E40" s="797"/>
      <c r="F40" s="798" t="s">
        <v>611</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612</v>
      </c>
      <c r="D41" s="1865"/>
      <c r="E41" s="773" t="str">
        <f>FHD_NUM_P_5</f>
        <v/>
      </c>
      <c r="F41" s="1751" t="str">
        <f>FHD_P_5</f>
        <v/>
      </c>
      <c r="G41" s="2105" t="s">
        <v>594</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594</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594</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594</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613</v>
      </c>
      <c r="H45" s="784"/>
      <c r="I45" s="784"/>
      <c r="J45" s="516" t="str">
        <f>FHD_NOTE_P_9</f>
        <v/>
      </c>
      <c r="K45" s="1863" t="str">
        <f>IF((LEN(E45)-LEN(SUBSTITUTE(E45,".","")))/LEN(".")=1,"p","")</f>
        <v/>
      </c>
      <c r="AF45" s="1858">
        <v>11</v>
      </c>
    </row>
    <row s="14841" customFormat="1" customHeight="1" ht="11.549999999999999">
      <c r="A46" s="1214"/>
      <c r="C46" s="1863"/>
      <c r="D46" s="801"/>
      <c r="E46" s="773" t="str">
        <f>FHD_NUM_P_10</f>
        <v>2.3.2</v>
      </c>
      <c r="F46" s="1877" t="str">
        <f>FHD_P_10</f>
        <v>Объём приобретения электрической энергии</v>
      </c>
      <c r="G46" s="2105" t="s">
        <v>614</v>
      </c>
      <c r="H46" s="784"/>
      <c r="I46" s="784"/>
      <c r="J46" s="516" t="str">
        <f>FHD_NOTE_P_10</f>
        <v/>
      </c>
      <c r="K46" s="1863" t="str">
        <f>IF((LEN(E46)-LEN(SUBSTITUTE(E46,".","")))/LEN(".")=1,"p","")</f>
        <v/>
      </c>
      <c r="L46" s="1863"/>
      <c r="M46" s="1863"/>
      <c r="R46" s="1863"/>
      <c r="U46" s="771"/>
      <c r="AA46" s="1859"/>
      <c r="AB46" s="1859"/>
      <c r="AC46" s="1859"/>
      <c r="AD46" s="1859"/>
      <c r="AE46" s="1859"/>
      <c r="AF46" s="1387">
        <v>11</v>
      </c>
    </row>
    <row s="14841" customFormat="1" customHeight="1" ht="11.25">
      <c r="A47" s="1216" t="s">
        <v>615</v>
      </c>
      <c r="C47" s="1863"/>
      <c r="D47" s="802"/>
      <c r="E47" s="773" t="str">
        <f>FHD_NUM_P_11</f>
        <v>2.4</v>
      </c>
      <c r="F47" s="1751" t="str">
        <f>FHD_P_11</f>
        <v>Расходы на приобретение холодной воды, используемой в технологическом процессе</v>
      </c>
      <c r="G47" s="2105" t="s">
        <v>594</v>
      </c>
      <c r="H47" s="784"/>
      <c r="I47" s="784"/>
      <c r="J47" s="516" t="str">
        <f>FHD_NOTE_P_11</f>
        <v/>
      </c>
      <c r="K47" s="1863" t="str">
        <f>IF((LEN(E47)-LEN(SUBSTITUTE(E47,".","")))/LEN(".")=1,"p","")</f>
        <v>p</v>
      </c>
      <c r="L47" s="1863"/>
      <c r="M47" s="1863"/>
      <c r="R47" s="1863"/>
      <c r="U47" s="771"/>
      <c r="AA47" s="1859"/>
      <c r="AB47" s="1859"/>
      <c r="AC47" s="1859"/>
      <c r="AD47" s="1859"/>
      <c r="AE47" s="1859"/>
      <c r="AF47" s="1387">
        <v>0</v>
      </c>
    </row>
    <row s="14841" customFormat="1" customHeight="1" ht="18.75">
      <c r="A48" s="1216" t="s">
        <v>616</v>
      </c>
      <c r="C48" s="1863"/>
      <c r="D48" s="1865"/>
      <c r="E48" s="773" t="str">
        <f>FHD_NUM_P_12</f>
        <v>2.5</v>
      </c>
      <c r="F48" s="1751" t="str">
        <f>FHD_P_12</f>
        <v>Расходы на  химические реагенты, используемые в технологическом процессе</v>
      </c>
      <c r="G48" s="2105" t="s">
        <v>594</v>
      </c>
      <c r="H48" s="804"/>
      <c r="I48" s="804"/>
      <c r="J48" s="516" t="str">
        <f>FHD_NOTE_P_12</f>
        <v/>
      </c>
      <c r="K48" s="1863" t="str">
        <f>IF((LEN(E48)-LEN(SUBSTITUTE(E48,".","")))/LEN(".")=1,"p","")</f>
        <v>p</v>
      </c>
      <c r="L48" s="1863"/>
      <c r="M48" s="1863"/>
      <c r="R48" s="1863"/>
      <c r="U48" s="771"/>
      <c r="AA48" s="1859"/>
      <c r="AB48" s="1859"/>
      <c r="AC48" s="1859"/>
      <c r="AD48" s="1859"/>
      <c r="AE48" s="1859"/>
      <c r="AF48" s="1387">
        <v>18</v>
      </c>
    </row>
    <row s="17198"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594</v>
      </c>
      <c r="H49" s="784"/>
      <c r="I49" s="784"/>
      <c r="J49" s="516" t="str">
        <f>FHD_NOTE_P_13</f>
        <v/>
      </c>
      <c r="K49" s="1863" t="str">
        <f>IF((LEN(E49)-LEN(SUBSTITUTE(E49,".","")))/LEN(".")=1,"p","")</f>
        <v>p</v>
      </c>
      <c r="L49" s="957"/>
      <c r="M49" s="957"/>
      <c r="R49" s="957"/>
      <c r="U49" s="958"/>
      <c r="AA49" s="959"/>
      <c r="AB49" s="959"/>
      <c r="AC49" s="959"/>
      <c r="AD49" s="959"/>
      <c r="AE49" s="959"/>
      <c r="AF49" s="956">
        <v>11</v>
      </c>
    </row>
    <row s="17198"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594</v>
      </c>
      <c r="H50" s="784"/>
      <c r="I50" s="784"/>
      <c r="J50" s="516" t="str">
        <f>FHD_NOTE_P_14</f>
        <v/>
      </c>
      <c r="K50" s="1863" t="str">
        <f>IF((LEN(E50)-LEN(SUBSTITUTE(E50,".","")))/LEN(".")=1,"p","")</f>
        <v/>
      </c>
      <c r="L50" s="957"/>
      <c r="M50" s="957"/>
      <c r="R50" s="957"/>
      <c r="U50" s="958"/>
      <c r="AA50" s="959"/>
      <c r="AB50" s="959"/>
      <c r="AC50" s="959"/>
      <c r="AD50" s="959"/>
      <c r="AE50" s="959"/>
      <c r="AF50" s="956">
        <v>11</v>
      </c>
    </row>
    <row s="17198"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594</v>
      </c>
      <c r="H51" s="784"/>
      <c r="I51" s="784"/>
      <c r="J51" s="516" t="str">
        <f>FHD_NOTE_P_15</f>
        <v/>
      </c>
      <c r="K51" s="1863" t="str">
        <f>IF((LEN(E51)-LEN(SUBSTITUTE(E51,".","")))/LEN(".")=1,"p","")</f>
        <v/>
      </c>
      <c r="L51" s="957"/>
      <c r="M51" s="957"/>
      <c r="R51" s="957"/>
      <c r="U51" s="958"/>
      <c r="AA51" s="959"/>
      <c r="AB51" s="959"/>
      <c r="AC51" s="959"/>
      <c r="AD51" s="959"/>
      <c r="AE51" s="959"/>
      <c r="AF51" s="956">
        <v>11</v>
      </c>
    </row>
    <row s="14841"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594</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4841"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594</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4841"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594</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4841"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594</v>
      </c>
      <c r="H55" s="784"/>
      <c r="I55" s="784"/>
      <c r="J55" s="516" t="str">
        <f>FHD_NOTE_P_19</f>
        <v/>
      </c>
      <c r="K55" s="1863" t="str">
        <f>IF((LEN(E55)-LEN(SUBSTITUTE(E55,".","")))/LEN(".")=1,"p","")</f>
        <v>p</v>
      </c>
      <c r="L55" s="1863"/>
      <c r="M55" s="1863"/>
      <c r="R55" s="1863"/>
      <c r="U55" s="771"/>
      <c r="AA55" s="1859"/>
      <c r="AB55" s="1859"/>
      <c r="AC55" s="1859"/>
      <c r="AD55" s="1859"/>
      <c r="AE55" s="1859"/>
      <c r="AF55" s="1387">
        <v>11</v>
      </c>
    </row>
    <row s="14841" customFormat="1" customHeight="1" ht="11.549999999999999">
      <c r="A56" s="1214"/>
      <c r="C56" s="1863"/>
      <c r="D56" s="802"/>
      <c r="E56" s="773" t="str">
        <f>FHD_NUM_P_20</f>
        <v>2.8.1</v>
      </c>
      <c r="F56" s="1877" t="str">
        <f>FHD_P_20</f>
        <v>Расходы на амортизацию основных средств</v>
      </c>
      <c r="G56" s="2105" t="s">
        <v>594</v>
      </c>
      <c r="H56" s="784"/>
      <c r="I56" s="784"/>
      <c r="J56" s="516" t="str">
        <f>FHD_NOTE_P_20</f>
        <v/>
      </c>
      <c r="K56" s="1863" t="str">
        <f>IF((LEN(E56)-LEN(SUBSTITUTE(E56,".","")))/LEN(".")=1,"p","")</f>
        <v/>
      </c>
      <c r="L56" s="1863"/>
      <c r="M56" s="1863"/>
      <c r="R56" s="1863"/>
      <c r="U56" s="771"/>
      <c r="AA56" s="1859"/>
      <c r="AB56" s="1859"/>
      <c r="AC56" s="1859"/>
      <c r="AD56" s="1859"/>
      <c r="AE56" s="1859"/>
      <c r="AF56" s="1387">
        <v>11</v>
      </c>
    </row>
    <row s="14841" customFormat="1" customHeight="1" ht="11.549999999999999">
      <c r="A57" s="1214"/>
      <c r="C57" s="1863"/>
      <c r="D57" s="802"/>
      <c r="E57" s="773" t="str">
        <f>FHD_NUM_P_21</f>
        <v>2.8.2</v>
      </c>
      <c r="F57" s="1877" t="str">
        <f>FHD_P_21</f>
        <v>Расходы на амортизацию нематериальных активов</v>
      </c>
      <c r="G57" s="2105" t="s">
        <v>594</v>
      </c>
      <c r="H57" s="784"/>
      <c r="I57" s="784"/>
      <c r="J57" s="516" t="str">
        <f>FHD_NOTE_P_21</f>
        <v/>
      </c>
      <c r="K57" s="1863" t="str">
        <f>IF((LEN(E57)-LEN(SUBSTITUTE(E57,".","")))/LEN(".")=1,"p","")</f>
        <v/>
      </c>
      <c r="L57" s="1863"/>
      <c r="M57" s="1863"/>
      <c r="R57" s="1863"/>
      <c r="U57" s="771"/>
      <c r="AA57" s="1859"/>
      <c r="AB57" s="1859"/>
      <c r="AC57" s="1859"/>
      <c r="AD57" s="1859"/>
      <c r="AE57" s="1859"/>
      <c r="AF57" s="1387">
        <v>11</v>
      </c>
    </row>
    <row s="14841"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594</v>
      </c>
      <c r="H58" s="784"/>
      <c r="I58" s="784"/>
      <c r="J58" s="516" t="str">
        <f>FHD_NOTE_P_22</f>
        <v/>
      </c>
      <c r="K58" s="1863" t="str">
        <f>IF((LEN(E58)-LEN(SUBSTITUTE(E58,".","")))/LEN(".")=1,"p","")</f>
        <v>p</v>
      </c>
      <c r="L58" s="1863"/>
      <c r="M58" s="1863"/>
      <c r="R58" s="1863"/>
      <c r="U58" s="771"/>
      <c r="AA58" s="1859"/>
      <c r="AB58" s="1859"/>
      <c r="AC58" s="1859"/>
      <c r="AD58" s="1859"/>
      <c r="AE58" s="1859"/>
      <c r="AF58" s="1387">
        <v>11</v>
      </c>
    </row>
    <row s="14841" customFormat="1" customHeight="1" ht="11.549999999999999">
      <c r="A59" s="1214"/>
      <c r="C59" s="1863"/>
      <c r="D59" s="802"/>
      <c r="E59" s="773" t="str">
        <f>FHD_NUM_P_23</f>
        <v>2.10</v>
      </c>
      <c r="F59" s="1751" t="str">
        <f>FHD_P_23</f>
        <v>Общепроизводственные расходы, в том числе:</v>
      </c>
      <c r="G59" s="2105" t="s">
        <v>594</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4841" customFormat="1" customHeight="1" ht="11.549999999999999">
      <c r="A60" s="1214"/>
      <c r="C60" s="1863"/>
      <c r="D60" s="802"/>
      <c r="E60" s="773" t="str">
        <f>FHD_NUM_P_24</f>
        <v>2.10.1</v>
      </c>
      <c r="F60" s="1877" t="str">
        <f>FHD_P_24</f>
        <v>Расходы на текущий ремонт</v>
      </c>
      <c r="G60" s="2105" t="s">
        <v>594</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4841" customFormat="1" customHeight="1" ht="11.549999999999999">
      <c r="A61" s="1214"/>
      <c r="C61" s="1863"/>
      <c r="D61" s="802"/>
      <c r="E61" s="773" t="str">
        <f>FHD_NUM_P_25</f>
        <v>2.10.2</v>
      </c>
      <c r="F61" s="1877" t="str">
        <f>FHD_P_25</f>
        <v>Расходы на капитальный ремонт</v>
      </c>
      <c r="G61" s="2105" t="s">
        <v>594</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4841" customFormat="1" customHeight="1" ht="11.549999999999999">
      <c r="A62" s="1214"/>
      <c r="C62" s="1863"/>
      <c r="D62" s="1865"/>
      <c r="E62" s="773" t="str">
        <f>FHD_NUM_P_26</f>
        <v>2.11</v>
      </c>
      <c r="F62" s="1751" t="str">
        <f>FHD_P_26</f>
        <v>Общехозяйственные расходы, в том числе:</v>
      </c>
      <c r="G62" s="2105" t="s">
        <v>594</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4841" customFormat="1" customHeight="1" ht="11.549999999999999">
      <c r="A63" s="1214"/>
      <c r="C63" s="1863"/>
      <c r="D63" s="1865"/>
      <c r="E63" s="773" t="str">
        <f>FHD_NUM_P_27</f>
        <v>2.11.1</v>
      </c>
      <c r="F63" s="1877" t="str">
        <f>FHD_P_27</f>
        <v>Расходы на текущий ремонт</v>
      </c>
      <c r="G63" s="2105" t="s">
        <v>594</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4841" customFormat="1" customHeight="1" ht="11.549999999999999">
      <c r="A64" s="1214"/>
      <c r="C64" s="1863"/>
      <c r="D64" s="1865"/>
      <c r="E64" s="773" t="str">
        <f>FHD_NUM_P_28</f>
        <v>2.11.2</v>
      </c>
      <c r="F64" s="1877" t="str">
        <f>FHD_P_28</f>
        <v>Расходы на капитальный ремонт</v>
      </c>
      <c r="G64" s="2105" t="s">
        <v>594</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4841"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594</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4841"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350</v>
      </c>
      <c r="H66" s="1876" t="s">
        <v>617</v>
      </c>
      <c r="I66" s="1876" t="s">
        <v>617</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4841" customFormat="1" customHeight="1" ht="23.25" hidden="1">
      <c r="A67" s="2598" t="s">
        <v>618</v>
      </c>
      <c r="C67" s="1863"/>
      <c r="D67" s="1865"/>
      <c r="E67" s="773" t="str">
        <f>FHD_NUM_P_31</f>
        <v/>
      </c>
      <c r="F67" s="1751" t="str">
        <f>FHD_P_31</f>
        <v/>
      </c>
      <c r="G67" s="2105" t="s">
        <v>594</v>
      </c>
      <c r="H67" s="784"/>
      <c r="I67" s="784"/>
      <c r="J67" s="516" t="str">
        <f>FHD_NOTE_P_31</f>
        <v/>
      </c>
      <c r="K67" s="1863" t="str">
        <f>IF((LEN(E67)-LEN(SUBSTITUTE(E67,".","")))/LEN(".")=1,"p","")</f>
        <v/>
      </c>
      <c r="L67" s="1863"/>
      <c r="M67" s="1863"/>
      <c r="R67" s="1863"/>
      <c r="U67" s="771"/>
      <c r="AA67" s="1859"/>
      <c r="AB67" s="1859"/>
      <c r="AC67" s="1859"/>
      <c r="AD67" s="1859"/>
      <c r="AE67" s="1859"/>
      <c r="AF67" s="1387">
        <v>22</v>
      </c>
    </row>
    <row s="14841" customFormat="1" customHeight="1" ht="47.25" hidden="1">
      <c r="A68" s="2598"/>
      <c r="C68" s="1863"/>
      <c r="D68" s="1865"/>
      <c r="E68" s="773" t="str">
        <f>FHD_NUM_P_32</f>
        <v/>
      </c>
      <c r="F68" s="1877" t="str">
        <f>FHD_P_32</f>
        <v/>
      </c>
      <c r="G68" s="2105" t="s">
        <v>350</v>
      </c>
      <c r="H68" s="1876" t="s">
        <v>617</v>
      </c>
      <c r="I68" s="1876" t="s">
        <v>617</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4841"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594</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4842" customFormat="1" customHeight="1" ht="1.05">
      <c r="A70" s="1394"/>
      <c r="D70" s="775"/>
      <c r="E70" s="1240" t="str">
        <f>E69&amp;".0"</f>
        <v>2.13.0</v>
      </c>
      <c r="F70" s="1218"/>
      <c r="G70" s="1240"/>
      <c r="H70" s="1219"/>
      <c r="I70" s="1219"/>
      <c r="J70" s="1220"/>
      <c r="K70" s="1863" t="str">
        <f>IF((LEN(E70)-LEN(SUBSTITUTE(E70,".","")))/LEN(".")=1,"p","")</f>
        <v/>
      </c>
      <c r="AF70" s="1863">
        <v>1</v>
      </c>
    </row>
    <row s="14841" customFormat="1" customHeight="1" ht="14.699999999999998">
      <c r="A71" s="1214"/>
      <c r="C71" s="1863"/>
      <c r="D71" s="1860"/>
      <c r="E71" s="797"/>
      <c r="F71" s="798" t="s">
        <v>619</v>
      </c>
      <c r="G71" s="799"/>
      <c r="H71" s="800"/>
      <c r="I71" s="800"/>
      <c r="J71" s="528"/>
      <c r="K71" s="1863"/>
      <c r="L71" s="1863"/>
      <c r="M71" s="1863"/>
      <c r="R71" s="1863"/>
      <c r="U71" s="771"/>
      <c r="AA71" s="1859"/>
      <c r="AB71" s="1859"/>
      <c r="AC71" s="1859"/>
      <c r="AD71" s="1859"/>
      <c r="AE71" s="1859"/>
      <c r="AF71" s="1387">
        <v>14</v>
      </c>
    </row>
    <row s="14841" customFormat="1" customHeight="1" ht="18.75">
      <c r="A72" s="1216" t="s">
        <v>620</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594</v>
      </c>
      <c r="H72" s="784"/>
      <c r="I72" s="784"/>
      <c r="J72" s="516" t="str">
        <f>FHD_NOTE_P_34</f>
        <v/>
      </c>
      <c r="K72" s="770"/>
      <c r="L72" s="1863"/>
      <c r="M72" s="1863"/>
      <c r="R72" s="1863"/>
      <c r="U72" s="771"/>
      <c r="AA72" s="1859"/>
      <c r="AB72" s="1859"/>
      <c r="AC72" s="1859"/>
      <c r="AD72" s="1859"/>
      <c r="AE72" s="1859"/>
      <c r="AF72" s="1387">
        <v>0</v>
      </c>
    </row>
    <row s="14841"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594</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4841"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594</v>
      </c>
      <c r="H74" s="784"/>
      <c r="I74" s="784"/>
      <c r="J74" s="516" t="str">
        <f>FHD_NOTE_P_36</f>
        <v/>
      </c>
      <c r="K74" s="770"/>
      <c r="L74" s="1863"/>
      <c r="M74" s="1863"/>
      <c r="R74" s="1863"/>
      <c r="U74" s="771"/>
      <c r="AA74" s="1859"/>
      <c r="AB74" s="1859"/>
      <c r="AC74" s="1859"/>
      <c r="AD74" s="1859"/>
      <c r="AE74" s="1859"/>
      <c r="AF74" s="1387">
        <v>19</v>
      </c>
    </row>
    <row s="14841" customFormat="1" customHeight="1" ht="19.95">
      <c r="A75" s="1214"/>
      <c r="C75" s="1863"/>
      <c r="D75" s="1865"/>
      <c r="E75" s="773" t="str">
        <f>FHD_NUM_P_37</f>
        <v>5</v>
      </c>
      <c r="F75" s="2107" t="str">
        <f>FHD_P_37</f>
        <v>Изменение стоимости основных фондов, в том числе:</v>
      </c>
      <c r="G75" s="2105" t="s">
        <v>594</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4841" customFormat="1" customHeight="1" ht="19.95">
      <c r="A76" s="1214"/>
      <c r="C76" s="1863"/>
      <c r="D76" s="1865"/>
      <c r="E76" s="773" t="str">
        <f>FHD_NUM_P_38</f>
        <v>5.1</v>
      </c>
      <c r="F76" s="1751" t="str">
        <f>FHD_P_38</f>
        <v>Изменение стоимости основных фондов за счет:</v>
      </c>
      <c r="G76" s="2105" t="s">
        <v>594</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4841"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594</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4841"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594</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4841" customFormat="1" customHeight="1" ht="19.95">
      <c r="A79" s="1214"/>
      <c r="C79" s="1863"/>
      <c r="D79" s="1865"/>
      <c r="E79" s="773" t="str">
        <f>FHD_NUM_P_41</f>
        <v>5.2</v>
      </c>
      <c r="F79" s="2302" t="str">
        <f>FHD_P_41</f>
        <v>Изменение стоимости основных фондов за счет их переоценки</v>
      </c>
      <c r="G79" s="2298" t="s">
        <v>594</v>
      </c>
      <c r="H79" s="1203"/>
      <c r="I79" s="784"/>
      <c r="J79" s="516" t="str">
        <f>FHD_NOTE_P_41</f>
        <v/>
      </c>
      <c r="K79" s="770"/>
      <c r="L79" s="1863"/>
      <c r="M79" s="1863"/>
      <c r="R79" s="1863"/>
      <c r="U79" s="771"/>
      <c r="AA79" s="1859"/>
      <c r="AB79" s="1859"/>
      <c r="AC79" s="1859"/>
      <c r="AD79" s="1859"/>
      <c r="AE79" s="1859"/>
      <c r="AF79" s="1387">
        <v>19</v>
      </c>
    </row>
    <row s="14841" customFormat="1" customHeight="1" ht="20.25" hidden="1">
      <c r="A80" s="1216" t="s">
        <v>621</v>
      </c>
      <c r="C80" s="1863"/>
      <c r="D80" s="1865"/>
      <c r="E80" s="773" t="str">
        <f>FHD_NUM_P_42</f>
        <v/>
      </c>
      <c r="F80" s="2300" t="str">
        <f>FHD_P_42</f>
        <v/>
      </c>
      <c r="G80" s="2298" t="s">
        <v>594</v>
      </c>
      <c r="H80" s="1203"/>
      <c r="I80" s="784"/>
      <c r="J80" s="516" t="str">
        <f>FHD_NOTE_P_42</f>
        <v/>
      </c>
      <c r="K80" s="770"/>
      <c r="L80" s="1863"/>
      <c r="M80" s="1863"/>
      <c r="R80" s="1863"/>
      <c r="U80" s="771"/>
      <c r="AA80" s="1859"/>
      <c r="AB80" s="1859"/>
      <c r="AC80" s="1859"/>
      <c r="AD80" s="1859"/>
      <c r="AE80" s="1859"/>
      <c r="AF80" s="1387">
        <v>19</v>
      </c>
    </row>
    <row s="14841"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350</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4841" customFormat="1" customHeight="1" ht="18.75" hidden="1">
      <c r="A82" s="2598" t="s">
        <v>622</v>
      </c>
      <c r="C82" s="962"/>
      <c r="D82" s="960"/>
      <c r="E82" s="773" t="str">
        <f>FHD_NUM_P_44</f>
        <v/>
      </c>
      <c r="F82" s="2107" t="str">
        <f>FHD_P_44</f>
        <v/>
      </c>
      <c r="G82" s="2108" t="s">
        <v>623</v>
      </c>
      <c r="H82" s="1204"/>
      <c r="I82" s="804"/>
      <c r="J82" s="516" t="str">
        <f>FHD_NOTE_P_44</f>
        <v/>
      </c>
      <c r="K82" s="961"/>
      <c r="L82" s="962"/>
      <c r="M82" s="962"/>
      <c r="R82" s="962"/>
      <c r="U82" s="963"/>
      <c r="AA82" s="964"/>
      <c r="AB82" s="964"/>
      <c r="AC82" s="964"/>
      <c r="AD82" s="964"/>
      <c r="AE82" s="964"/>
      <c r="AF82" s="1137">
        <v>0</v>
      </c>
    </row>
    <row s="14841" customFormat="1" customHeight="1" ht="18.75" hidden="1">
      <c r="A83" s="2598"/>
      <c r="C83" s="962"/>
      <c r="D83" s="960"/>
      <c r="E83" s="773" t="str">
        <f>FHD_NUM_P_45</f>
        <v/>
      </c>
      <c r="F83" s="2107" t="str">
        <f>FHD_P_45</f>
        <v/>
      </c>
      <c r="G83" s="2108" t="s">
        <v>623</v>
      </c>
      <c r="H83" s="1204"/>
      <c r="I83" s="804"/>
      <c r="J83" s="516" t="str">
        <f>FHD_NOTE_P_45</f>
        <v/>
      </c>
      <c r="K83" s="961"/>
      <c r="L83" s="962"/>
      <c r="M83" s="962"/>
      <c r="R83" s="962"/>
      <c r="U83" s="963"/>
      <c r="AA83" s="964"/>
      <c r="AB83" s="964"/>
      <c r="AC83" s="964"/>
      <c r="AD83" s="964"/>
      <c r="AE83" s="964"/>
      <c r="AF83" s="1137">
        <v>0</v>
      </c>
    </row>
    <row s="14841" customFormat="1" customHeight="1" ht="18.75" hidden="1">
      <c r="A84" s="2598"/>
      <c r="C84" s="962"/>
      <c r="D84" s="965"/>
      <c r="E84" s="773" t="str">
        <f>FHD_NUM_P_46</f>
        <v/>
      </c>
      <c r="F84" s="2107" t="str">
        <f>FHD_P_46</f>
        <v/>
      </c>
      <c r="G84" s="2108" t="s">
        <v>623</v>
      </c>
      <c r="H84" s="1204"/>
      <c r="I84" s="804"/>
      <c r="J84" s="516" t="str">
        <f>FHD_NOTE_P_46</f>
        <v/>
      </c>
      <c r="K84" s="961"/>
      <c r="L84" s="962"/>
      <c r="M84" s="962"/>
      <c r="R84" s="962"/>
      <c r="U84" s="963"/>
      <c r="AA84" s="964"/>
      <c r="AB84" s="964"/>
      <c r="AC84" s="964"/>
      <c r="AD84" s="964"/>
      <c r="AE84" s="964"/>
      <c r="AF84" s="1137">
        <v>0</v>
      </c>
    </row>
    <row s="14841" customFormat="1" customHeight="1" ht="18.75" hidden="1">
      <c r="A85" s="2598"/>
      <c r="C85" s="962"/>
      <c r="D85" s="960"/>
      <c r="E85" s="773" t="str">
        <f>FHD_NUM_P_47</f>
        <v/>
      </c>
      <c r="F85" s="2107" t="str">
        <f>FHD_P_47</f>
        <v/>
      </c>
      <c r="G85" s="2108" t="s">
        <v>623</v>
      </c>
      <c r="H85" s="1204"/>
      <c r="I85" s="804"/>
      <c r="J85" s="516" t="str">
        <f>FHD_NOTE_P_47</f>
        <v/>
      </c>
      <c r="K85" s="961"/>
      <c r="L85" s="962"/>
      <c r="M85" s="962"/>
      <c r="R85" s="962"/>
      <c r="U85" s="963"/>
      <c r="AA85" s="964"/>
      <c r="AB85" s="964"/>
      <c r="AC85" s="964"/>
      <c r="AD85" s="964"/>
      <c r="AE85" s="964"/>
      <c r="AF85" s="1137">
        <v>0</v>
      </c>
    </row>
    <row s="14762" customFormat="1" customHeight="1" ht="18.75" hidden="1">
      <c r="A86" s="2598"/>
      <c r="B86" s="1137"/>
      <c r="C86" s="962"/>
      <c r="D86" s="960"/>
      <c r="E86" s="773" t="str">
        <f>FHD_NUM_P_48</f>
        <v/>
      </c>
      <c r="F86" s="2107" t="str">
        <f>FHD_P_48</f>
        <v/>
      </c>
      <c r="G86" s="2108" t="s">
        <v>623</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4762" customFormat="1" customHeight="1" ht="18.75" hidden="1">
      <c r="A87" s="2598"/>
      <c r="B87" s="1137"/>
      <c r="C87" s="962"/>
      <c r="D87" s="960"/>
      <c r="E87" s="773" t="str">
        <f>FHD_NUM_P_49</f>
        <v/>
      </c>
      <c r="F87" s="2107" t="str">
        <f>FHD_P_49</f>
        <v/>
      </c>
      <c r="G87" s="2108" t="s">
        <v>623</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4762" customFormat="1" customHeight="1" ht="18.75" hidden="1">
      <c r="A88" s="2598"/>
      <c r="B88" s="1137"/>
      <c r="C88" s="962"/>
      <c r="D88" s="960"/>
      <c r="E88" s="773" t="str">
        <f>FHD_NUM_P_50</f>
        <v/>
      </c>
      <c r="F88" s="2107" t="str">
        <f>FHD_P_50</f>
        <v/>
      </c>
      <c r="G88" s="2108" t="s">
        <v>623</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4762" customFormat="1" customHeight="1" ht="18.75" hidden="1">
      <c r="A89" s="2598"/>
      <c r="B89" s="1137"/>
      <c r="C89" s="962"/>
      <c r="D89" s="960"/>
      <c r="E89" s="773" t="str">
        <f>FHD_NUM_P_51</f>
        <v/>
      </c>
      <c r="F89" s="2107" t="str">
        <f>FHD_P_51</f>
        <v/>
      </c>
      <c r="G89" s="2108" t="s">
        <v>623</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4762" customFormat="1" customHeight="1" ht="18.75" hidden="1">
      <c r="A90" s="2598"/>
      <c r="B90" s="1137"/>
      <c r="C90" s="962"/>
      <c r="D90" s="960"/>
      <c r="E90" s="773" t="str">
        <f>FHD_NUM_P_52</f>
        <v/>
      </c>
      <c r="F90" s="2107" t="str">
        <f>FHD_P_52</f>
        <v/>
      </c>
      <c r="G90" s="2108" t="s">
        <v>600</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4841" customFormat="1" customHeight="1" ht="18.75" hidden="1">
      <c r="A91" s="2600" t="s">
        <v>624</v>
      </c>
      <c r="C91" s="962"/>
      <c r="D91" s="960"/>
      <c r="E91" s="773" t="str">
        <f>FHD_NUM_P_53</f>
        <v/>
      </c>
      <c r="F91" s="2107" t="str">
        <f>FHD_P_53</f>
        <v/>
      </c>
      <c r="G91" s="2108" t="s">
        <v>623</v>
      </c>
      <c r="H91" s="1204"/>
      <c r="I91" s="804"/>
      <c r="J91" s="516" t="str">
        <f>FHD_NOTE_P_53</f>
        <v/>
      </c>
      <c r="K91" s="961"/>
      <c r="L91" s="962"/>
      <c r="M91" s="962"/>
      <c r="R91" s="962"/>
      <c r="U91" s="963"/>
      <c r="AA91" s="964"/>
      <c r="AB91" s="964"/>
      <c r="AC91" s="964"/>
      <c r="AD91" s="964"/>
      <c r="AE91" s="964"/>
      <c r="AF91" s="1137">
        <v>0</v>
      </c>
    </row>
    <row s="14841" customFormat="1" customHeight="1" ht="18.75" hidden="1">
      <c r="A92" s="2600"/>
      <c r="C92" s="962"/>
      <c r="D92" s="960"/>
      <c r="E92" s="773" t="str">
        <f>FHD_NUM_P_54</f>
        <v/>
      </c>
      <c r="F92" s="2107" t="str">
        <f>FHD_P_54</f>
        <v/>
      </c>
      <c r="G92" s="2108" t="s">
        <v>623</v>
      </c>
      <c r="H92" s="1204"/>
      <c r="I92" s="804"/>
      <c r="J92" s="516" t="str">
        <f>FHD_NOTE_P_54</f>
        <v/>
      </c>
      <c r="K92" s="961"/>
      <c r="L92" s="962"/>
      <c r="M92" s="962"/>
      <c r="R92" s="962"/>
      <c r="U92" s="963"/>
      <c r="AA92" s="964"/>
      <c r="AB92" s="964"/>
      <c r="AC92" s="964"/>
      <c r="AD92" s="964"/>
      <c r="AE92" s="964"/>
      <c r="AF92" s="1137">
        <v>0</v>
      </c>
    </row>
    <row s="14841"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4841" customFormat="1" customHeight="1" ht="18.75" hidden="1">
      <c r="A94" s="2600"/>
      <c r="C94" s="962"/>
      <c r="D94" s="960"/>
      <c r="E94" s="773" t="str">
        <f>FHD_NUM_P_56</f>
        <v/>
      </c>
      <c r="F94" s="2107" t="str">
        <f>FHD_P_56</f>
        <v/>
      </c>
      <c r="G94" s="2108" t="s">
        <v>625</v>
      </c>
      <c r="H94" s="1204"/>
      <c r="I94" s="804"/>
      <c r="J94" s="516" t="str">
        <f>FHD_NOTE_P_56</f>
        <v/>
      </c>
      <c r="K94" s="961"/>
      <c r="L94" s="962"/>
      <c r="M94" s="962"/>
      <c r="R94" s="962"/>
      <c r="U94" s="963"/>
      <c r="AA94" s="964"/>
      <c r="AB94" s="964"/>
      <c r="AC94" s="964"/>
      <c r="AD94" s="964"/>
      <c r="AE94" s="964"/>
      <c r="AF94" s="1137">
        <v>0</v>
      </c>
    </row>
    <row s="14762" customFormat="1" customHeight="1" ht="18.75" hidden="1">
      <c r="A95" s="2600"/>
      <c r="B95" s="1137"/>
      <c r="C95" s="962"/>
      <c r="D95" s="960"/>
      <c r="E95" s="773" t="str">
        <f>FHD_NUM_P_57</f>
        <v/>
      </c>
      <c r="F95" s="2107" t="str">
        <f>FHD_P_57</f>
        <v/>
      </c>
      <c r="G95" s="2108" t="s">
        <v>600</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626</v>
      </c>
      <c r="D96" s="1865"/>
      <c r="E96" s="773" t="str">
        <f>FHD_NUM_P_58</f>
        <v/>
      </c>
      <c r="F96" s="2107" t="str">
        <f>FHD_P_58</f>
        <v/>
      </c>
      <c r="G96" s="2108" t="s">
        <v>623</v>
      </c>
      <c r="H96" s="1204"/>
      <c r="I96" s="804"/>
      <c r="J96" s="516" t="str">
        <f>FHD_NOTE_P_58</f>
        <v/>
      </c>
      <c r="K96" s="770"/>
      <c r="AF96" s="1858">
        <v>0</v>
      </c>
    </row>
    <row customHeight="1" ht="18.75" hidden="1">
      <c r="A97" s="2598"/>
      <c r="D97" s="1865"/>
      <c r="E97" s="773" t="str">
        <f>FHD_NUM_P_59</f>
        <v/>
      </c>
      <c r="F97" s="2107" t="str">
        <f>FHD_P_59</f>
        <v/>
      </c>
      <c r="G97" s="2108" t="s">
        <v>623</v>
      </c>
      <c r="H97" s="1204"/>
      <c r="I97" s="804"/>
      <c r="J97" s="516" t="str">
        <f>FHD_NOTE_P_59</f>
        <v/>
      </c>
      <c r="K97" s="770"/>
      <c r="AF97" s="1858">
        <v>0</v>
      </c>
    </row>
    <row customHeight="1" ht="18.75" hidden="1">
      <c r="A98" s="2598"/>
      <c r="D98" s="1865"/>
      <c r="E98" s="773" t="str">
        <f>FHD_NUM_P_60</f>
        <v/>
      </c>
      <c r="F98" s="2107" t="str">
        <f>FHD_P_60</f>
        <v/>
      </c>
      <c r="G98" s="2108" t="s">
        <v>623</v>
      </c>
      <c r="H98" s="1204"/>
      <c r="I98" s="804"/>
      <c r="J98" s="516" t="str">
        <f>FHD_NOTE_P_60</f>
        <v/>
      </c>
      <c r="K98" s="770"/>
      <c r="AF98" s="1858">
        <v>0</v>
      </c>
    </row>
    <row s="14841" customFormat="1" customHeight="1" ht="18.75">
      <c r="A99" s="2598" t="s">
        <v>627</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598</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4842" customFormat="1" customHeight="1" ht="0.75">
      <c r="A100" s="2598"/>
      <c r="D100" s="775"/>
      <c r="E100" s="1240" t="str">
        <f>E99&amp;".0"</f>
        <v>7.0</v>
      </c>
      <c r="F100" s="1221"/>
      <c r="G100" s="1222"/>
      <c r="H100" s="1219"/>
      <c r="I100" s="1219"/>
      <c r="J100" s="1223"/>
      <c r="AF100" s="1863">
        <v>0</v>
      </c>
    </row>
    <row customHeight="1" ht="15">
      <c r="A101" s="2598"/>
      <c r="D101" s="1860"/>
      <c r="E101" s="1198"/>
      <c r="F101" s="1199" t="s">
        <v>628</v>
      </c>
      <c r="G101" s="799"/>
      <c r="H101" s="800"/>
      <c r="I101" s="800"/>
      <c r="J101" s="1231" t="s">
        <v>629</v>
      </c>
      <c r="K101" s="770"/>
      <c r="AF101" s="1858">
        <v>0</v>
      </c>
    </row>
    <row s="14841"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598</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4841"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625</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4841" customFormat="1" customHeight="1" ht="18.75">
      <c r="A104" s="2598"/>
      <c r="C104" s="1863" t="s">
        <v>630</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625</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4841"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625</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4841" customFormat="1" customHeight="1" ht="18.75">
      <c r="A106" s="2598"/>
      <c r="C106" s="1863"/>
      <c r="D106" s="1865"/>
      <c r="E106" s="773" t="str">
        <f>FHD_NUM_P_66</f>
        <v>10.1</v>
      </c>
      <c r="F106" s="1751" t="str">
        <f>FHD_P_66</f>
        <v>По приборам учёта </v>
      </c>
      <c r="G106" s="2104" t="s">
        <v>625</v>
      </c>
      <c r="H106" s="804"/>
      <c r="I106" s="804"/>
      <c r="J106" s="516" t="str">
        <f>FHD_NOTE_P_66</f>
        <v/>
      </c>
      <c r="K106" s="770"/>
      <c r="L106" s="1863"/>
      <c r="M106" s="1863"/>
      <c r="R106" s="1863"/>
      <c r="U106" s="771"/>
      <c r="AA106" s="1859"/>
      <c r="AB106" s="1859"/>
      <c r="AC106" s="1859"/>
      <c r="AD106" s="1859"/>
      <c r="AE106" s="1859"/>
      <c r="AF106" s="1387">
        <v>0</v>
      </c>
    </row>
    <row s="14841"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625</v>
      </c>
      <c r="H107" s="804"/>
      <c r="I107" s="804"/>
      <c r="J107" s="516" t="str">
        <f>FHD_NOTE_P_67</f>
        <v/>
      </c>
      <c r="K107" s="770"/>
      <c r="L107" s="1863"/>
      <c r="M107" s="1863"/>
      <c r="R107" s="1863"/>
      <c r="U107" s="771"/>
      <c r="AA107" s="1859"/>
      <c r="AB107" s="1859"/>
      <c r="AC107" s="1859"/>
      <c r="AD107" s="1859"/>
      <c r="AE107" s="1859"/>
      <c r="AF107" s="1387">
        <v>0</v>
      </c>
    </row>
    <row s="14841" customFormat="1" customHeight="1" ht="18.75">
      <c r="A108" s="2598"/>
      <c r="C108" s="1863"/>
      <c r="D108" s="1865"/>
      <c r="E108" s="773" t="str">
        <f>FHD_NUM_P_68</f>
        <v>10.2</v>
      </c>
      <c r="F108" s="1751" t="str">
        <f>FHD_P_68</f>
        <v>Расчётным путём</v>
      </c>
      <c r="G108" s="2104" t="s">
        <v>625</v>
      </c>
      <c r="H108" s="804"/>
      <c r="I108" s="804"/>
      <c r="J108" s="516" t="str">
        <f>FHD_NOTE_P_68</f>
        <v/>
      </c>
      <c r="K108" s="770"/>
      <c r="L108" s="1863"/>
      <c r="M108" s="1863"/>
      <c r="R108" s="1863"/>
      <c r="U108" s="771"/>
      <c r="AA108" s="1859"/>
      <c r="AB108" s="1859"/>
      <c r="AC108" s="1859"/>
      <c r="AD108" s="1859"/>
      <c r="AE108" s="1859"/>
      <c r="AF108" s="1387">
        <v>0</v>
      </c>
    </row>
    <row s="14841"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625</v>
      </c>
      <c r="H109" s="804"/>
      <c r="I109" s="804"/>
      <c r="J109" s="516" t="str">
        <f>FHD_NOTE_P_69</f>
        <v/>
      </c>
      <c r="K109" s="770"/>
      <c r="L109" s="1863"/>
      <c r="M109" s="1863"/>
      <c r="R109" s="1863"/>
      <c r="U109" s="771"/>
      <c r="AA109" s="1859"/>
      <c r="AB109" s="1859"/>
      <c r="AC109" s="1859"/>
      <c r="AD109" s="1859"/>
      <c r="AE109" s="1859"/>
      <c r="AF109" s="1387">
        <v>0</v>
      </c>
    </row>
    <row s="14841"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631</v>
      </c>
      <c r="H110" s="784"/>
      <c r="I110" s="784"/>
      <c r="J110" s="516" t="str">
        <f>FHD_NOTE_P_70</f>
        <v/>
      </c>
      <c r="K110" s="770"/>
      <c r="L110" s="1863"/>
      <c r="M110" s="1863"/>
      <c r="R110" s="1863"/>
      <c r="U110" s="771"/>
      <c r="AA110" s="1859"/>
      <c r="AB110" s="1859"/>
      <c r="AC110" s="1859"/>
      <c r="AD110" s="1859"/>
      <c r="AE110" s="1859"/>
      <c r="AF110" s="1387">
        <v>0</v>
      </c>
    </row>
    <row s="14841" customFormat="1" customHeight="1" ht="22.5">
      <c r="A111" s="2598"/>
      <c r="C111" s="1863"/>
      <c r="D111" s="1865"/>
      <c r="E111" s="773" t="str">
        <f>FHD_NUM_P_71</f>
        <v>12</v>
      </c>
      <c r="F111" s="2107" t="str">
        <f>FHD_P_71</f>
        <v>Фактический объем потерь при передаче тепловой энергии</v>
      </c>
      <c r="G111" s="2104" t="s">
        <v>631</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632</v>
      </c>
      <c r="H112" s="804"/>
      <c r="I112" s="804"/>
      <c r="J112" s="516" t="str">
        <f>FHD_NOTE_P_72</f>
        <v/>
      </c>
      <c r="K112" s="770"/>
      <c r="AF112" s="1858">
        <v>19</v>
      </c>
    </row>
    <row customHeight="1" ht="18.75">
      <c r="A113" s="1216" t="s">
        <v>633</v>
      </c>
      <c r="D113" s="1865"/>
      <c r="E113" s="773" t="str">
        <f>FHD_NUM_P_73</f>
        <v>14</v>
      </c>
      <c r="F113" s="2107" t="str">
        <f>FHD_P_73</f>
        <v>Среднесписочная численность административно-управленческого персонала</v>
      </c>
      <c r="G113" s="1197" t="s">
        <v>632</v>
      </c>
      <c r="H113" s="1195"/>
      <c r="I113" s="1195"/>
      <c r="J113" s="516" t="str">
        <f>FHD_NOTE_P_73</f>
        <v/>
      </c>
      <c r="K113" s="770"/>
      <c r="AF113" s="1858">
        <v>0</v>
      </c>
    </row>
    <row customHeight="1" ht="33.75" hidden="1">
      <c r="A114" s="1216" t="s">
        <v>634</v>
      </c>
      <c r="D114" s="1865"/>
      <c r="E114" s="773" t="str">
        <f>FHD_NUM_P_74</f>
        <v/>
      </c>
      <c r="F114" s="2107" t="str">
        <f>FHD_P_74</f>
        <v/>
      </c>
      <c r="G114" s="2103" t="s">
        <v>635</v>
      </c>
      <c r="H114" s="804"/>
      <c r="I114" s="804"/>
      <c r="J114" s="516" t="str">
        <f>FHD_NOTE_P_74</f>
        <v/>
      </c>
      <c r="K114" s="770"/>
      <c r="AF114" s="1858">
        <v>0</v>
      </c>
    </row>
    <row s="14762" customFormat="1" customHeight="1" ht="18.75" hidden="1">
      <c r="A115" s="2600" t="s">
        <v>636</v>
      </c>
      <c r="B115" s="1137"/>
      <c r="C115" s="962"/>
      <c r="D115" s="960"/>
      <c r="E115" s="773" t="str">
        <f>FHD_NUM_P_75</f>
        <v/>
      </c>
      <c r="F115" s="2107" t="str">
        <f>FHD_P_75</f>
        <v/>
      </c>
      <c r="G115" s="2103" t="s">
        <v>600</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4762" customFormat="1" customHeight="1" ht="18.75" hidden="1">
      <c r="A116" s="2600"/>
      <c r="B116" s="1137"/>
      <c r="C116" s="962"/>
      <c r="D116" s="960"/>
      <c r="E116" s="773" t="str">
        <f>FHD_NUM_P_76</f>
        <v/>
      </c>
      <c r="F116" s="2107" t="str">
        <f>FHD_P_76</f>
        <v/>
      </c>
      <c r="G116" s="2103" t="s">
        <v>600</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4762" customFormat="1" customHeight="1" ht="18.75" hidden="1">
      <c r="A117" s="2600"/>
      <c r="B117" s="1137"/>
      <c r="C117" s="962"/>
      <c r="D117" s="960"/>
      <c r="E117" s="773" t="str">
        <f>FHD_NUM_P_77</f>
        <v/>
      </c>
      <c r="F117" s="2107" t="str">
        <f>FHD_P_77</f>
        <v/>
      </c>
      <c r="G117" s="2103" t="s">
        <v>600</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4842" customFormat="1" customHeight="1" ht="0.75" hidden="1">
      <c r="A118" s="2600"/>
      <c r="D118" s="775"/>
      <c r="E118" s="1240" t="str">
        <f>E117&amp;".0"</f>
        <v>.0</v>
      </c>
      <c r="F118" s="1224"/>
      <c r="G118" s="1878"/>
      <c r="H118" s="1219"/>
      <c r="I118" s="1219"/>
      <c r="J118" s="1223"/>
      <c r="AF118" s="1863">
        <v>0</v>
      </c>
    </row>
    <row s="14762" customFormat="1" customHeight="1" ht="15" hidden="1">
      <c r="A119" s="2600"/>
      <c r="B119" s="1137"/>
      <c r="C119" s="962"/>
      <c r="D119" s="973"/>
      <c r="E119" s="1200"/>
      <c r="F119" s="1201" t="s">
        <v>637</v>
      </c>
      <c r="G119" s="974"/>
      <c r="H119" s="975"/>
      <c r="I119" s="975"/>
      <c r="J119" s="1230" t="s">
        <v>638</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639</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602</v>
      </c>
      <c r="H120" s="804"/>
      <c r="I120" s="804"/>
      <c r="J120" s="516" t="str">
        <f>FHD_NOTE_P_78</f>
        <v/>
      </c>
      <c r="K120" s="770"/>
      <c r="AF120" s="1858">
        <v>0</v>
      </c>
    </row>
    <row s="14842" customFormat="1" customHeight="1" ht="0.75">
      <c r="A121" s="2598"/>
      <c r="D121" s="775"/>
      <c r="E121" s="1240" t="str">
        <f>E120&amp;".0"</f>
        <v>15.0</v>
      </c>
      <c r="F121" s="1224"/>
      <c r="G121" s="1878"/>
      <c r="H121" s="1219"/>
      <c r="I121" s="1219"/>
      <c r="J121" s="1223"/>
      <c r="AF121" s="1863">
        <v>0</v>
      </c>
    </row>
    <row customHeight="1" ht="15">
      <c r="A122" s="2598"/>
      <c r="D122" s="1860"/>
      <c r="E122" s="797"/>
      <c r="F122" s="1395" t="s">
        <v>628</v>
      </c>
      <c r="G122" s="799"/>
      <c r="H122" s="800"/>
      <c r="I122" s="800"/>
      <c r="J122" s="1231" t="s">
        <v>640</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604</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4842" customFormat="1" customHeight="1" ht="0.75">
      <c r="A124" s="2598"/>
      <c r="D124" s="775"/>
      <c r="E124" s="1240" t="str">
        <f>E123&amp;".0"</f>
        <v>16.0</v>
      </c>
      <c r="F124" s="1225"/>
      <c r="G124" s="1878"/>
      <c r="H124" s="1219"/>
      <c r="I124" s="1219"/>
      <c r="J124" s="1223"/>
      <c r="AF124" s="1863">
        <v>0</v>
      </c>
    </row>
    <row customHeight="1" ht="15">
      <c r="A125" s="2598"/>
      <c r="D125" s="1860"/>
      <c r="E125" s="797"/>
      <c r="F125" s="1395" t="s">
        <v>628</v>
      </c>
      <c r="G125" s="799"/>
      <c r="H125" s="800"/>
      <c r="I125" s="800"/>
      <c r="J125" s="1231" t="s">
        <v>641</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642</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643</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630</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350</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630</v>
      </c>
      <c r="D129" s="1865"/>
      <c r="E129" s="773" t="str">
        <f>FHD_NUM_P_83</f>
        <v>19.1</v>
      </c>
      <c r="F129" s="1751" t="str">
        <f>FHD_P_83</f>
        <v>Информация о показателях физического износа объектов теплоснабжения</v>
      </c>
      <c r="G129" s="2105" t="s">
        <v>350</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630</v>
      </c>
      <c r="D130" s="1865"/>
      <c r="E130" s="773" t="str">
        <f>FHD_NUM_P_84</f>
        <v>19.2</v>
      </c>
      <c r="F130" s="1751" t="str">
        <f>FHD_P_84</f>
        <v>Информация о показателях энергетической эффективности объектов теплоснабжения</v>
      </c>
      <c r="G130" s="2105" t="s">
        <v>350</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5455"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545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545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5455"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545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545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545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545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545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545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545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545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545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545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545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545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545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545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545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545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545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545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545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545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545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545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545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545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545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545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545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545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545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545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545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545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545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545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545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545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545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545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545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545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545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545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545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545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545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545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545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545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545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545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545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545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545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545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545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545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545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545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545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5455"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5455"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5455"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5455"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5455"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5455"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5455"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5455"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5455"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5455"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5455"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5455"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5455"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5455"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5455"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5455"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5455"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5455"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5455"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5455"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5455"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5455"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5455"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5455"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5455"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5455"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5455"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5455"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5455"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5455"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5455"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5455"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5455"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5455"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5455"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5455"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5455"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5455"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5455"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5455"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5455"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5455"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5455"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5455"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5455"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5455"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5455"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5455"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5455"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5455"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5455"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5455"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5455"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5455"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5455"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5455"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5455"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5455"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5455"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5455"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5455"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5455"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5455"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5455"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5455"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5455"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5455"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5455"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5455"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5455"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5455"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5455"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5455"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5455"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5455"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5455"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5455"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5455"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5455"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5455"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5455"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5455"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5455"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5455"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5455"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5455"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5455"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5455"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5455"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5455"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5455"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5455"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5455"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83</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365C4-2E74-CB37-88F7-B87DD75553D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7326" width="14.7109375" hidden="1" customWidth="1"/>
    <col min="2" max="2" style="14726" width="17.00390625" hidden="1" customWidth="1"/>
    <col min="3" max="3" style="14762" width="3.00390625" customWidth="1"/>
    <col min="4" max="4" style="14762" width="1.8515625" hidden="1" customWidth="1"/>
    <col min="5" max="6" style="14762" width="7.00390625" customWidth="1"/>
    <col min="7" max="7" style="14762" width="29.00390625" customWidth="1"/>
    <col min="8" max="8" style="14762" width="3.7109375" customWidth="1"/>
    <col min="9" max="9" style="14762" width="5.00390625" customWidth="1"/>
    <col min="10" max="11" style="14762" width="24.00390625" customWidth="1"/>
    <col min="12" max="12" style="14762" width="3.00390625" customWidth="1"/>
    <col min="13" max="13" style="14762" width="6.00390625" customWidth="1"/>
    <col min="14" max="14" style="14762" width="25.00390625" customWidth="1"/>
    <col min="15" max="18" style="14762" width="18.00390625" customWidth="1"/>
    <col min="19" max="19" style="14762" width="93.00390625" customWidth="1"/>
    <col min="20" max="20" style="14762" width="10.00390625" customWidth="1"/>
    <col min="21" max="21" style="14842" width="10.00390625" customWidth="1"/>
    <col min="22" max="22" style="14842" width="11.00390625" customWidth="1"/>
    <col min="23" max="27" style="14726" width="10.00390625" customWidth="1"/>
    <col min="28" max="83" style="14762" width="8.00390625" customWidth="1"/>
    <col min="84" max="84" style="14762"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4762" customFormat="1" customHeight="1" ht="16.8">
      <c r="A6" s="837"/>
      <c r="B6" s="986"/>
      <c r="C6" s="736"/>
      <c r="D6" s="1285"/>
      <c r="E6" s="2403" t="str">
        <f>IF(org=0,"Не определено",org)</f>
        <v>АО «ДГК» СП «Нерюнгринская ГРЭС»</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5455"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344</v>
      </c>
      <c r="F9" s="2329"/>
      <c r="G9" s="2329"/>
      <c r="H9" s="2329"/>
      <c r="I9" s="2329"/>
      <c r="J9" s="2329"/>
      <c r="K9" s="2329"/>
      <c r="L9" s="2329"/>
      <c r="M9" s="2329"/>
      <c r="N9" s="2329"/>
      <c r="O9" s="2329"/>
      <c r="P9" s="2329"/>
      <c r="Q9" s="2329"/>
      <c r="R9" s="2330"/>
      <c r="S9" s="2354" t="s">
        <v>345</v>
      </c>
      <c r="T9" s="561"/>
      <c r="CF9" s="732">
        <v>19</v>
      </c>
    </row>
    <row customHeight="1" ht="48.29999999999999">
      <c r="D10" s="778" t="s">
        <v>89</v>
      </c>
      <c r="E10" s="2354" t="s">
        <v>89</v>
      </c>
      <c r="F10" s="2354"/>
      <c r="G10" s="748" t="s">
        <v>346</v>
      </c>
      <c r="H10" s="2354" t="s">
        <v>89</v>
      </c>
      <c r="I10" s="2354"/>
      <c r="J10" s="748" t="s">
        <v>644</v>
      </c>
      <c r="K10" s="748" t="s">
        <v>645</v>
      </c>
      <c r="L10" s="2354" t="s">
        <v>89</v>
      </c>
      <c r="M10" s="2354"/>
      <c r="N10" s="748" t="s">
        <v>646</v>
      </c>
      <c r="O10" s="748" t="s">
        <v>647</v>
      </c>
      <c r="P10" s="748" t="s">
        <v>648</v>
      </c>
      <c r="Q10" s="748" t="s">
        <v>649</v>
      </c>
      <c r="R10" s="748" t="s">
        <v>650</v>
      </c>
      <c r="S10" s="2354"/>
      <c r="T10" s="561"/>
      <c r="CF10" s="732">
        <v>46</v>
      </c>
    </row>
    <row s="14842" customFormat="1" customHeight="1" ht="15" hidden="1">
      <c r="A11" s="1279"/>
      <c r="D11" s="1252" t="s">
        <v>123</v>
      </c>
      <c r="E11" s="1252"/>
      <c r="F11" s="1252" t="s">
        <v>104</v>
      </c>
      <c r="G11" s="1252" t="s">
        <v>91</v>
      </c>
      <c r="H11" s="1252"/>
      <c r="I11" s="1252" t="s">
        <v>92</v>
      </c>
      <c r="J11" s="1252" t="s">
        <v>124</v>
      </c>
      <c r="K11" s="1252" t="s">
        <v>93</v>
      </c>
      <c r="L11" s="1252"/>
      <c r="M11" s="1252" t="s">
        <v>94</v>
      </c>
      <c r="N11" s="1252" t="s">
        <v>125</v>
      </c>
      <c r="O11" s="1252" t="s">
        <v>161</v>
      </c>
      <c r="P11" s="1252" t="s">
        <v>162</v>
      </c>
      <c r="Q11" s="1252" t="s">
        <v>163</v>
      </c>
      <c r="R11" s="1252" t="s">
        <v>164</v>
      </c>
      <c r="S11" s="1252" t="s">
        <v>165</v>
      </c>
      <c r="U11" s="838"/>
      <c r="V11" s="838"/>
      <c r="W11" s="838"/>
      <c r="CF11" s="738">
        <v>0</v>
      </c>
    </row>
    <row s="14762" customFormat="1" customHeight="1" ht="1.05">
      <c r="A12" s="842"/>
      <c r="B12" s="589"/>
      <c r="D12" s="775"/>
      <c r="E12" s="573"/>
      <c r="F12" s="573"/>
      <c r="Q12" s="843"/>
      <c r="R12" s="844"/>
      <c r="T12" s="845"/>
      <c r="U12" s="846"/>
      <c r="V12" s="846"/>
      <c r="W12" s="847"/>
      <c r="X12" s="589"/>
      <c r="Y12" s="589"/>
      <c r="Z12" s="589"/>
      <c r="AA12" s="589"/>
      <c r="CF12" s="736">
        <v>1</v>
      </c>
    </row>
    <row s="15455" customFormat="1" customHeight="1" ht="1.05">
      <c r="A13" s="848"/>
      <c r="B13" s="793"/>
      <c r="D13" s="775" t="s">
        <v>420</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4902" customFormat="1" customHeight="1" ht="15" hidden="1">
      <c r="A14" s="850" t="s">
        <v>130</v>
      </c>
      <c r="B14" s="851"/>
      <c r="C14" s="851"/>
      <c r="D14" s="2607" t="s">
        <v>123</v>
      </c>
      <c r="E14" s="2604" t="s">
        <v>119</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651</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4902" customFormat="1" customHeight="1" ht="15" hidden="1">
      <c r="A15" s="850"/>
      <c r="B15" s="851"/>
      <c r="C15" s="851"/>
      <c r="D15" s="2608"/>
      <c r="E15" s="2604" t="s">
        <v>606</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4902" customFormat="1" customHeight="1" ht="15" hidden="1">
      <c r="A16" s="850"/>
      <c r="B16" s="851"/>
      <c r="C16" s="851"/>
      <c r="D16" s="2608"/>
      <c r="E16" s="2604" t="s">
        <v>607</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4902" customFormat="1" customHeight="1" ht="22.5" hidden="1">
      <c r="A17" s="860"/>
      <c r="B17" s="644"/>
      <c r="C17" s="639"/>
      <c r="D17" s="2608"/>
      <c r="E17" s="2603" t="s">
        <v>652</v>
      </c>
      <c r="F17" s="2603"/>
      <c r="G17" s="2603"/>
      <c r="H17" s="2603"/>
      <c r="I17" s="2603"/>
      <c r="J17" s="2603"/>
      <c r="K17" s="2603"/>
      <c r="L17" s="2603"/>
      <c r="M17" s="2603"/>
      <c r="N17" s="2603"/>
      <c r="O17" s="2603"/>
      <c r="P17" s="2603"/>
      <c r="Q17" s="785">
        <f>SUMIF(T18:T19,"i",Q18:Q19)</f>
        <v>0</v>
      </c>
      <c r="R17" s="1244"/>
      <c r="S17" s="1124" t="s">
        <v>653</v>
      </c>
      <c r="T17" s="944" t="s">
        <v>654</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4902"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4902"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4902" customFormat="1" customHeight="1" ht="22.5" hidden="1">
      <c r="A20" s="860"/>
      <c r="B20" s="644"/>
      <c r="C20" s="639"/>
      <c r="D20" s="2608"/>
      <c r="E20" s="2603" t="s">
        <v>655</v>
      </c>
      <c r="F20" s="2603"/>
      <c r="G20" s="2603"/>
      <c r="H20" s="2603"/>
      <c r="I20" s="2603"/>
      <c r="J20" s="2603"/>
      <c r="K20" s="2603"/>
      <c r="L20" s="2603"/>
      <c r="M20" s="2603"/>
      <c r="N20" s="2603"/>
      <c r="O20" s="2603"/>
      <c r="P20" s="2603"/>
      <c r="Q20" s="785">
        <f>SUMIF(T21:T22,"i",Q21:Q22)</f>
        <v>0</v>
      </c>
      <c r="R20" s="1244"/>
      <c r="S20" s="936" t="s">
        <v>656</v>
      </c>
      <c r="T20" s="944" t="s">
        <v>654</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4902"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4902"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83</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BB461-9457-237C-F6A9-1AF65EB1C0E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7259" width="10.7109375" hidden="1" customWidth="1"/>
    <col min="6" max="6" style="14841" width="16.8515625" hidden="1" customWidth="1"/>
    <col min="7" max="7" style="14842" width="5.57421875" hidden="1" customWidth="1"/>
    <col min="8" max="8" style="14762" width="3.00390625" customWidth="1"/>
    <col min="9" max="9" style="14762" width="7.00390625" customWidth="1"/>
    <col min="10" max="10" style="14762" width="56.00390625" customWidth="1"/>
    <col min="11" max="11" style="14762" width="10.00390625" customWidth="1"/>
    <col min="12" max="12" style="14762" width="40.57421875" hidden="1" customWidth="1"/>
    <col min="13" max="13" style="14762" width="40.7109375" customWidth="1"/>
    <col min="14" max="14" style="14841" width="9.7109375" hidden="1" customWidth="1"/>
    <col min="15" max="15" style="14762" width="102.00390625" customWidth="1"/>
    <col min="16" max="16" style="14841" width="9.00390625" customWidth="1"/>
    <col min="17" max="17" style="14842" width="5.00390625" customWidth="1"/>
    <col min="18" max="18" style="14842" width="3.00390625" customWidth="1"/>
    <col min="19" max="22" style="14841" width="3.00390625" customWidth="1"/>
    <col min="23" max="23" style="14842" width="10.00390625" customWidth="1"/>
    <col min="24" max="24" style="14841" width="34.00390625" customWidth="1"/>
    <col min="25" max="25" style="14841" width="9.00390625" customWidth="1"/>
    <col min="26" max="26" style="17260" width="8.00390625" customWidth="1"/>
    <col min="27" max="31" style="14841" width="8.00390625" customWidth="1"/>
    <col min="32" max="36" style="14726" width="8.00390625" customWidth="1"/>
    <col min="37" max="37" style="14762" width="5.421875" hidden="1" customWidth="1"/>
  </cols>
  <sheetData>
    <row s="14841" customFormat="1" customHeight="1" ht="33.75" hidden="1">
      <c r="A1" s="1214"/>
      <c r="B1" s="1214"/>
      <c r="C1" s="1214"/>
      <c r="D1" s="1214"/>
      <c r="E1" s="1214"/>
      <c r="G1" s="1863"/>
      <c r="H1" s="1105"/>
      <c r="L1" s="1593">
        <v>4</v>
      </c>
      <c r="M1" s="1593">
        <v>4</v>
      </c>
      <c r="Q1" s="1863"/>
      <c r="R1" s="1863"/>
      <c r="W1" s="1863"/>
      <c r="AK1" s="1593" t="s">
        <v>14</v>
      </c>
    </row>
    <row s="14841" customFormat="1" customHeight="1" ht="78.75" hidden="1">
      <c r="A2" s="1214"/>
      <c r="B2" s="2280" t="s">
        <v>657</v>
      </c>
      <c r="C2" s="2280" t="s">
        <v>658</v>
      </c>
      <c r="D2" s="2279" t="s">
        <v>659</v>
      </c>
      <c r="E2" s="2283">
        <f>RIGHT(I2,LEN(I2)-SEARCH("#",SUBSTITUTE(I2,".","#",LEN(I2)-LEN(SUBSTITUTE(I2,".","")))))</f>
      </c>
      <c r="F2" s="2285">
        <f>J2</f>
        <v>0</v>
      </c>
      <c r="G2" s="1863"/>
      <c r="H2" s="2286"/>
      <c r="I2" s="2276"/>
      <c r="J2" s="767"/>
      <c r="K2" s="2246" t="s">
        <v>598</v>
      </c>
      <c r="L2" s="978"/>
      <c r="M2" s="978"/>
      <c r="N2" s="770"/>
      <c r="O2" s="1752" t="s">
        <v>599</v>
      </c>
      <c r="P2" s="770"/>
      <c r="Q2" s="1863"/>
      <c r="R2" s="1863"/>
      <c r="W2" s="1863"/>
      <c r="Z2" s="771"/>
      <c r="AF2" s="1859"/>
      <c r="AG2" s="1859"/>
      <c r="AH2" s="1859"/>
      <c r="AI2" s="1859"/>
      <c r="AJ2" s="1859"/>
      <c r="AK2" s="1593">
        <v>0</v>
      </c>
    </row>
    <row customHeight="1" ht="11.25" hidden="1">
      <c r="E3" s="2278" t="s">
        <v>660</v>
      </c>
      <c r="L3" s="1858">
        <f>0</f>
        <v>0</v>
      </c>
      <c r="M3" s="1858">
        <v>1</v>
      </c>
      <c r="AK3" s="1858">
        <v>0</v>
      </c>
    </row>
    <row s="14726"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661</v>
      </c>
      <c r="J6" s="2534"/>
      <c r="K6" s="2534"/>
      <c r="L6" s="2534"/>
      <c r="M6" s="2534"/>
      <c r="O6" s="783"/>
      <c r="AK6" s="1858">
        <v>55</v>
      </c>
    </row>
    <row customHeight="1" ht="25.2">
      <c r="I7" s="2476" t="str">
        <f>IF(org=0,"Не определено",org)</f>
        <v>АО «ДГК» СП «Нерюнгринская ГРЭС»</v>
      </c>
      <c r="J7" s="2476"/>
      <c r="K7" s="2476"/>
      <c r="L7" s="2476"/>
      <c r="M7" s="2476"/>
      <c r="AK7" s="1858">
        <v>24</v>
      </c>
    </row>
    <row customHeight="1" ht="11.549999999999999">
      <c r="I8" s="1362"/>
      <c r="J8" s="1362"/>
      <c r="K8" s="1362"/>
      <c r="L8" s="1362"/>
      <c r="M8" s="1362"/>
      <c r="AK8" s="1858">
        <v>11</v>
      </c>
    </row>
    <row s="14842" customFormat="1" customHeight="1" ht="30" hidden="1">
      <c r="A9" s="1394"/>
      <c r="B9" s="1394"/>
      <c r="C9" s="1394"/>
      <c r="E9" s="1394"/>
      <c r="H9" s="1869"/>
      <c r="L9" s="1116"/>
      <c r="M9" s="1116" t="s">
        <v>130</v>
      </c>
      <c r="AK9" s="1863">
        <v>1</v>
      </c>
    </row>
    <row customHeight="1" ht="11.549999999999999">
      <c r="E10" s="2277" t="s">
        <v>662</v>
      </c>
      <c r="I10" s="938"/>
      <c r="J10" s="2594" t="s">
        <v>119</v>
      </c>
      <c r="K10" s="2595"/>
      <c r="L10" s="2256" t="str">
        <f>IF(L9="","",INDEX(DIFFERENTIATION_UNMERGE_VD,MATCH(L9,DIFFERENTIATION_ID_DIFF,0)))</f>
        <v/>
      </c>
      <c r="M10" s="2256">
        <f>IF(M9="","",INDEX(DIFFERENTIATION_UNMERGE_VD,MATCH(M9,DIFFERENTIATION_ID_DIFF,0)))</f>
        <v>0</v>
      </c>
      <c r="O10" s="2354" t="s">
        <v>345</v>
      </c>
      <c r="AK10" s="1858">
        <v>11</v>
      </c>
    </row>
    <row customHeight="1" ht="11.549999999999999">
      <c r="E11" s="2277" t="s">
        <v>663</v>
      </c>
      <c r="I11" s="938"/>
      <c r="J11" s="2594" t="s">
        <v>606</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664</v>
      </c>
      <c r="I12" s="1889"/>
      <c r="J12" s="2594" t="s">
        <v>607</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665</v>
      </c>
      <c r="F13" s="2277" t="s">
        <v>666</v>
      </c>
      <c r="I13" s="2596" t="s">
        <v>344</v>
      </c>
      <c r="J13" s="2597"/>
      <c r="K13" s="2597"/>
      <c r="L13" s="2254"/>
      <c r="M13" s="2294"/>
      <c r="O13" s="2354"/>
      <c r="AK13" s="1858">
        <v>11</v>
      </c>
    </row>
    <row customHeight="1" ht="24">
      <c r="I14" s="2247" t="s">
        <v>89</v>
      </c>
      <c r="J14" s="2247" t="s">
        <v>346</v>
      </c>
      <c r="K14" s="2247" t="s">
        <v>608</v>
      </c>
      <c r="L14" s="2287" t="s">
        <v>347</v>
      </c>
      <c r="M14" s="2288" t="s">
        <v>347</v>
      </c>
      <c r="O14" s="2354"/>
      <c r="AK14" s="1858">
        <v>23</v>
      </c>
    </row>
    <row customHeight="1" ht="24">
      <c r="A15" s="2281"/>
      <c r="B15" s="2280" t="s">
        <v>667</v>
      </c>
      <c r="C15" s="2280" t="s">
        <v>668</v>
      </c>
      <c r="D15" s="2279" t="s">
        <v>669</v>
      </c>
      <c r="E15" s="2283" t="s">
        <v>670</v>
      </c>
      <c r="F15" s="2283" t="s">
        <v>670</v>
      </c>
      <c r="G15" s="1863" t="s">
        <v>630</v>
      </c>
      <c r="H15" s="2248"/>
      <c r="I15" s="1857">
        <v>1</v>
      </c>
      <c r="J15" s="2249" t="s">
        <v>671</v>
      </c>
      <c r="K15" s="2247" t="s">
        <v>350</v>
      </c>
      <c r="L15" s="889"/>
      <c r="M15" s="1045"/>
      <c r="N15" s="770" t="s">
        <v>672</v>
      </c>
      <c r="O15" s="1752" t="s">
        <v>673</v>
      </c>
      <c r="P15" s="770" t="s">
        <v>672</v>
      </c>
      <c r="AK15" s="1858">
        <v>23</v>
      </c>
    </row>
    <row customHeight="1" ht="35.699999999999996">
      <c r="A16" s="2281"/>
      <c r="B16" s="2280" t="s">
        <v>674</v>
      </c>
      <c r="C16" s="2280" t="s">
        <v>675</v>
      </c>
      <c r="D16" s="2279" t="s">
        <v>659</v>
      </c>
      <c r="E16" s="2283" t="s">
        <v>670</v>
      </c>
      <c r="F16" s="2283" t="s">
        <v>670</v>
      </c>
      <c r="H16" s="2248"/>
      <c r="I16" s="1856">
        <v>2</v>
      </c>
      <c r="J16" s="2290" t="s">
        <v>676</v>
      </c>
      <c r="K16" s="2289" t="s">
        <v>598</v>
      </c>
      <c r="L16" s="2295"/>
      <c r="M16" s="1903"/>
      <c r="N16" s="770" t="s">
        <v>672</v>
      </c>
      <c r="O16" s="1752" t="s">
        <v>677</v>
      </c>
      <c r="P16" s="770" t="s">
        <v>672</v>
      </c>
      <c r="AK16" s="1858">
        <v>34</v>
      </c>
    </row>
    <row s="14842" customFormat="1" customHeight="1" ht="17.25" hidden="1">
      <c r="A17" s="1394"/>
      <c r="B17" s="1394"/>
      <c r="C17" s="1394"/>
      <c r="D17" s="1394"/>
      <c r="E17" s="1394"/>
      <c r="H17" s="1551"/>
      <c r="I17" s="1240" t="s">
        <v>678</v>
      </c>
      <c r="J17" s="1218"/>
      <c r="K17" s="1240"/>
      <c r="L17" s="1219"/>
      <c r="M17" s="1219"/>
      <c r="O17" s="1612"/>
      <c r="AK17" s="1863">
        <v>1</v>
      </c>
    </row>
    <row s="14841" customFormat="1" customHeight="1" ht="24">
      <c r="A18" s="1214"/>
      <c r="B18" s="1214"/>
      <c r="C18" s="1214"/>
      <c r="D18" s="1214"/>
      <c r="E18" s="1214"/>
      <c r="G18" s="1863"/>
      <c r="H18" s="1860"/>
      <c r="I18" s="797"/>
      <c r="J18" s="798" t="s">
        <v>628</v>
      </c>
      <c r="K18" s="799"/>
      <c r="L18" s="2297"/>
      <c r="M18" s="800"/>
      <c r="N18" s="770"/>
      <c r="O18" s="1752" t="s">
        <v>629</v>
      </c>
      <c r="P18" s="770"/>
      <c r="Q18" s="1863"/>
      <c r="R18" s="1863"/>
      <c r="W18" s="1863"/>
      <c r="Z18" s="771"/>
      <c r="AF18" s="1859"/>
      <c r="AG18" s="1859"/>
      <c r="AH18" s="1859"/>
      <c r="AI18" s="1859"/>
      <c r="AJ18" s="1859"/>
      <c r="AK18" s="1593">
        <v>23</v>
      </c>
    </row>
    <row customHeight="1" ht="19.95">
      <c r="A19" s="2281"/>
      <c r="B19" s="2280" t="s">
        <v>679</v>
      </c>
      <c r="C19" s="2280" t="s">
        <v>680</v>
      </c>
      <c r="D19" s="2279" t="s">
        <v>659</v>
      </c>
      <c r="E19" s="2283" t="s">
        <v>670</v>
      </c>
      <c r="F19" s="2283" t="s">
        <v>670</v>
      </c>
      <c r="H19" s="2248"/>
      <c r="I19" s="1891">
        <v>3</v>
      </c>
      <c r="J19" s="2249" t="s">
        <v>680</v>
      </c>
      <c r="K19" s="2245" t="s">
        <v>598</v>
      </c>
      <c r="L19" s="954"/>
      <c r="M19" s="784"/>
      <c r="N19" s="770"/>
      <c r="O19" s="1752" t="s">
        <v>681</v>
      </c>
      <c r="P19" s="770"/>
      <c r="AK19" s="1858">
        <v>19</v>
      </c>
    </row>
    <row customHeight="1" ht="77.7">
      <c r="A20" s="2281"/>
      <c r="B20" s="2280" t="s">
        <v>682</v>
      </c>
      <c r="C20" s="2280" t="s">
        <v>683</v>
      </c>
      <c r="D20" s="2279" t="s">
        <v>659</v>
      </c>
      <c r="E20" s="2283" t="s">
        <v>670</v>
      </c>
      <c r="F20" s="2283" t="s">
        <v>670</v>
      </c>
      <c r="H20" s="2248"/>
      <c r="I20" s="1891">
        <v>4</v>
      </c>
      <c r="J20" s="2249" t="s">
        <v>684</v>
      </c>
      <c r="K20" s="2245" t="s">
        <v>625</v>
      </c>
      <c r="L20" s="954"/>
      <c r="M20" s="784"/>
      <c r="N20" s="770"/>
      <c r="O20" s="1752"/>
      <c r="P20" s="770"/>
      <c r="AK20" s="1858">
        <v>74</v>
      </c>
    </row>
    <row customHeight="1" ht="35.699999999999996">
      <c r="A21" s="2281"/>
      <c r="B21" s="2280" t="s">
        <v>685</v>
      </c>
      <c r="C21" s="2280" t="s">
        <v>686</v>
      </c>
      <c r="D21" s="2279" t="s">
        <v>659</v>
      </c>
      <c r="E21" s="2283" t="s">
        <v>670</v>
      </c>
      <c r="F21" s="2283" t="s">
        <v>670</v>
      </c>
      <c r="H21" s="2248"/>
      <c r="I21" s="1891">
        <v>5</v>
      </c>
      <c r="J21" s="2249" t="s">
        <v>687</v>
      </c>
      <c r="K21" s="2245" t="s">
        <v>625</v>
      </c>
      <c r="L21" s="954"/>
      <c r="M21" s="784"/>
      <c r="N21" s="770"/>
      <c r="O21" s="1752" t="s">
        <v>681</v>
      </c>
      <c r="P21" s="770"/>
      <c r="AK21" s="1858">
        <v>34</v>
      </c>
    </row>
    <row customHeight="1" ht="48.29999999999999">
      <c r="A22" s="2281"/>
      <c r="B22" s="2280" t="s">
        <v>688</v>
      </c>
      <c r="C22" s="2280" t="s">
        <v>689</v>
      </c>
      <c r="D22" s="2279" t="s">
        <v>659</v>
      </c>
      <c r="E22" s="2283" t="s">
        <v>670</v>
      </c>
      <c r="F22" s="2283" t="s">
        <v>670</v>
      </c>
      <c r="H22" s="2248"/>
      <c r="I22" s="1891">
        <v>6</v>
      </c>
      <c r="J22" s="2249" t="s">
        <v>690</v>
      </c>
      <c r="K22" s="2245" t="s">
        <v>625</v>
      </c>
      <c r="L22" s="954"/>
      <c r="M22" s="784"/>
      <c r="N22" s="770"/>
      <c r="O22" s="1752" t="s">
        <v>691</v>
      </c>
      <c r="P22" s="770"/>
      <c r="AK22" s="1858">
        <v>46</v>
      </c>
    </row>
    <row customHeight="1" ht="19.95">
      <c r="A23" s="2281"/>
      <c r="B23" s="2280" t="s">
        <v>692</v>
      </c>
      <c r="C23" s="2280" t="s">
        <v>693</v>
      </c>
      <c r="D23" s="2279" t="s">
        <v>659</v>
      </c>
      <c r="E23" s="2283" t="s">
        <v>670</v>
      </c>
      <c r="F23" s="2283" t="s">
        <v>670</v>
      </c>
      <c r="H23" s="2248"/>
      <c r="I23" s="1891" t="s">
        <v>694</v>
      </c>
      <c r="J23" s="1751" t="s">
        <v>695</v>
      </c>
      <c r="K23" s="2245" t="s">
        <v>625</v>
      </c>
      <c r="L23" s="954"/>
      <c r="M23" s="784"/>
      <c r="N23" s="770"/>
      <c r="O23" s="1752" t="s">
        <v>681</v>
      </c>
      <c r="P23" s="770"/>
      <c r="AK23" s="1858">
        <v>19</v>
      </c>
    </row>
    <row customHeight="1" ht="19.95">
      <c r="A24" s="2281"/>
      <c r="B24" s="2280" t="s">
        <v>696</v>
      </c>
      <c r="C24" s="2280" t="s">
        <v>697</v>
      </c>
      <c r="D24" s="2279" t="s">
        <v>659</v>
      </c>
      <c r="E24" s="2283" t="s">
        <v>670</v>
      </c>
      <c r="F24" s="2283" t="s">
        <v>670</v>
      </c>
      <c r="H24" s="2248"/>
      <c r="I24" s="1891" t="s">
        <v>698</v>
      </c>
      <c r="J24" s="1751" t="s">
        <v>699</v>
      </c>
      <c r="K24" s="2245" t="s">
        <v>625</v>
      </c>
      <c r="L24" s="954"/>
      <c r="M24" s="784"/>
      <c r="N24" s="770"/>
      <c r="O24" s="1752"/>
      <c r="P24" s="770"/>
      <c r="AK24" s="1858">
        <v>19</v>
      </c>
    </row>
    <row customHeight="1" ht="24">
      <c r="A25" s="2281"/>
      <c r="B25" s="2280" t="s">
        <v>700</v>
      </c>
      <c r="C25" s="2280" t="s">
        <v>701</v>
      </c>
      <c r="D25" s="2279" t="s">
        <v>659</v>
      </c>
      <c r="E25" s="2283" t="s">
        <v>670</v>
      </c>
      <c r="F25" s="2283" t="s">
        <v>670</v>
      </c>
      <c r="H25" s="2248"/>
      <c r="I25" s="1891" t="s">
        <v>702</v>
      </c>
      <c r="J25" s="1751" t="s">
        <v>703</v>
      </c>
      <c r="K25" s="2245" t="s">
        <v>625</v>
      </c>
      <c r="L25" s="954"/>
      <c r="M25" s="784"/>
      <c r="N25" s="770"/>
      <c r="O25" s="1752"/>
      <c r="P25" s="770"/>
      <c r="AK25" s="1858">
        <v>23</v>
      </c>
    </row>
    <row customHeight="1" ht="24">
      <c r="A26" s="2281"/>
      <c r="B26" s="2280" t="s">
        <v>704</v>
      </c>
      <c r="C26" s="2280" t="s">
        <v>705</v>
      </c>
      <c r="D26" s="2279" t="s">
        <v>659</v>
      </c>
      <c r="E26" s="2283" t="s">
        <v>670</v>
      </c>
      <c r="F26" s="2283" t="s">
        <v>670</v>
      </c>
      <c r="H26" s="2248"/>
      <c r="I26" s="1891">
        <v>7</v>
      </c>
      <c r="J26" s="2249" t="s">
        <v>705</v>
      </c>
      <c r="K26" s="2245" t="s">
        <v>706</v>
      </c>
      <c r="L26" s="954"/>
      <c r="M26" s="784"/>
      <c r="N26" s="770"/>
      <c r="O26" s="1752"/>
      <c r="P26" s="770"/>
      <c r="AK26" s="1858">
        <v>23</v>
      </c>
    </row>
    <row customHeight="1" ht="24">
      <c r="A27" s="2281"/>
      <c r="B27" s="2280" t="s">
        <v>707</v>
      </c>
      <c r="C27" s="2280" t="s">
        <v>708</v>
      </c>
      <c r="D27" s="2279" t="s">
        <v>659</v>
      </c>
      <c r="E27" s="2283" t="s">
        <v>670</v>
      </c>
      <c r="F27" s="2283" t="s">
        <v>670</v>
      </c>
      <c r="H27" s="2248"/>
      <c r="I27" s="1891">
        <v>8</v>
      </c>
      <c r="J27" s="2249" t="s">
        <v>708</v>
      </c>
      <c r="K27" s="2245" t="s">
        <v>631</v>
      </c>
      <c r="L27" s="954"/>
      <c r="M27" s="784"/>
      <c r="N27" s="770"/>
      <c r="O27" s="1752"/>
      <c r="P27" s="770"/>
      <c r="AK27" s="1858">
        <v>23</v>
      </c>
    </row>
    <row customHeight="1" ht="35.699999999999996">
      <c r="A28" s="2281"/>
      <c r="B28" s="2280" t="s">
        <v>709</v>
      </c>
      <c r="C28" s="2280" t="s">
        <v>710</v>
      </c>
      <c r="D28" s="2279" t="s">
        <v>659</v>
      </c>
      <c r="E28" s="2283" t="s">
        <v>670</v>
      </c>
      <c r="F28" s="2283" t="s">
        <v>670</v>
      </c>
      <c r="H28" s="2248"/>
      <c r="I28" s="1902">
        <v>9</v>
      </c>
      <c r="J28" s="2249" t="s">
        <v>711</v>
      </c>
      <c r="K28" s="2245" t="s">
        <v>602</v>
      </c>
      <c r="L28" s="954"/>
      <c r="M28" s="784"/>
      <c r="N28" s="770"/>
      <c r="O28" s="1752"/>
      <c r="P28" s="770"/>
      <c r="AK28" s="1858">
        <v>34</v>
      </c>
    </row>
    <row customHeight="1" ht="35.699999999999996">
      <c r="A29" s="2281"/>
      <c r="B29" s="2280" t="s">
        <v>712</v>
      </c>
      <c r="C29" s="2280" t="s">
        <v>713</v>
      </c>
      <c r="D29" s="2279" t="s">
        <v>659</v>
      </c>
      <c r="E29" s="2283" t="s">
        <v>670</v>
      </c>
      <c r="F29" s="2283" t="s">
        <v>670</v>
      </c>
      <c r="H29" s="2248"/>
      <c r="I29" s="1902">
        <v>10</v>
      </c>
      <c r="J29" s="2249" t="s">
        <v>714</v>
      </c>
      <c r="K29" s="2245" t="s">
        <v>602</v>
      </c>
      <c r="L29" s="954"/>
      <c r="M29" s="784"/>
      <c r="N29" s="770"/>
      <c r="O29" s="1752"/>
      <c r="P29" s="770"/>
      <c r="AK29" s="1858">
        <v>34</v>
      </c>
    </row>
    <row customHeight="1" ht="24">
      <c r="A30" s="2281"/>
      <c r="B30" s="2280" t="s">
        <v>715</v>
      </c>
      <c r="C30" s="2280" t="s">
        <v>716</v>
      </c>
      <c r="D30" s="2279" t="s">
        <v>659</v>
      </c>
      <c r="E30" s="2283" t="s">
        <v>670</v>
      </c>
      <c r="F30" s="2283" t="s">
        <v>670</v>
      </c>
      <c r="H30" s="2248"/>
      <c r="I30" s="1902">
        <v>11</v>
      </c>
      <c r="J30" s="2249" t="s">
        <v>716</v>
      </c>
      <c r="K30" s="2245" t="s">
        <v>632</v>
      </c>
      <c r="L30" s="2296"/>
      <c r="M30" s="1848"/>
      <c r="N30" s="770"/>
      <c r="O30" s="1752"/>
      <c r="P30" s="770"/>
      <c r="AK30" s="1858">
        <v>23</v>
      </c>
    </row>
    <row customHeight="1" ht="24">
      <c r="A31" s="2281"/>
      <c r="B31" s="2280" t="s">
        <v>717</v>
      </c>
      <c r="C31" s="2280" t="s">
        <v>718</v>
      </c>
      <c r="D31" s="2279" t="s">
        <v>659</v>
      </c>
      <c r="E31" s="2283" t="s">
        <v>670</v>
      </c>
      <c r="F31" s="2283" t="s">
        <v>670</v>
      </c>
      <c r="H31" s="2248"/>
      <c r="I31" s="1902">
        <v>12</v>
      </c>
      <c r="J31" s="2249" t="s">
        <v>718</v>
      </c>
      <c r="K31" s="2245" t="s">
        <v>632</v>
      </c>
      <c r="L31" s="2296"/>
      <c r="M31" s="1848"/>
      <c r="N31" s="770"/>
      <c r="O31" s="1752"/>
      <c r="P31" s="770"/>
      <c r="AK31" s="1858">
        <v>23</v>
      </c>
    </row>
    <row customHeight="1" ht="48.29999999999999">
      <c r="A32" s="2281"/>
      <c r="B32" s="2280" t="s">
        <v>719</v>
      </c>
      <c r="C32" s="2280" t="s">
        <v>720</v>
      </c>
      <c r="D32" s="2279" t="s">
        <v>659</v>
      </c>
      <c r="E32" s="2283" t="s">
        <v>670</v>
      </c>
      <c r="F32" s="2283" t="s">
        <v>670</v>
      </c>
      <c r="H32" s="2248"/>
      <c r="I32" s="1902">
        <v>13</v>
      </c>
      <c r="J32" s="2249" t="s">
        <v>721</v>
      </c>
      <c r="K32" s="2245" t="s">
        <v>642</v>
      </c>
      <c r="L32" s="954"/>
      <c r="M32" s="784"/>
      <c r="N32" s="770"/>
      <c r="O32" s="1752" t="s">
        <v>681</v>
      </c>
      <c r="P32" s="770"/>
      <c r="AK32" s="1858">
        <v>46</v>
      </c>
    </row>
    <row s="14841" customFormat="1" customHeight="1" ht="48.29999999999999">
      <c r="A33" s="2281"/>
      <c r="B33" s="2280" t="s">
        <v>722</v>
      </c>
      <c r="C33" s="2280" t="s">
        <v>723</v>
      </c>
      <c r="D33" s="2279" t="s">
        <v>659</v>
      </c>
      <c r="E33" s="2283" t="s">
        <v>670</v>
      </c>
      <c r="F33" s="2283" t="s">
        <v>670</v>
      </c>
      <c r="G33" s="1863"/>
      <c r="H33" s="2248"/>
      <c r="I33" s="1902">
        <v>14</v>
      </c>
      <c r="J33" s="2261" t="s">
        <v>724</v>
      </c>
      <c r="K33" s="2250" t="s">
        <v>725</v>
      </c>
      <c r="L33" s="954"/>
      <c r="M33" s="784"/>
      <c r="N33" s="770"/>
      <c r="O33" s="1752" t="s">
        <v>681</v>
      </c>
      <c r="P33" s="770"/>
      <c r="Q33" s="1863"/>
      <c r="R33" s="1863"/>
      <c r="W33" s="1863"/>
      <c r="Z33" s="771"/>
      <c r="AF33" s="1859"/>
      <c r="AG33" s="1859"/>
      <c r="AH33" s="1859"/>
      <c r="AI33" s="1859"/>
      <c r="AJ33" s="1859"/>
      <c r="AK33" s="1593">
        <v>46</v>
      </c>
    </row>
    <row customHeight="1" ht="108">
      <c r="A34" s="2281"/>
      <c r="B34" s="2280" t="s">
        <v>726</v>
      </c>
      <c r="C34" s="2280" t="s">
        <v>727</v>
      </c>
      <c r="D34" s="2279" t="s">
        <v>669</v>
      </c>
      <c r="E34" s="2283" t="s">
        <v>670</v>
      </c>
      <c r="F34" s="2283" t="s">
        <v>670</v>
      </c>
      <c r="G34" s="1863" t="s">
        <v>630</v>
      </c>
      <c r="H34" s="2248"/>
      <c r="I34" s="2259">
        <v>15</v>
      </c>
      <c r="J34" s="2260" t="s">
        <v>728</v>
      </c>
      <c r="K34" s="2245" t="s">
        <v>350</v>
      </c>
      <c r="L34" s="612"/>
      <c r="M34" s="1391"/>
      <c r="N34" s="770"/>
      <c r="O34" s="1752" t="s">
        <v>673</v>
      </c>
      <c r="P34" s="770"/>
      <c r="AK34" s="1858">
        <v>103</v>
      </c>
    </row>
    <row s="15455"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5455"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5455"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5455"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5455"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5455"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5455"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5455"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5455"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5455"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5455"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5455"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5455"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5455"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5455"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5455"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5455"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5455"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5455"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5455"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5455"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5455"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5455"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5455"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5455"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5455"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5455"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5455"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5455"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5455"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5455"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5455"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5455"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5455"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5455"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5455"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5455"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5455"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5455"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5455"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5455"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5455"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5455"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5455"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5455"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5455"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5455"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5455"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5455"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5455"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5455"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5455"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5455"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5455"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5455"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5455"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5455"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5455"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5455"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5455"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5455"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5455"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5455"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5455"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5455"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5455"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5455"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5455"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5455"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5455"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5455"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5455"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5455"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5455"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5455"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5455"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5455"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5455"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5455"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5455"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5455"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5455"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5455"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5455"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5455"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5455"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5455"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5455"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5455"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5455"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5455"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5455"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5455"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5455"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5455"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5455"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5455"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5455"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5455"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5455"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5455"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5455"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5455"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5455"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5455"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5455"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5455"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5455"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5455"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5455"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5455"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5455"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5455"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5455"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5455"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5455"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5455"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5455"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5455"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5455"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5455"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5455"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5455"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5455"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5455"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5455"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5455"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5455"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5455"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5455"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5455"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5455"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5455"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5455"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5455"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5455"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5455"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5455"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5455"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5455"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5455"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5455"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5455"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5455"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5455"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5455"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5455"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5455"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5455"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5455"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5455"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5455"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5455"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5455"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5455"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83</v>
      </c>
      <c r="B204" s="1214" t="s">
        <v>162</v>
      </c>
      <c r="C204" s="1214" t="s">
        <v>162</v>
      </c>
      <c r="D204" s="1214" t="s">
        <v>162</v>
      </c>
      <c r="E204" s="1214" t="s">
        <v>162</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8AF2E-C734-C7A8-958E-3F5AF7452DA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4762" width="10.57421875" hidden="1"/>
    <col min="5" max="5" style="16839" width="9.140625" hidden="1" customWidth="1"/>
    <col min="6" max="7" style="14841" width="9.140625" hidden="1" customWidth="1"/>
    <col min="8" max="8" style="16840" width="3.00390625" customWidth="1"/>
    <col min="9" max="9" style="14762" width="6.00390625" customWidth="1"/>
    <col min="10" max="10" style="14762" width="63.00390625" customWidth="1"/>
    <col min="11" max="11" style="14762" width="9.00390625" customWidth="1"/>
    <col min="12" max="12" style="14762" width="39.00390625" customWidth="1"/>
    <col min="13" max="13" style="14762" width="89.00390625" customWidth="1"/>
    <col min="14" max="14" style="14762" width="10.00390625" customWidth="1"/>
    <col min="15" max="16" style="14948" width="10.00390625" customWidth="1"/>
    <col min="17" max="22" style="14762" width="10.00390625" customWidth="1"/>
    <col min="23" max="23" style="14762" width="10.57421875" hidden="1"/>
  </cols>
  <sheetData>
    <row customHeight="1" ht="22.5" hidden="1">
      <c r="S1" s="482"/>
      <c r="T1" s="482"/>
      <c r="V1" s="482"/>
      <c r="W1" s="1858" t="s">
        <v>14</v>
      </c>
    </row>
    <row customHeight="1" ht="22.5" hidden="1">
      <c r="B2" s="2280" t="s">
        <v>729</v>
      </c>
      <c r="C2" s="2280" t="s">
        <v>730</v>
      </c>
      <c r="D2" s="2279" t="s">
        <v>669</v>
      </c>
      <c r="E2" s="2285">
        <f>I2-3</f>
        <v>-3</v>
      </c>
      <c r="F2" s="2285">
        <f>J2</f>
        <v>0</v>
      </c>
      <c r="H2" s="1957" t="s">
        <v>105</v>
      </c>
      <c r="I2" s="2251"/>
      <c r="J2" s="1909"/>
      <c r="K2" s="2245" t="s">
        <v>350</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731</v>
      </c>
      <c r="J5" s="2475"/>
      <c r="K5" s="2475"/>
      <c r="L5" s="2475"/>
      <c r="M5" s="493"/>
      <c r="W5" s="1858">
        <v>48</v>
      </c>
    </row>
    <row customHeight="1" ht="18">
      <c r="H6" s="603"/>
      <c r="I6" s="2476" t="str">
        <f>IF(org=0,"Не определено",org)</f>
        <v>АО «ДГК» СП «Нерюнгринская ГРЭС»</v>
      </c>
      <c r="J6" s="2476"/>
      <c r="K6" s="2476"/>
      <c r="L6" s="2476"/>
      <c r="M6" s="493"/>
      <c r="W6" s="1858">
        <v>17</v>
      </c>
    </row>
    <row customHeight="1" ht="14.699999999999998">
      <c r="H7" s="603"/>
      <c r="I7" s="684"/>
      <c r="J7" s="690"/>
      <c r="K7" s="690"/>
      <c r="L7" s="979"/>
      <c r="M7" s="420"/>
      <c r="W7" s="1858">
        <v>14</v>
      </c>
    </row>
    <row customHeight="1" ht="14.699999999999998">
      <c r="H8" s="603"/>
      <c r="I8" s="2613" t="s">
        <v>344</v>
      </c>
      <c r="J8" s="2614"/>
      <c r="K8" s="2614"/>
      <c r="L8" s="2615"/>
      <c r="M8" s="2616" t="s">
        <v>345</v>
      </c>
      <c r="W8" s="1858">
        <v>14</v>
      </c>
    </row>
    <row customHeight="1" ht="35.699999999999996">
      <c r="E9" s="2278" t="s">
        <v>660</v>
      </c>
      <c r="F9" s="2278" t="s">
        <v>666</v>
      </c>
      <c r="H9" s="603"/>
      <c r="I9" s="2252" t="s">
        <v>89</v>
      </c>
      <c r="J9" s="2253" t="s">
        <v>346</v>
      </c>
      <c r="K9" s="2291" t="s">
        <v>608</v>
      </c>
      <c r="L9" s="2292" t="s">
        <v>347</v>
      </c>
      <c r="M9" s="2616"/>
      <c r="W9" s="1858">
        <v>34</v>
      </c>
    </row>
    <row customHeight="1" ht="35.699999999999996">
      <c r="B10" s="2280" t="s">
        <v>732</v>
      </c>
      <c r="C10" s="2280" t="s">
        <v>733</v>
      </c>
      <c r="D10" s="2279" t="s">
        <v>669</v>
      </c>
      <c r="E10" s="2283" t="s">
        <v>670</v>
      </c>
      <c r="F10" s="2283" t="s">
        <v>670</v>
      </c>
      <c r="H10" s="603"/>
      <c r="I10" s="2251" t="s">
        <v>123</v>
      </c>
      <c r="J10" s="2113" t="s">
        <v>734</v>
      </c>
      <c r="K10" s="2245" t="s">
        <v>350</v>
      </c>
      <c r="L10" s="1045"/>
      <c r="M10" s="524" t="s">
        <v>735</v>
      </c>
      <c r="W10" s="1858">
        <v>34</v>
      </c>
    </row>
    <row customHeight="1" ht="50.25">
      <c r="B11" s="2280" t="s">
        <v>736</v>
      </c>
      <c r="C11" s="2280" t="s">
        <v>737</v>
      </c>
      <c r="D11" s="2279" t="s">
        <v>669</v>
      </c>
      <c r="E11" s="2283" t="s">
        <v>670</v>
      </c>
      <c r="F11" s="2283" t="s">
        <v>670</v>
      </c>
      <c r="H11" s="603"/>
      <c r="I11" s="2251" t="s">
        <v>104</v>
      </c>
      <c r="J11" s="2113" t="s">
        <v>738</v>
      </c>
      <c r="K11" s="2245" t="s">
        <v>350</v>
      </c>
      <c r="L11" s="1045"/>
      <c r="M11" s="524" t="s">
        <v>735</v>
      </c>
      <c r="W11" s="1858">
        <v>48</v>
      </c>
    </row>
    <row customHeight="1" ht="48.29999999999999">
      <c r="B12" s="2280" t="s">
        <v>739</v>
      </c>
      <c r="C12" s="2280" t="s">
        <v>740</v>
      </c>
      <c r="D12" s="2279" t="s">
        <v>669</v>
      </c>
      <c r="E12" s="2283" t="s">
        <v>670</v>
      </c>
      <c r="F12" s="2283" t="s">
        <v>670</v>
      </c>
      <c r="H12" s="1915"/>
      <c r="I12" s="2251" t="s">
        <v>91</v>
      </c>
      <c r="J12" s="2258" t="s">
        <v>741</v>
      </c>
      <c r="K12" s="2245" t="s">
        <v>350</v>
      </c>
      <c r="L12" s="1045"/>
      <c r="M12" s="524" t="s">
        <v>742</v>
      </c>
      <c r="N12" s="1851"/>
      <c r="P12" s="1858"/>
      <c r="W12" s="1858">
        <v>46</v>
      </c>
    </row>
    <row customHeight="1" ht="14.699999999999998">
      <c r="E13" s="570"/>
      <c r="H13" s="603"/>
      <c r="I13" s="574"/>
      <c r="J13" s="878" t="s">
        <v>743</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83</v>
      </c>
      <c r="B16" s="1858">
        <v>9</v>
      </c>
      <c r="C16" s="1858">
        <v>9</v>
      </c>
      <c r="D16" s="1858">
        <v>9</v>
      </c>
      <c r="E16" s="2257" t="s">
        <v>161</v>
      </c>
      <c r="F16" s="2282" t="s">
        <v>161</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74876-1C66-1A88-E223-545B714E71D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7259" width="10.7109375" hidden="1" customWidth="1"/>
    <col min="2" max="2" style="14841" width="16.8515625" hidden="1" customWidth="1"/>
    <col min="3" max="3" style="14842" width="5.57421875" hidden="1" customWidth="1"/>
    <col min="4" max="4" style="14762" width="3.00390625" customWidth="1"/>
    <col min="5" max="5" style="14762" width="7.00390625" customWidth="1"/>
    <col min="6" max="6" style="14762" width="56.00390625" customWidth="1"/>
    <col min="7" max="7" style="14762" width="10.00390625" customWidth="1"/>
    <col min="8" max="8" style="14762" width="40.7109375" hidden="1" customWidth="1"/>
    <col min="9" max="9" style="14762" width="40.00390625" customWidth="1"/>
    <col min="10" max="10" style="14762" width="102.00390625" customWidth="1"/>
    <col min="11" max="11" style="14841" width="9.00390625" customWidth="1"/>
    <col min="12" max="12" style="14842" width="5.00390625" customWidth="1"/>
    <col min="13" max="13" style="14842" width="3.00390625" customWidth="1"/>
    <col min="14" max="17" style="14841" width="3.00390625" customWidth="1"/>
    <col min="18" max="18" style="14842" width="10.00390625" customWidth="1"/>
    <col min="19" max="19" style="14841" width="34.00390625" customWidth="1"/>
    <col min="20" max="20" style="14841" width="9.00390625" customWidth="1"/>
    <col min="21" max="21" style="17260" width="8.00390625" customWidth="1"/>
    <col min="22" max="26" style="14841" width="8.00390625" customWidth="1"/>
    <col min="27" max="31" style="14726" width="8.00390625" customWidth="1"/>
    <col min="32" max="32" style="14762" width="10.421875" hidden="1" customWidth="1"/>
  </cols>
  <sheetData>
    <row s="14841" customFormat="1" customHeight="1" ht="22.5" hidden="1">
      <c r="A1" s="1214"/>
      <c r="C1" s="1863"/>
      <c r="D1" s="764"/>
      <c r="H1" s="1387">
        <v>4</v>
      </c>
      <c r="I1" s="1387">
        <v>4</v>
      </c>
      <c r="L1" s="1863"/>
      <c r="M1" s="1863"/>
      <c r="R1" s="1863"/>
      <c r="AF1" s="1387" t="s">
        <v>14</v>
      </c>
    </row>
    <row s="14841" customFormat="1" customHeight="1" ht="22.5" hidden="1">
      <c r="A2" s="1214"/>
      <c r="C2" s="1863"/>
      <c r="D2" s="765"/>
      <c r="E2" s="1864"/>
      <c r="F2" s="767"/>
      <c r="G2" s="1866" t="s">
        <v>594</v>
      </c>
      <c r="H2" s="768"/>
      <c r="I2" s="768"/>
      <c r="J2" s="769" t="s">
        <v>744</v>
      </c>
      <c r="K2" s="770"/>
      <c r="L2" s="1863"/>
      <c r="M2" s="1863"/>
      <c r="R2" s="1863"/>
      <c r="U2" s="771"/>
      <c r="AA2" s="1859"/>
      <c r="AB2" s="1859"/>
      <c r="AC2" s="1859"/>
      <c r="AD2" s="1859"/>
      <c r="AE2" s="1859"/>
      <c r="AF2" s="1387">
        <v>0</v>
      </c>
    </row>
    <row customHeight="1" ht="11.25" hidden="1">
      <c r="AF3" s="1858">
        <v>0</v>
      </c>
    </row>
    <row s="1472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745</v>
      </c>
      <c r="F6" s="2534"/>
      <c r="G6" s="2534"/>
      <c r="H6" s="2534"/>
      <c r="I6" s="2534"/>
      <c r="J6" s="783"/>
      <c r="AF6" s="1858">
        <v>30</v>
      </c>
    </row>
    <row customHeight="1" ht="11.549999999999999">
      <c r="E7" s="2476" t="str">
        <f>IF(org=0,"Не определено",org)</f>
        <v>АО «ДГК» СП «Нерюнгринская ГРЭС»</v>
      </c>
      <c r="F7" s="2476"/>
      <c r="G7" s="2476"/>
      <c r="H7" s="2476"/>
      <c r="I7" s="2476"/>
      <c r="AF7" s="1858">
        <v>11</v>
      </c>
    </row>
    <row customHeight="1" ht="11.549999999999999">
      <c r="E8" s="1362"/>
      <c r="F8" s="1362"/>
      <c r="G8" s="1362"/>
      <c r="H8" s="1362"/>
      <c r="I8" s="1362"/>
      <c r="AF8" s="1858">
        <v>11</v>
      </c>
    </row>
    <row s="14842" customFormat="1" customHeight="1" ht="4.2">
      <c r="A9" s="1394"/>
      <c r="D9" s="1869"/>
      <c r="H9" s="1116"/>
      <c r="I9" s="1116" t="s">
        <v>130</v>
      </c>
      <c r="AF9" s="1863">
        <v>4</v>
      </c>
    </row>
    <row customHeight="1" ht="11.549999999999999">
      <c r="E10" s="938"/>
      <c r="F10" s="2594" t="s">
        <v>119</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606</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607</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344</v>
      </c>
      <c r="F13" s="2597"/>
      <c r="G13" s="2597"/>
      <c r="H13" s="1778"/>
      <c r="I13" s="1778"/>
      <c r="J13" s="2354"/>
      <c r="AF13" s="1858">
        <v>11</v>
      </c>
    </row>
    <row customHeight="1" ht="24">
      <c r="E14" s="1866" t="s">
        <v>89</v>
      </c>
      <c r="F14" s="1861" t="s">
        <v>346</v>
      </c>
      <c r="G14" s="1861" t="s">
        <v>608</v>
      </c>
      <c r="H14" s="1861" t="s">
        <v>347</v>
      </c>
      <c r="I14" s="1861" t="s">
        <v>347</v>
      </c>
      <c r="J14" s="2354"/>
      <c r="AF14" s="1858">
        <v>23</v>
      </c>
    </row>
    <row customHeight="1" ht="19.95">
      <c r="D15" s="1865"/>
      <c r="E15" s="1857" t="s">
        <v>123</v>
      </c>
      <c r="F15" s="934" t="s">
        <v>746</v>
      </c>
      <c r="G15" s="1873" t="s">
        <v>594</v>
      </c>
      <c r="H15" s="784"/>
      <c r="I15" s="784"/>
      <c r="J15" s="516" t="s">
        <v>747</v>
      </c>
      <c r="K15" s="770" t="s">
        <v>672</v>
      </c>
      <c r="AF15" s="1858">
        <v>19</v>
      </c>
    </row>
    <row customHeight="1" ht="35.699999999999996">
      <c r="D16" s="1865"/>
      <c r="E16" s="1857" t="s">
        <v>104</v>
      </c>
      <c r="F16" s="934" t="s">
        <v>748</v>
      </c>
      <c r="G16" s="1873" t="s">
        <v>594</v>
      </c>
      <c r="H16" s="785">
        <f>SUM(H17,H20:H32)</f>
        <v>0</v>
      </c>
      <c r="I16" s="785">
        <f>SUM(I17,I20,I23,I26,I29:I32)</f>
        <v>0</v>
      </c>
      <c r="J16" s="516" t="s">
        <v>749</v>
      </c>
      <c r="K16" s="770" t="s">
        <v>672</v>
      </c>
      <c r="AF16" s="1858">
        <v>34</v>
      </c>
    </row>
    <row customHeight="1" ht="19.95">
      <c r="D17" s="1865"/>
      <c r="E17" s="1891" t="s">
        <v>750</v>
      </c>
      <c r="F17" s="1181" t="s">
        <v>751</v>
      </c>
      <c r="G17" s="1870" t="s">
        <v>594</v>
      </c>
      <c r="H17" s="784"/>
      <c r="I17" s="784"/>
      <c r="J17" s="516" t="s">
        <v>752</v>
      </c>
      <c r="K17" s="770"/>
      <c r="AF17" s="1858">
        <v>19</v>
      </c>
    </row>
    <row customHeight="1" ht="24">
      <c r="D18" s="1865"/>
      <c r="E18" s="1891" t="s">
        <v>753</v>
      </c>
      <c r="F18" s="1877" t="s">
        <v>754</v>
      </c>
      <c r="G18" s="1870" t="s">
        <v>594</v>
      </c>
      <c r="H18" s="784"/>
      <c r="I18" s="784"/>
      <c r="J18" s="516" t="s">
        <v>755</v>
      </c>
      <c r="K18" s="770"/>
      <c r="AF18" s="1858">
        <v>23</v>
      </c>
    </row>
    <row customHeight="1" ht="35.699999999999996">
      <c r="D19" s="1865"/>
      <c r="E19" s="1891" t="s">
        <v>756</v>
      </c>
      <c r="F19" s="1877" t="s">
        <v>757</v>
      </c>
      <c r="G19" s="1870" t="s">
        <v>594</v>
      </c>
      <c r="H19" s="784"/>
      <c r="I19" s="784"/>
      <c r="J19" s="516"/>
      <c r="K19" s="770"/>
      <c r="AF19" s="1858">
        <v>34</v>
      </c>
    </row>
    <row customHeight="1" ht="19.95">
      <c r="D20" s="1865"/>
      <c r="E20" s="1891" t="s">
        <v>351</v>
      </c>
      <c r="F20" s="1181" t="s">
        <v>758</v>
      </c>
      <c r="G20" s="1870" t="s">
        <v>594</v>
      </c>
      <c r="H20" s="784"/>
      <c r="I20" s="784"/>
      <c r="J20" s="516" t="s">
        <v>759</v>
      </c>
      <c r="K20" s="770"/>
      <c r="AF20" s="1858">
        <v>19</v>
      </c>
    </row>
    <row customHeight="1" ht="19.95">
      <c r="D21" s="1865"/>
      <c r="E21" s="1891" t="s">
        <v>760</v>
      </c>
      <c r="F21" s="1877" t="s">
        <v>761</v>
      </c>
      <c r="G21" s="1870" t="s">
        <v>594</v>
      </c>
      <c r="H21" s="784"/>
      <c r="I21" s="784"/>
      <c r="J21" s="516"/>
      <c r="K21" s="770"/>
      <c r="AF21" s="1858">
        <v>19</v>
      </c>
    </row>
    <row customHeight="1" ht="19.95">
      <c r="D22" s="1865"/>
      <c r="E22" s="1891" t="s">
        <v>762</v>
      </c>
      <c r="F22" s="1877" t="s">
        <v>763</v>
      </c>
      <c r="G22" s="1870" t="s">
        <v>594</v>
      </c>
      <c r="H22" s="784"/>
      <c r="I22" s="784"/>
      <c r="J22" s="516"/>
      <c r="K22" s="770"/>
      <c r="AF22" s="1858">
        <v>19</v>
      </c>
    </row>
    <row customHeight="1" ht="24">
      <c r="D23" s="1865"/>
      <c r="E23" s="1891" t="s">
        <v>354</v>
      </c>
      <c r="F23" s="1181" t="s">
        <v>764</v>
      </c>
      <c r="G23" s="1870" t="s">
        <v>594</v>
      </c>
      <c r="H23" s="784"/>
      <c r="I23" s="784"/>
      <c r="J23" s="516" t="s">
        <v>765</v>
      </c>
      <c r="K23" s="770"/>
      <c r="AF23" s="1858">
        <v>23</v>
      </c>
    </row>
    <row customHeight="1" ht="19.95">
      <c r="D24" s="1865"/>
      <c r="E24" s="1891" t="s">
        <v>766</v>
      </c>
      <c r="F24" s="1877" t="s">
        <v>767</v>
      </c>
      <c r="G24" s="1870" t="s">
        <v>594</v>
      </c>
      <c r="H24" s="784"/>
      <c r="I24" s="784"/>
      <c r="J24" s="516"/>
      <c r="K24" s="770"/>
      <c r="AF24" s="1858">
        <v>19</v>
      </c>
    </row>
    <row customHeight="1" ht="35.699999999999996">
      <c r="D25" s="1865"/>
      <c r="E25" s="1891" t="s">
        <v>768</v>
      </c>
      <c r="F25" s="1877" t="s">
        <v>769</v>
      </c>
      <c r="G25" s="1870" t="s">
        <v>594</v>
      </c>
      <c r="H25" s="784"/>
      <c r="I25" s="784"/>
      <c r="J25" s="516"/>
      <c r="K25" s="770"/>
      <c r="AF25" s="1858">
        <v>34</v>
      </c>
    </row>
    <row customHeight="1" ht="24">
      <c r="D26" s="1865"/>
      <c r="E26" s="1891" t="s">
        <v>770</v>
      </c>
      <c r="F26" s="1181" t="s">
        <v>771</v>
      </c>
      <c r="G26" s="1870" t="s">
        <v>594</v>
      </c>
      <c r="H26" s="784"/>
      <c r="I26" s="784"/>
      <c r="J26" s="516" t="s">
        <v>772</v>
      </c>
      <c r="K26" s="770"/>
      <c r="AF26" s="1858">
        <v>23</v>
      </c>
    </row>
    <row customHeight="1" ht="19.95">
      <c r="D27" s="1865"/>
      <c r="E27" s="1902" t="s">
        <v>773</v>
      </c>
      <c r="F27" s="1877" t="s">
        <v>774</v>
      </c>
      <c r="G27" s="1881" t="s">
        <v>594</v>
      </c>
      <c r="H27" s="1903"/>
      <c r="I27" s="1903"/>
      <c r="J27" s="516"/>
      <c r="K27" s="770"/>
      <c r="AF27" s="1858">
        <v>19</v>
      </c>
    </row>
    <row customHeight="1" ht="19.95">
      <c r="D28" s="1865"/>
      <c r="E28" s="1902" t="s">
        <v>775</v>
      </c>
      <c r="F28" s="1877" t="s">
        <v>776</v>
      </c>
      <c r="G28" s="1881" t="s">
        <v>594</v>
      </c>
      <c r="H28" s="1903"/>
      <c r="I28" s="1903"/>
      <c r="J28" s="516"/>
      <c r="K28" s="770"/>
      <c r="AF28" s="1858">
        <v>19</v>
      </c>
    </row>
    <row customHeight="1" ht="19.95">
      <c r="D29" s="1865"/>
      <c r="E29" s="1902" t="s">
        <v>777</v>
      </c>
      <c r="F29" s="1181" t="s">
        <v>778</v>
      </c>
      <c r="G29" s="1881" t="s">
        <v>594</v>
      </c>
      <c r="H29" s="1903"/>
      <c r="I29" s="1903"/>
      <c r="J29" s="516"/>
      <c r="K29" s="770"/>
      <c r="AF29" s="1858">
        <v>19</v>
      </c>
    </row>
    <row customHeight="1" ht="19.95">
      <c r="D30" s="1865"/>
      <c r="E30" s="1902" t="s">
        <v>779</v>
      </c>
      <c r="F30" s="1181" t="s">
        <v>780</v>
      </c>
      <c r="G30" s="1881" t="s">
        <v>594</v>
      </c>
      <c r="H30" s="1903"/>
      <c r="I30" s="1903"/>
      <c r="J30" s="516"/>
      <c r="K30" s="770"/>
      <c r="AF30" s="1858">
        <v>19</v>
      </c>
    </row>
    <row customHeight="1" ht="19.95">
      <c r="D31" s="1865"/>
      <c r="E31" s="1902" t="s">
        <v>781</v>
      </c>
      <c r="F31" s="1181" t="s">
        <v>782</v>
      </c>
      <c r="G31" s="1881" t="s">
        <v>594</v>
      </c>
      <c r="H31" s="1903"/>
      <c r="I31" s="1903"/>
      <c r="J31" s="516"/>
      <c r="K31" s="770"/>
      <c r="AF31" s="1858">
        <v>19</v>
      </c>
    </row>
    <row s="14841" customFormat="1" customHeight="1" ht="35.699999999999996">
      <c r="A32" s="1214"/>
      <c r="C32" s="1863"/>
      <c r="D32" s="1865"/>
      <c r="E32" s="1902" t="s">
        <v>783</v>
      </c>
      <c r="F32" s="1181" t="s">
        <v>784</v>
      </c>
      <c r="G32" s="1871" t="s">
        <v>594</v>
      </c>
      <c r="H32" s="806">
        <f>SUM(H33:H34)</f>
        <v>0</v>
      </c>
      <c r="I32" s="806">
        <f>SUM(I33:I34)</f>
        <v>0</v>
      </c>
      <c r="J32" s="516" t="s">
        <v>785</v>
      </c>
      <c r="K32" s="770"/>
      <c r="L32" s="1863"/>
      <c r="M32" s="1863"/>
      <c r="R32" s="1863"/>
      <c r="U32" s="771"/>
      <c r="AA32" s="1859"/>
      <c r="AB32" s="1859"/>
      <c r="AC32" s="1859"/>
      <c r="AD32" s="1859"/>
      <c r="AE32" s="1859"/>
      <c r="AF32" s="1387">
        <v>34</v>
      </c>
    </row>
    <row s="14842" customFormat="1" customHeight="1" ht="1.05">
      <c r="A33" s="1394"/>
      <c r="D33" s="775"/>
      <c r="E33" s="1029" t="str">
        <f>E32&amp;".0"</f>
        <v>2.8.0</v>
      </c>
      <c r="F33" s="1218"/>
      <c r="G33" s="778"/>
      <c r="H33" s="1219"/>
      <c r="I33" s="1219"/>
      <c r="J33" s="1220"/>
      <c r="AF33" s="1863">
        <v>1</v>
      </c>
    </row>
    <row s="14841" customFormat="1" customHeight="1" ht="19.95">
      <c r="A34" s="1214"/>
      <c r="C34" s="1863"/>
      <c r="D34" s="1860"/>
      <c r="E34" s="797"/>
      <c r="F34" s="1893" t="s">
        <v>619</v>
      </c>
      <c r="G34" s="799"/>
      <c r="H34" s="800"/>
      <c r="I34" s="800"/>
      <c r="J34" s="528" t="s">
        <v>786</v>
      </c>
      <c r="K34" s="770"/>
      <c r="L34" s="1863"/>
      <c r="M34" s="1863"/>
      <c r="R34" s="1863"/>
      <c r="U34" s="771"/>
      <c r="AA34" s="1859"/>
      <c r="AB34" s="1859"/>
      <c r="AC34" s="1859"/>
      <c r="AD34" s="1859"/>
      <c r="AE34" s="1859"/>
      <c r="AF34" s="1387">
        <v>19</v>
      </c>
    </row>
    <row customHeight="1" ht="60">
      <c r="D35" s="1865"/>
      <c r="E35" s="1902" t="s">
        <v>787</v>
      </c>
      <c r="F35" s="1181" t="s">
        <v>788</v>
      </c>
      <c r="G35" s="1881" t="s">
        <v>594</v>
      </c>
      <c r="H35" s="1903"/>
      <c r="I35" s="1903"/>
      <c r="J35" s="516" t="s">
        <v>789</v>
      </c>
      <c r="K35" s="770"/>
      <c r="AF35" s="1858">
        <v>57</v>
      </c>
    </row>
    <row s="14841" customFormat="1" customHeight="1" ht="24">
      <c r="A36" s="1216" t="s">
        <v>620</v>
      </c>
      <c r="C36" s="1863"/>
      <c r="D36" s="1865"/>
      <c r="E36" s="1891" t="s">
        <v>91</v>
      </c>
      <c r="F36" s="934" t="s">
        <v>790</v>
      </c>
      <c r="G36" s="1870" t="s">
        <v>594</v>
      </c>
      <c r="H36" s="784"/>
      <c r="I36" s="784"/>
      <c r="J36" s="516" t="s">
        <v>791</v>
      </c>
      <c r="K36" s="770"/>
      <c r="L36" s="1863"/>
      <c r="M36" s="1863"/>
      <c r="R36" s="1863"/>
      <c r="U36" s="771"/>
      <c r="AA36" s="1859"/>
      <c r="AB36" s="1859"/>
      <c r="AC36" s="1859"/>
      <c r="AD36" s="1859"/>
      <c r="AE36" s="1859"/>
      <c r="AF36" s="1387">
        <v>23</v>
      </c>
    </row>
    <row s="14841" customFormat="1" customHeight="1" ht="35.699999999999996">
      <c r="A37" s="1216"/>
      <c r="C37" s="1863"/>
      <c r="D37" s="1865"/>
      <c r="E37" s="1891" t="s">
        <v>368</v>
      </c>
      <c r="F37" s="1181" t="s">
        <v>792</v>
      </c>
      <c r="G37" s="1881"/>
      <c r="H37" s="784"/>
      <c r="I37" s="784"/>
      <c r="J37" s="516"/>
      <c r="K37" s="770"/>
      <c r="L37" s="1863"/>
      <c r="M37" s="1863"/>
      <c r="R37" s="1863"/>
      <c r="U37" s="771"/>
      <c r="AA37" s="1859"/>
      <c r="AB37" s="1859"/>
      <c r="AC37" s="1859"/>
      <c r="AD37" s="1859"/>
      <c r="AE37" s="1859"/>
      <c r="AF37" s="1387">
        <v>34</v>
      </c>
    </row>
    <row s="14841" customFormat="1" customHeight="1" ht="19.95">
      <c r="A38" s="1214"/>
      <c r="C38" s="1863"/>
      <c r="D38" s="802"/>
      <c r="E38" s="1891" t="s">
        <v>92</v>
      </c>
      <c r="F38" s="934" t="s">
        <v>793</v>
      </c>
      <c r="G38" s="1870" t="s">
        <v>594</v>
      </c>
      <c r="H38" s="784"/>
      <c r="I38" s="784"/>
      <c r="J38" s="516" t="s">
        <v>794</v>
      </c>
      <c r="K38" s="770"/>
      <c r="L38" s="1863"/>
      <c r="M38" s="1863"/>
      <c r="R38" s="1863"/>
      <c r="U38" s="771"/>
      <c r="AA38" s="1859"/>
      <c r="AB38" s="1859"/>
      <c r="AC38" s="1859"/>
      <c r="AD38" s="1859"/>
      <c r="AE38" s="1859"/>
      <c r="AF38" s="1387">
        <v>19</v>
      </c>
    </row>
    <row s="14841" customFormat="1" customHeight="1" ht="24">
      <c r="A39" s="1214"/>
      <c r="C39" s="1863"/>
      <c r="D39" s="802"/>
      <c r="E39" s="1891" t="s">
        <v>795</v>
      </c>
      <c r="F39" s="1181" t="s">
        <v>796</v>
      </c>
      <c r="G39" s="1881" t="s">
        <v>594</v>
      </c>
      <c r="H39" s="784"/>
      <c r="I39" s="784"/>
      <c r="J39" s="516" t="s">
        <v>797</v>
      </c>
      <c r="K39" s="770"/>
      <c r="L39" s="1863"/>
      <c r="M39" s="1863"/>
      <c r="R39" s="1863"/>
      <c r="U39" s="771"/>
      <c r="AA39" s="1859"/>
      <c r="AB39" s="1859"/>
      <c r="AC39" s="1859"/>
      <c r="AD39" s="1859"/>
      <c r="AE39" s="1859"/>
      <c r="AF39" s="1387">
        <v>23</v>
      </c>
    </row>
    <row s="14841" customFormat="1" customHeight="1" ht="24">
      <c r="A40" s="1214"/>
      <c r="C40" s="1863"/>
      <c r="D40" s="1865"/>
      <c r="E40" s="1891" t="s">
        <v>798</v>
      </c>
      <c r="F40" s="1877" t="s">
        <v>799</v>
      </c>
      <c r="G40" s="1870" t="s">
        <v>594</v>
      </c>
      <c r="H40" s="784"/>
      <c r="I40" s="784"/>
      <c r="J40" s="516" t="s">
        <v>800</v>
      </c>
      <c r="K40" s="770"/>
      <c r="L40" s="1863"/>
      <c r="M40" s="1863"/>
      <c r="R40" s="1863"/>
      <c r="U40" s="771"/>
      <c r="AA40" s="1859"/>
      <c r="AB40" s="1859"/>
      <c r="AC40" s="1859"/>
      <c r="AD40" s="1859"/>
      <c r="AE40" s="1859"/>
      <c r="AF40" s="1387">
        <v>23</v>
      </c>
    </row>
    <row s="14841" customFormat="1" customHeight="1" ht="24">
      <c r="A41" s="1214"/>
      <c r="C41" s="1863"/>
      <c r="D41" s="1865"/>
      <c r="E41" s="1891" t="s">
        <v>801</v>
      </c>
      <c r="F41" s="1877" t="s">
        <v>802</v>
      </c>
      <c r="G41" s="1870" t="s">
        <v>594</v>
      </c>
      <c r="H41" s="784"/>
      <c r="I41" s="784"/>
      <c r="J41" s="516" t="s">
        <v>803</v>
      </c>
      <c r="K41" s="770"/>
      <c r="L41" s="1863"/>
      <c r="M41" s="1863"/>
      <c r="R41" s="1863"/>
      <c r="U41" s="771"/>
      <c r="AA41" s="1859"/>
      <c r="AB41" s="1859"/>
      <c r="AC41" s="1859"/>
      <c r="AD41" s="1859"/>
      <c r="AE41" s="1859"/>
      <c r="AF41" s="1387">
        <v>23</v>
      </c>
    </row>
    <row s="14841" customFormat="1" customHeight="1" ht="24">
      <c r="A42" s="1214"/>
      <c r="C42" s="1863"/>
      <c r="D42" s="1865"/>
      <c r="E42" s="1891" t="s">
        <v>804</v>
      </c>
      <c r="F42" s="1877" t="s">
        <v>805</v>
      </c>
      <c r="G42" s="1870" t="s">
        <v>594</v>
      </c>
      <c r="H42" s="784"/>
      <c r="I42" s="784"/>
      <c r="J42" s="516" t="s">
        <v>806</v>
      </c>
      <c r="K42" s="770"/>
      <c r="L42" s="1863"/>
      <c r="M42" s="1863"/>
      <c r="R42" s="1863"/>
      <c r="U42" s="771"/>
      <c r="AA42" s="1859"/>
      <c r="AB42" s="1859"/>
      <c r="AC42" s="1859"/>
      <c r="AD42" s="1859"/>
      <c r="AE42" s="1859"/>
      <c r="AF42" s="1387">
        <v>23</v>
      </c>
    </row>
    <row s="14841" customFormat="1" customHeight="1" ht="35.699999999999996">
      <c r="A43" s="1214"/>
      <c r="C43" s="1863" t="s">
        <v>630</v>
      </c>
      <c r="D43" s="1865"/>
      <c r="E43" s="1891" t="s">
        <v>124</v>
      </c>
      <c r="F43" s="934" t="s">
        <v>671</v>
      </c>
      <c r="G43" s="1873" t="s">
        <v>807</v>
      </c>
      <c r="H43" s="628"/>
      <c r="I43" s="628"/>
      <c r="J43" s="516" t="s">
        <v>808</v>
      </c>
      <c r="K43" s="770"/>
      <c r="L43" s="1863"/>
      <c r="M43" s="1863"/>
      <c r="R43" s="1863"/>
      <c r="U43" s="771"/>
      <c r="AA43" s="1859"/>
      <c r="AB43" s="1859"/>
      <c r="AC43" s="1859"/>
      <c r="AD43" s="1859"/>
      <c r="AE43" s="1859"/>
      <c r="AF43" s="1387">
        <v>34</v>
      </c>
    </row>
    <row s="14841" customFormat="1" customHeight="1" ht="35.699999999999996">
      <c r="A44" s="1214"/>
      <c r="C44" s="1863"/>
      <c r="D44" s="1865"/>
      <c r="E44" s="1891" t="s">
        <v>93</v>
      </c>
      <c r="F44" s="934" t="s">
        <v>809</v>
      </c>
      <c r="G44" s="1870" t="s">
        <v>810</v>
      </c>
      <c r="H44" s="772"/>
      <c r="I44" s="772"/>
      <c r="J44" s="516" t="s">
        <v>811</v>
      </c>
      <c r="K44" s="770"/>
      <c r="L44" s="1863"/>
      <c r="M44" s="1863"/>
      <c r="R44" s="1863"/>
      <c r="U44" s="771"/>
      <c r="AA44" s="1859"/>
      <c r="AB44" s="1859"/>
      <c r="AC44" s="1859"/>
      <c r="AD44" s="1859"/>
      <c r="AE44" s="1859"/>
      <c r="AF44" s="1387">
        <v>34</v>
      </c>
    </row>
    <row s="14841" customFormat="1" customHeight="1" ht="24">
      <c r="A45" s="1214"/>
      <c r="C45" s="1863"/>
      <c r="D45" s="1865"/>
      <c r="E45" s="1891" t="s">
        <v>94</v>
      </c>
      <c r="F45" s="934" t="s">
        <v>812</v>
      </c>
      <c r="G45" s="1881" t="s">
        <v>813</v>
      </c>
      <c r="H45" s="772"/>
      <c r="I45" s="772"/>
      <c r="J45" s="516" t="s">
        <v>814</v>
      </c>
      <c r="K45" s="770"/>
      <c r="L45" s="1863"/>
      <c r="M45" s="1863"/>
      <c r="R45" s="1863"/>
      <c r="U45" s="771"/>
      <c r="AA45" s="1859"/>
      <c r="AB45" s="1859"/>
      <c r="AC45" s="1859"/>
      <c r="AD45" s="1859"/>
      <c r="AE45" s="1859"/>
      <c r="AF45" s="1387">
        <v>23</v>
      </c>
    </row>
    <row s="14841" customFormat="1" customHeight="1" ht="19.95">
      <c r="A46" s="1214"/>
      <c r="C46" s="1863"/>
      <c r="D46" s="1865"/>
      <c r="E46" s="1891" t="s">
        <v>125</v>
      </c>
      <c r="F46" s="934" t="s">
        <v>815</v>
      </c>
      <c r="G46" s="1870" t="s">
        <v>632</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5455"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5455"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5455"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5455"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5455"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5455"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5455"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5455"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5455"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5455"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5455"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5455"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5455"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5455"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5455"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5455"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5455"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5455"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5455"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5455"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5455"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5455"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5455"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5455"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5455"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5455"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5455"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5455"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5455"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5455"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5455"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5455"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5455"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5455"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5455"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5455"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5455"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5455"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5455"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5455"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5455"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5455"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5455"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5455"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5455"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5455"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5455"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5455"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5455"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5455"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5455"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5455"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5455"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5455"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5455"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5455"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5455"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5455"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5455"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5455"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5455"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5455"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5455"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5455"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5455"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5455"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5455"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5455"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5455"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5455"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5455"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5455"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5455"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5455"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5455"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5455"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5455"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5455"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5455"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5455"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5455"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5455"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5455"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5455"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5455"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5455"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545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545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5455"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545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545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545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545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545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545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545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545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545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545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545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545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545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545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545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545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545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545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545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545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545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545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545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545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545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545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545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545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545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545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545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545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545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545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545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545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545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545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545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545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545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545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545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545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545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545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545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545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545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545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545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545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545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545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545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545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545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545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545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5455"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5455"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5455"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5455"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5455"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5455"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5455"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83</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DE279-E01D-429C-A3F7-2917397BFA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7259" width="10.7109375" hidden="1" customWidth="1"/>
    <col min="2" max="2" style="14841" width="16.8515625" hidden="1" customWidth="1"/>
    <col min="3" max="3" style="14842" width="5.57421875" hidden="1" customWidth="1"/>
    <col min="4" max="4" style="14762" width="3.00390625" customWidth="1"/>
    <col min="5" max="5" style="14762" width="7.00390625" customWidth="1"/>
    <col min="6" max="6" style="14762" width="54.00390625" customWidth="1"/>
    <col min="7" max="7" style="14762" width="10.00390625" customWidth="1"/>
    <col min="8" max="8" style="14762" width="40.7109375" hidden="1" customWidth="1"/>
    <col min="9" max="9" style="14762" width="40.00390625" customWidth="1"/>
    <col min="10" max="10" style="14762" width="102.00390625" customWidth="1"/>
    <col min="11" max="11" style="14841" width="9.00390625" customWidth="1"/>
    <col min="12" max="12" style="14842" width="5.00390625" customWidth="1"/>
    <col min="13" max="13" style="14842" width="3.00390625" customWidth="1"/>
    <col min="14" max="17" style="14841" width="3.00390625" customWidth="1"/>
    <col min="18" max="18" style="14842" width="10.00390625" customWidth="1"/>
    <col min="19" max="19" style="14841" width="34.00390625" customWidth="1"/>
    <col min="20" max="20" style="14841" width="9.00390625" customWidth="1"/>
    <col min="21" max="21" style="17260" width="8.00390625" customWidth="1"/>
    <col min="22" max="26" style="14841" width="8.00390625" customWidth="1"/>
    <col min="27" max="31" style="14726" width="8.00390625" customWidth="1"/>
    <col min="32" max="32" style="14762" width="9.140625" hidden="1"/>
  </cols>
  <sheetData>
    <row s="14841" customFormat="1" customHeight="1" ht="22.5" hidden="1">
      <c r="A1" s="1214"/>
      <c r="C1" s="1863"/>
      <c r="D1" s="764"/>
      <c r="H1" s="1387">
        <v>4</v>
      </c>
      <c r="I1" s="1387">
        <v>4</v>
      </c>
      <c r="L1" s="1863"/>
      <c r="M1" s="1863"/>
      <c r="R1" s="1863"/>
      <c r="AF1" s="1387" t="s">
        <v>14</v>
      </c>
    </row>
    <row s="14841" customFormat="1" customHeight="1" ht="22.5" hidden="1">
      <c r="A2" s="1214"/>
      <c r="C2" s="1863"/>
      <c r="D2" s="765"/>
      <c r="E2" s="1885"/>
      <c r="F2" s="767"/>
      <c r="G2" s="1884" t="s">
        <v>594</v>
      </c>
      <c r="H2" s="768"/>
      <c r="I2" s="768"/>
      <c r="J2" s="769" t="s">
        <v>597</v>
      </c>
      <c r="K2" s="770"/>
      <c r="L2" s="1863"/>
      <c r="M2" s="1863"/>
      <c r="R2" s="1863"/>
      <c r="U2" s="771"/>
      <c r="AA2" s="1859"/>
      <c r="AB2" s="1859"/>
      <c r="AC2" s="1859"/>
      <c r="AD2" s="1859"/>
      <c r="AE2" s="1859"/>
      <c r="AF2" s="1387">
        <v>0</v>
      </c>
    </row>
    <row customHeight="1" ht="11.25" hidden="1">
      <c r="AF3" s="1858">
        <v>0</v>
      </c>
    </row>
    <row s="1472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816</v>
      </c>
      <c r="F6" s="2475"/>
      <c r="G6" s="2475"/>
      <c r="H6" s="2475"/>
      <c r="I6" s="2475"/>
      <c r="J6" s="783"/>
      <c r="AF6" s="1858">
        <v>32</v>
      </c>
    </row>
    <row customHeight="1" ht="25.2">
      <c r="E7" s="2476" t="str">
        <f>IF(org=0,"Не определено",org)</f>
        <v>АО «ДГК» СП «Нерюнгринская ГРЭС»</v>
      </c>
      <c r="F7" s="2476"/>
      <c r="G7" s="2476"/>
      <c r="H7" s="2476"/>
      <c r="I7" s="2476"/>
      <c r="AF7" s="1858">
        <v>24</v>
      </c>
    </row>
    <row customHeight="1" ht="11.549999999999999">
      <c r="E8" s="1362"/>
      <c r="F8" s="1362"/>
      <c r="G8" s="1362"/>
      <c r="H8" s="1362"/>
      <c r="I8" s="1362"/>
      <c r="AF8" s="1858">
        <v>11</v>
      </c>
    </row>
    <row s="14842" customFormat="1" customHeight="1" ht="1.05">
      <c r="A9" s="1394"/>
      <c r="D9" s="1869"/>
      <c r="H9" s="1116"/>
      <c r="I9" s="1116" t="s">
        <v>130</v>
      </c>
      <c r="AF9" s="1863">
        <v>1</v>
      </c>
    </row>
    <row customHeight="1" ht="11.549999999999999">
      <c r="E10" s="938"/>
      <c r="F10" s="2594" t="s">
        <v>119</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606</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607</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344</v>
      </c>
      <c r="F13" s="2597"/>
      <c r="G13" s="2597"/>
      <c r="H13" s="1883"/>
      <c r="I13" s="1883"/>
      <c r="J13" s="2354"/>
      <c r="AF13" s="1858">
        <v>11</v>
      </c>
    </row>
    <row customHeight="1" ht="24">
      <c r="E14" s="1884" t="s">
        <v>89</v>
      </c>
      <c r="F14" s="1887" t="s">
        <v>346</v>
      </c>
      <c r="G14" s="1887" t="s">
        <v>608</v>
      </c>
      <c r="H14" s="1887" t="s">
        <v>347</v>
      </c>
      <c r="I14" s="1887" t="s">
        <v>347</v>
      </c>
      <c r="J14" s="2354"/>
      <c r="AF14" s="1858">
        <v>23</v>
      </c>
    </row>
    <row customHeight="1" ht="19.95">
      <c r="D15" s="1865"/>
      <c r="E15" s="1857" t="s">
        <v>123</v>
      </c>
      <c r="F15" s="934" t="s">
        <v>817</v>
      </c>
      <c r="G15" s="1884" t="s">
        <v>594</v>
      </c>
      <c r="H15" s="784"/>
      <c r="I15" s="784"/>
      <c r="J15" s="516" t="s">
        <v>818</v>
      </c>
      <c r="K15" s="770" t="s">
        <v>672</v>
      </c>
      <c r="AF15" s="1858">
        <v>19</v>
      </c>
    </row>
    <row customHeight="1" ht="24">
      <c r="D16" s="1865"/>
      <c r="E16" s="1857" t="s">
        <v>104</v>
      </c>
      <c r="F16" s="1892" t="s">
        <v>819</v>
      </c>
      <c r="G16" s="1884" t="s">
        <v>594</v>
      </c>
      <c r="H16" s="785">
        <f>SUM(H17,H20:H27)</f>
        <v>0</v>
      </c>
      <c r="I16" s="785">
        <f>SUM(I17,I20:I27)</f>
        <v>0</v>
      </c>
      <c r="J16" s="516" t="s">
        <v>820</v>
      </c>
      <c r="K16" s="770" t="s">
        <v>672</v>
      </c>
      <c r="AF16" s="1858">
        <v>23</v>
      </c>
    </row>
    <row customHeight="1" ht="35.699999999999996">
      <c r="D17" s="1865"/>
      <c r="E17" s="1891" t="s">
        <v>750</v>
      </c>
      <c r="F17" s="1894" t="s">
        <v>821</v>
      </c>
      <c r="G17" s="1881" t="s">
        <v>594</v>
      </c>
      <c r="H17" s="784"/>
      <c r="I17" s="784"/>
      <c r="J17" s="516" t="s">
        <v>822</v>
      </c>
      <c r="K17" s="770"/>
      <c r="AF17" s="1858">
        <v>34</v>
      </c>
    </row>
    <row customHeight="1" ht="19.95">
      <c r="D18" s="1865"/>
      <c r="E18" s="1891" t="s">
        <v>753</v>
      </c>
      <c r="F18" s="1895" t="s">
        <v>823</v>
      </c>
      <c r="G18" s="1881" t="s">
        <v>594</v>
      </c>
      <c r="H18" s="784"/>
      <c r="I18" s="784"/>
      <c r="J18" s="516"/>
      <c r="K18" s="770"/>
      <c r="AF18" s="1858">
        <v>19</v>
      </c>
    </row>
    <row customHeight="1" ht="24">
      <c r="D19" s="1865"/>
      <c r="E19" s="1891" t="s">
        <v>756</v>
      </c>
      <c r="F19" s="1895" t="s">
        <v>824</v>
      </c>
      <c r="G19" s="1881" t="s">
        <v>594</v>
      </c>
      <c r="H19" s="784"/>
      <c r="I19" s="784"/>
      <c r="J19" s="516"/>
      <c r="K19" s="770"/>
      <c r="AF19" s="1858">
        <v>23</v>
      </c>
    </row>
    <row customHeight="1" ht="35.699999999999996">
      <c r="D20" s="1865"/>
      <c r="E20" s="1891" t="s">
        <v>351</v>
      </c>
      <c r="F20" s="1894" t="s">
        <v>825</v>
      </c>
      <c r="G20" s="1881" t="s">
        <v>594</v>
      </c>
      <c r="H20" s="784"/>
      <c r="I20" s="784"/>
      <c r="J20" s="516"/>
      <c r="K20" s="770"/>
      <c r="AF20" s="1858">
        <v>34</v>
      </c>
    </row>
    <row customHeight="1" ht="48.29999999999999">
      <c r="D21" s="1865"/>
      <c r="E21" s="1891" t="s">
        <v>354</v>
      </c>
      <c r="F21" s="1894" t="s">
        <v>826</v>
      </c>
      <c r="G21" s="1881" t="s">
        <v>594</v>
      </c>
      <c r="H21" s="784"/>
      <c r="I21" s="784"/>
      <c r="J21" s="516"/>
      <c r="K21" s="770"/>
      <c r="AF21" s="1858">
        <v>46</v>
      </c>
    </row>
    <row customHeight="1" ht="60">
      <c r="D22" s="1865"/>
      <c r="E22" s="1891" t="s">
        <v>770</v>
      </c>
      <c r="F22" s="1894" t="s">
        <v>827</v>
      </c>
      <c r="G22" s="1881" t="s">
        <v>594</v>
      </c>
      <c r="H22" s="784"/>
      <c r="I22" s="784"/>
      <c r="J22" s="516"/>
      <c r="K22" s="770"/>
      <c r="AF22" s="1858">
        <v>57</v>
      </c>
    </row>
    <row customHeight="1" ht="35.699999999999996">
      <c r="D23" s="1865"/>
      <c r="E23" s="1891" t="s">
        <v>777</v>
      </c>
      <c r="F23" s="1894" t="s">
        <v>828</v>
      </c>
      <c r="G23" s="1881" t="s">
        <v>594</v>
      </c>
      <c r="H23" s="784"/>
      <c r="I23" s="784"/>
      <c r="J23" s="516"/>
      <c r="K23" s="770"/>
      <c r="AF23" s="1858">
        <v>34</v>
      </c>
    </row>
    <row customHeight="1" ht="35.699999999999996">
      <c r="D24" s="1865"/>
      <c r="E24" s="1891" t="s">
        <v>779</v>
      </c>
      <c r="F24" s="1894" t="s">
        <v>829</v>
      </c>
      <c r="G24" s="1881" t="s">
        <v>594</v>
      </c>
      <c r="H24" s="784"/>
      <c r="I24" s="784"/>
      <c r="J24" s="516"/>
      <c r="K24" s="770"/>
      <c r="AF24" s="1858">
        <v>34</v>
      </c>
    </row>
    <row customHeight="1" ht="24">
      <c r="D25" s="1865"/>
      <c r="E25" s="1891" t="s">
        <v>781</v>
      </c>
      <c r="F25" s="1894" t="s">
        <v>830</v>
      </c>
      <c r="G25" s="1881" t="s">
        <v>594</v>
      </c>
      <c r="H25" s="784"/>
      <c r="I25" s="784"/>
      <c r="J25" s="516"/>
      <c r="K25" s="770"/>
      <c r="AF25" s="1858">
        <v>23</v>
      </c>
    </row>
    <row customHeight="1" ht="76.5">
      <c r="D26" s="1865"/>
      <c r="E26" s="1891" t="s">
        <v>783</v>
      </c>
      <c r="F26" s="1894" t="s">
        <v>831</v>
      </c>
      <c r="G26" s="1881" t="s">
        <v>594</v>
      </c>
      <c r="H26" s="784"/>
      <c r="I26" s="784"/>
      <c r="J26" s="516"/>
      <c r="K26" s="770"/>
      <c r="AF26" s="1858">
        <v>73</v>
      </c>
    </row>
    <row s="14841" customFormat="1" customHeight="1" ht="35.699999999999996">
      <c r="A27" s="1214"/>
      <c r="C27" s="1863"/>
      <c r="D27" s="1865"/>
      <c r="E27" s="1856" t="s">
        <v>787</v>
      </c>
      <c r="F27" s="1855" t="s">
        <v>832</v>
      </c>
      <c r="G27" s="1882" t="s">
        <v>594</v>
      </c>
      <c r="H27" s="806">
        <f>SUM(H28:H29)</f>
        <v>0</v>
      </c>
      <c r="I27" s="806">
        <f>SUM(I28:I29)</f>
        <v>0</v>
      </c>
      <c r="J27" s="516" t="s">
        <v>785</v>
      </c>
      <c r="K27" s="770"/>
      <c r="L27" s="1863"/>
      <c r="M27" s="1863"/>
      <c r="R27" s="1863"/>
      <c r="U27" s="771"/>
      <c r="AA27" s="1859"/>
      <c r="AB27" s="1859"/>
      <c r="AC27" s="1859"/>
      <c r="AD27" s="1859"/>
      <c r="AE27" s="1859"/>
      <c r="AF27" s="1387">
        <v>34</v>
      </c>
    </row>
    <row s="14842" customFormat="1" customHeight="1" ht="1.05">
      <c r="A28" s="1394"/>
      <c r="D28" s="775"/>
      <c r="E28" s="1029" t="str">
        <f>E27&amp;".0"</f>
        <v>2.9.0</v>
      </c>
      <c r="F28" s="1218"/>
      <c r="G28" s="778"/>
      <c r="H28" s="1219"/>
      <c r="I28" s="1219"/>
      <c r="J28" s="1220"/>
      <c r="AF28" s="1863">
        <v>1</v>
      </c>
    </row>
    <row s="14841" customFormat="1" customHeight="1" ht="19.95">
      <c r="A29" s="1214"/>
      <c r="C29" s="1863"/>
      <c r="D29" s="1860"/>
      <c r="E29" s="797"/>
      <c r="F29" s="1893" t="s">
        <v>619</v>
      </c>
      <c r="G29" s="799"/>
      <c r="H29" s="800"/>
      <c r="I29" s="800"/>
      <c r="J29" s="528" t="s">
        <v>786</v>
      </c>
      <c r="K29" s="770"/>
      <c r="L29" s="1863"/>
      <c r="M29" s="1863"/>
      <c r="R29" s="1863"/>
      <c r="U29" s="771"/>
      <c r="AA29" s="1859"/>
      <c r="AB29" s="1859"/>
      <c r="AC29" s="1859"/>
      <c r="AD29" s="1859"/>
      <c r="AE29" s="1859"/>
      <c r="AF29" s="1387">
        <v>19</v>
      </c>
    </row>
    <row s="14841" customFormat="1" customHeight="1" ht="24">
      <c r="A30" s="1214"/>
      <c r="C30" s="1863"/>
      <c r="D30" s="1865"/>
      <c r="E30" s="1891" t="s">
        <v>91</v>
      </c>
      <c r="F30" s="1888" t="s">
        <v>833</v>
      </c>
      <c r="G30" s="1881" t="s">
        <v>594</v>
      </c>
      <c r="H30" s="784"/>
      <c r="I30" s="784"/>
      <c r="J30" s="516"/>
      <c r="K30" s="770"/>
      <c r="L30" s="1863"/>
      <c r="M30" s="1863"/>
      <c r="R30" s="1863"/>
      <c r="U30" s="771"/>
      <c r="AA30" s="1859"/>
      <c r="AB30" s="1859"/>
      <c r="AC30" s="1859"/>
      <c r="AD30" s="1859"/>
      <c r="AE30" s="1859"/>
      <c r="AF30" s="1387">
        <v>23</v>
      </c>
    </row>
    <row s="14841" customFormat="1" customHeight="1" ht="35.699999999999996">
      <c r="A31" s="1214"/>
      <c r="C31" s="1863"/>
      <c r="D31" s="802"/>
      <c r="E31" s="1891" t="s">
        <v>92</v>
      </c>
      <c r="F31" s="1888" t="s">
        <v>834</v>
      </c>
      <c r="G31" s="1881" t="s">
        <v>594</v>
      </c>
      <c r="H31" s="784"/>
      <c r="I31" s="784"/>
      <c r="J31" s="516" t="s">
        <v>835</v>
      </c>
      <c r="K31" s="770"/>
      <c r="L31" s="1863"/>
      <c r="M31" s="1863"/>
      <c r="R31" s="1863"/>
      <c r="U31" s="771"/>
      <c r="AA31" s="1859"/>
      <c r="AB31" s="1859"/>
      <c r="AC31" s="1859"/>
      <c r="AD31" s="1859"/>
      <c r="AE31" s="1859"/>
      <c r="AF31" s="1387">
        <v>34</v>
      </c>
    </row>
    <row s="14841" customFormat="1" customHeight="1" ht="24">
      <c r="A32" s="1214"/>
      <c r="C32" s="1863"/>
      <c r="D32" s="1865"/>
      <c r="E32" s="1891" t="s">
        <v>795</v>
      </c>
      <c r="F32" s="917" t="s">
        <v>799</v>
      </c>
      <c r="G32" s="1881" t="s">
        <v>594</v>
      </c>
      <c r="H32" s="784"/>
      <c r="I32" s="784"/>
      <c r="J32" s="516" t="s">
        <v>836</v>
      </c>
      <c r="K32" s="770"/>
      <c r="L32" s="1863"/>
      <c r="M32" s="1863"/>
      <c r="R32" s="1863"/>
      <c r="U32" s="771"/>
      <c r="AA32" s="1859"/>
      <c r="AB32" s="1859"/>
      <c r="AC32" s="1859"/>
      <c r="AD32" s="1859"/>
      <c r="AE32" s="1859"/>
      <c r="AF32" s="1387">
        <v>23</v>
      </c>
    </row>
    <row s="14841" customFormat="1" customHeight="1" ht="24">
      <c r="A33" s="1214"/>
      <c r="C33" s="1863"/>
      <c r="D33" s="1865"/>
      <c r="E33" s="1891" t="s">
        <v>837</v>
      </c>
      <c r="F33" s="917" t="s">
        <v>838</v>
      </c>
      <c r="G33" s="1881" t="s">
        <v>594</v>
      </c>
      <c r="H33" s="784"/>
      <c r="I33" s="784"/>
      <c r="J33" s="516" t="s">
        <v>839</v>
      </c>
      <c r="K33" s="770"/>
      <c r="L33" s="1863"/>
      <c r="M33" s="1863"/>
      <c r="R33" s="1863"/>
      <c r="U33" s="771"/>
      <c r="AA33" s="1859"/>
      <c r="AB33" s="1859"/>
      <c r="AC33" s="1859"/>
      <c r="AD33" s="1859"/>
      <c r="AE33" s="1859"/>
      <c r="AF33" s="1387">
        <v>23</v>
      </c>
    </row>
    <row s="14841" customFormat="1" customHeight="1" ht="24">
      <c r="A34" s="1214"/>
      <c r="C34" s="1863"/>
      <c r="D34" s="1865"/>
      <c r="E34" s="1891" t="s">
        <v>840</v>
      </c>
      <c r="F34" s="917" t="s">
        <v>805</v>
      </c>
      <c r="G34" s="1881" t="s">
        <v>594</v>
      </c>
      <c r="H34" s="784"/>
      <c r="I34" s="784"/>
      <c r="J34" s="516" t="s">
        <v>841</v>
      </c>
      <c r="K34" s="770"/>
      <c r="L34" s="1863"/>
      <c r="M34" s="1863"/>
      <c r="R34" s="1863"/>
      <c r="U34" s="771"/>
      <c r="AA34" s="1859"/>
      <c r="AB34" s="1859"/>
      <c r="AC34" s="1859"/>
      <c r="AD34" s="1859"/>
      <c r="AE34" s="1859"/>
      <c r="AF34" s="1387">
        <v>23</v>
      </c>
    </row>
    <row s="14841" customFormat="1" customHeight="1" ht="35.699999999999996">
      <c r="A35" s="1214"/>
      <c r="C35" s="1863" t="s">
        <v>630</v>
      </c>
      <c r="D35" s="1865"/>
      <c r="E35" s="1891" t="s">
        <v>124</v>
      </c>
      <c r="F35" s="1888" t="s">
        <v>671</v>
      </c>
      <c r="G35" s="1884" t="s">
        <v>350</v>
      </c>
      <c r="H35" s="628"/>
      <c r="I35" s="628"/>
      <c r="J35" s="516" t="s">
        <v>842</v>
      </c>
      <c r="K35" s="770"/>
      <c r="L35" s="1863"/>
      <c r="M35" s="1863"/>
      <c r="R35" s="1863"/>
      <c r="U35" s="771"/>
      <c r="AA35" s="1859"/>
      <c r="AB35" s="1859"/>
      <c r="AC35" s="1859"/>
      <c r="AD35" s="1859"/>
      <c r="AE35" s="1859"/>
      <c r="AF35" s="1387">
        <v>34</v>
      </c>
    </row>
    <row s="14841" customFormat="1" customHeight="1" ht="35.699999999999996">
      <c r="A36" s="1214"/>
      <c r="C36" s="1863"/>
      <c r="D36" s="1865"/>
      <c r="E36" s="1891" t="s">
        <v>93</v>
      </c>
      <c r="F36" s="1888" t="s">
        <v>843</v>
      </c>
      <c r="G36" s="1881" t="s">
        <v>810</v>
      </c>
      <c r="H36" s="772"/>
      <c r="I36" s="772"/>
      <c r="J36" s="516" t="s">
        <v>811</v>
      </c>
      <c r="K36" s="770"/>
      <c r="L36" s="1863"/>
      <c r="M36" s="1863"/>
      <c r="R36" s="1863"/>
      <c r="U36" s="771"/>
      <c r="AA36" s="1859"/>
      <c r="AB36" s="1859"/>
      <c r="AC36" s="1859"/>
      <c r="AD36" s="1859"/>
      <c r="AE36" s="1859"/>
      <c r="AF36" s="1387">
        <v>34</v>
      </c>
    </row>
    <row s="14841" customFormat="1" customHeight="1" ht="24">
      <c r="A37" s="1214"/>
      <c r="C37" s="1863"/>
      <c r="D37" s="1865"/>
      <c r="E37" s="1891" t="s">
        <v>94</v>
      </c>
      <c r="F37" s="1888" t="s">
        <v>844</v>
      </c>
      <c r="G37" s="1881" t="s">
        <v>813</v>
      </c>
      <c r="H37" s="772"/>
      <c r="I37" s="772"/>
      <c r="J37" s="516" t="s">
        <v>814</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845</v>
      </c>
      <c r="F39" s="2512" t="s">
        <v>846</v>
      </c>
      <c r="G39" s="2512"/>
      <c r="H39" s="596"/>
      <c r="I39" s="596"/>
      <c r="J39" s="596"/>
      <c r="AF39" s="1858">
        <v>26</v>
      </c>
    </row>
    <row s="15455" customFormat="1" customHeight="1" ht="39.75">
      <c r="A40" s="1214"/>
      <c r="B40" s="1863"/>
      <c r="C40" s="1863"/>
      <c r="D40" s="578"/>
      <c r="F40" s="2512" t="s">
        <v>847</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5455"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5455"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5455"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5455"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5455"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5455"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5455"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5455"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5455"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5455"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5455"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5455"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5455"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5455"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5455"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5455"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5455"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5455"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5455"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5455"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5455"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5455"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5455"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5455"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5455"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5455"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5455"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5455"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5455"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5455"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5455"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5455"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5455"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5455"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5455"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5455"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5455"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5455"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5455"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5455"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5455"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5455"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5455"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5455"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5455"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5455"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5455"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5455"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5455"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5455"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5455"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5455"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5455"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5455"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5455"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5455"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5455"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5455"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5455"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5455"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5455"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5455"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5455"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5455"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5455"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5455"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5455"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5455"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5455"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5455"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5455"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5455"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5455"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5455"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5455"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5455"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5455"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5455"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5455"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5455"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5455"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5455"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5455"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5455"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5455"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5455"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5455"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5455"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5455"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5455"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5455"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5455"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5455"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545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545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5455"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545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545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545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545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545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545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545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545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545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545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545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545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545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545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545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545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545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545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545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545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545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545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545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545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545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545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545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545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545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545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545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545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545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545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545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545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545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545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545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545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545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545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545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545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545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545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545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545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545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545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545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545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545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545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545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545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545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545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545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83</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CBEA5-D3B5-802D-B6F4-A421D343A25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7485" width="9.140625" hidden="1" customWidth="1"/>
    <col min="2" max="2" style="14842" width="3.57421875" hidden="1" customWidth="1"/>
    <col min="3" max="3" style="14762" width="3.00390625" customWidth="1"/>
    <col min="4" max="4" style="14762" width="7.00390625" customWidth="1"/>
    <col min="5" max="5" style="14762" width="69.00390625" customWidth="1"/>
    <col min="6" max="6" style="14762" width="10.00390625" customWidth="1"/>
    <col min="7" max="8" style="14762" width="44.00390625" hidden="1" customWidth="1"/>
    <col min="9" max="9" style="14762" width="44.00390625" customWidth="1"/>
    <col min="10" max="10" style="14762" width="43.00390625" customWidth="1"/>
    <col min="11" max="11" style="14762" width="73.00390625" customWidth="1"/>
    <col min="12" max="12" style="14762" width="3.00390625" customWidth="1"/>
    <col min="13" max="23" style="14762" width="10.00390625" customWidth="1"/>
    <col min="24" max="24" style="14762" width="10.57421875" hidden="1"/>
  </cols>
  <sheetData>
    <row s="14841"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4762" customFormat="1" customHeight="1" ht="21">
      <c r="A4" s="1178"/>
      <c r="B4" s="738"/>
      <c r="D4" s="2441" t="str">
        <f>IF(org=0,"Не определено",org)</f>
        <v>АО «ДГК» СП «Нерюнгринская ГРЭС»</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130</v>
      </c>
      <c r="J6" s="1249"/>
      <c r="X6" s="732">
        <v>1</v>
      </c>
    </row>
    <row customHeight="1" ht="11.549999999999999">
      <c r="D7" s="938"/>
      <c r="E7" s="2594" t="s">
        <v>119</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606</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607</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4762" customFormat="1" customHeight="1" ht="11.549999999999999">
      <c r="A10" s="1248"/>
      <c r="B10" s="738"/>
      <c r="D10" s="2328" t="s">
        <v>344</v>
      </c>
      <c r="E10" s="2329"/>
      <c r="F10" s="2329"/>
      <c r="G10" s="2329"/>
      <c r="H10" s="2329"/>
      <c r="I10" s="2329"/>
      <c r="J10" s="2330"/>
      <c r="K10" s="2426"/>
      <c r="L10" s="736"/>
      <c r="X10" s="985">
        <v>11</v>
      </c>
    </row>
    <row s="14762" customFormat="1" customHeight="1" ht="24">
      <c r="A11" s="2612"/>
      <c r="B11" s="2612"/>
      <c r="C11" s="884"/>
      <c r="D11" s="930" t="s">
        <v>89</v>
      </c>
      <c r="E11" s="932" t="s">
        <v>848</v>
      </c>
      <c r="F11" s="932" t="s">
        <v>608</v>
      </c>
      <c r="G11" s="692" t="s">
        <v>347</v>
      </c>
      <c r="H11" s="692" t="s">
        <v>434</v>
      </c>
      <c r="I11" s="1034" t="s">
        <v>347</v>
      </c>
      <c r="J11" s="1035" t="s">
        <v>434</v>
      </c>
      <c r="K11" s="2459"/>
      <c r="L11" s="885"/>
      <c r="X11" s="736">
        <v>23</v>
      </c>
    </row>
    <row s="14842" customFormat="1" customHeight="1" ht="10.5">
      <c r="A12" s="1179"/>
      <c r="D12" s="1252" t="s">
        <v>123</v>
      </c>
      <c r="E12" s="1252" t="s">
        <v>104</v>
      </c>
      <c r="F12" s="1252" t="s">
        <v>91</v>
      </c>
      <c r="G12" s="1253" t="str">
        <f>G1&amp;".1"</f>
        <v>4.1</v>
      </c>
      <c r="H12" s="1253" t="str">
        <f>G1&amp;".2"</f>
        <v>4.2</v>
      </c>
      <c r="I12" s="1253" t="str">
        <f>I1&amp;".1"</f>
        <v>4.1</v>
      </c>
      <c r="J12" s="1253" t="str">
        <f>I1&amp;".2"</f>
        <v>4.2</v>
      </c>
      <c r="K12" s="1253"/>
      <c r="X12" s="738">
        <v>10</v>
      </c>
    </row>
    <row customHeight="1" ht="22.5">
      <c r="A13" s="2619" t="s">
        <v>849</v>
      </c>
      <c r="D13" s="1180" t="s">
        <v>123</v>
      </c>
      <c r="E13" s="506" t="s">
        <v>850</v>
      </c>
      <c r="F13" s="887" t="s">
        <v>851</v>
      </c>
      <c r="G13" s="784"/>
      <c r="H13" s="888"/>
      <c r="I13" s="784"/>
      <c r="J13" s="888"/>
      <c r="K13" s="516" t="s">
        <v>852</v>
      </c>
      <c r="L13" s="947"/>
      <c r="X13" s="732">
        <v>0</v>
      </c>
    </row>
    <row customHeight="1" ht="22.5">
      <c r="A14" s="2619"/>
      <c r="D14" s="766" t="s">
        <v>104</v>
      </c>
      <c r="E14" s="506" t="s">
        <v>853</v>
      </c>
      <c r="F14" s="887" t="s">
        <v>854</v>
      </c>
      <c r="G14" s="784"/>
      <c r="H14" s="889"/>
      <c r="I14" s="784"/>
      <c r="J14" s="889"/>
      <c r="K14" s="516" t="s">
        <v>855</v>
      </c>
      <c r="L14" s="947"/>
      <c r="X14" s="732">
        <v>0</v>
      </c>
    </row>
    <row s="14762" customFormat="1" customHeight="1" ht="78.75">
      <c r="A15" s="2619"/>
      <c r="B15" s="738"/>
      <c r="D15" s="1180" t="s">
        <v>91</v>
      </c>
      <c r="E15" s="934" t="s">
        <v>856</v>
      </c>
      <c r="F15" s="1177" t="s">
        <v>350</v>
      </c>
      <c r="G15" s="1177" t="s">
        <v>350</v>
      </c>
      <c r="H15" s="333"/>
      <c r="I15" s="1177" t="s">
        <v>350</v>
      </c>
      <c r="J15" s="333"/>
      <c r="K15" s="516" t="s">
        <v>857</v>
      </c>
      <c r="L15" s="947"/>
      <c r="X15" s="985">
        <v>0</v>
      </c>
    </row>
    <row s="14762" customFormat="1" customHeight="1" ht="22.5">
      <c r="A16" s="2619"/>
      <c r="B16" s="738"/>
      <c r="D16" s="1180" t="s">
        <v>368</v>
      </c>
      <c r="E16" s="1181" t="s">
        <v>858</v>
      </c>
      <c r="F16" s="1177" t="s">
        <v>859</v>
      </c>
      <c r="G16" s="1044"/>
      <c r="H16" s="333"/>
      <c r="I16" s="1044"/>
      <c r="J16" s="333"/>
      <c r="K16" s="516"/>
      <c r="L16" s="947"/>
      <c r="X16" s="985">
        <v>0</v>
      </c>
    </row>
    <row s="14762" customFormat="1" customHeight="1" ht="22.5">
      <c r="A17" s="2619"/>
      <c r="B17" s="738"/>
      <c r="D17" s="1180" t="s">
        <v>376</v>
      </c>
      <c r="E17" s="1181" t="s">
        <v>860</v>
      </c>
      <c r="F17" s="1177" t="s">
        <v>861</v>
      </c>
      <c r="G17" s="1044"/>
      <c r="H17" s="333"/>
      <c r="I17" s="1044"/>
      <c r="J17" s="333"/>
      <c r="K17" s="516"/>
      <c r="L17" s="947"/>
      <c r="X17" s="985">
        <v>0</v>
      </c>
    </row>
    <row s="14762" customFormat="1" customHeight="1" ht="33.75">
      <c r="A18" s="2619"/>
      <c r="B18" s="738"/>
      <c r="D18" s="1180" t="s">
        <v>378</v>
      </c>
      <c r="E18" s="1181" t="s">
        <v>862</v>
      </c>
      <c r="F18" s="1177" t="s">
        <v>613</v>
      </c>
      <c r="G18" s="907"/>
      <c r="H18" s="333"/>
      <c r="I18" s="907"/>
      <c r="J18" s="333"/>
      <c r="K18" s="516"/>
      <c r="L18" s="947"/>
      <c r="X18" s="985">
        <v>0</v>
      </c>
    </row>
    <row customHeight="1" ht="101.25">
      <c r="A19" s="2619"/>
      <c r="D19" s="1180" t="s">
        <v>92</v>
      </c>
      <c r="E19" s="506" t="s">
        <v>863</v>
      </c>
      <c r="F19" s="887" t="s">
        <v>588</v>
      </c>
      <c r="G19" s="890"/>
      <c r="H19" s="889"/>
      <c r="I19" s="1182"/>
      <c r="J19" s="889"/>
      <c r="K19" s="516" t="s">
        <v>864</v>
      </c>
      <c r="L19" s="947"/>
      <c r="X19" s="732">
        <v>0</v>
      </c>
    </row>
    <row s="14762" customFormat="1" customHeight="1" ht="18.75">
      <c r="A20" s="2619"/>
      <c r="C20" s="1183"/>
      <c r="D20" s="1180" t="s">
        <v>795</v>
      </c>
      <c r="E20" s="1181" t="s">
        <v>865</v>
      </c>
      <c r="F20" s="1177" t="s">
        <v>350</v>
      </c>
      <c r="G20" s="1177" t="s">
        <v>350</v>
      </c>
      <c r="H20" s="1176" t="s">
        <v>350</v>
      </c>
      <c r="I20" s="1177" t="s">
        <v>350</v>
      </c>
      <c r="J20" s="1176" t="s">
        <v>350</v>
      </c>
      <c r="K20" s="1175"/>
      <c r="L20" s="947"/>
      <c r="W20" s="902"/>
      <c r="X20" s="985">
        <v>0</v>
      </c>
    </row>
    <row s="14762" customFormat="1" customHeight="1" ht="33.75">
      <c r="A21" s="2619"/>
      <c r="C21" s="1183"/>
      <c r="D21" s="1180" t="s">
        <v>798</v>
      </c>
      <c r="E21" s="803" t="s">
        <v>866</v>
      </c>
      <c r="F21" s="1177" t="s">
        <v>867</v>
      </c>
      <c r="G21" s="907"/>
      <c r="H21" s="333"/>
      <c r="I21" s="907"/>
      <c r="J21" s="333"/>
      <c r="K21" s="1175"/>
      <c r="L21" s="947"/>
      <c r="W21" s="902"/>
      <c r="X21" s="985">
        <v>0</v>
      </c>
    </row>
    <row s="14762" customFormat="1" customHeight="1" ht="33.75">
      <c r="A22" s="2619"/>
      <c r="C22" s="1183"/>
      <c r="D22" s="1180" t="s">
        <v>801</v>
      </c>
      <c r="E22" s="803" t="s">
        <v>868</v>
      </c>
      <c r="F22" s="1177" t="s">
        <v>869</v>
      </c>
      <c r="G22" s="907"/>
      <c r="H22" s="333"/>
      <c r="I22" s="907"/>
      <c r="J22" s="333"/>
      <c r="K22" s="1175"/>
      <c r="L22" s="947"/>
      <c r="W22" s="902"/>
      <c r="X22" s="985">
        <v>0</v>
      </c>
    </row>
    <row s="14762" customFormat="1" customHeight="1" ht="22.5">
      <c r="A23" s="2619"/>
      <c r="C23" s="1183"/>
      <c r="D23" s="1180" t="s">
        <v>837</v>
      </c>
      <c r="E23" s="1181" t="s">
        <v>870</v>
      </c>
      <c r="F23" s="1177" t="s">
        <v>350</v>
      </c>
      <c r="G23" s="1177" t="s">
        <v>350</v>
      </c>
      <c r="H23" s="1176" t="s">
        <v>350</v>
      </c>
      <c r="I23" s="1177" t="s">
        <v>350</v>
      </c>
      <c r="J23" s="1176" t="s">
        <v>350</v>
      </c>
      <c r="K23" s="1175"/>
      <c r="L23" s="947"/>
      <c r="W23" s="902"/>
      <c r="X23" s="985">
        <v>0</v>
      </c>
    </row>
    <row s="14762" customFormat="1" customHeight="1" ht="22.5">
      <c r="A24" s="2619"/>
      <c r="C24" s="1183"/>
      <c r="D24" s="1180" t="s">
        <v>871</v>
      </c>
      <c r="E24" s="803" t="s">
        <v>872</v>
      </c>
      <c r="F24" s="1177" t="s">
        <v>873</v>
      </c>
      <c r="G24" s="907"/>
      <c r="H24" s="913"/>
      <c r="I24" s="907"/>
      <c r="J24" s="913"/>
      <c r="K24" s="1175"/>
      <c r="L24" s="947"/>
      <c r="W24" s="902"/>
      <c r="X24" s="985">
        <v>0</v>
      </c>
    </row>
    <row s="14762" customFormat="1" customHeight="1" ht="22.5">
      <c r="A25" s="2619"/>
      <c r="C25" s="1183"/>
      <c r="D25" s="1180" t="s">
        <v>874</v>
      </c>
      <c r="E25" s="803" t="s">
        <v>875</v>
      </c>
      <c r="F25" s="1177" t="s">
        <v>350</v>
      </c>
      <c r="G25" s="1177" t="s">
        <v>350</v>
      </c>
      <c r="H25" s="1176" t="s">
        <v>350</v>
      </c>
      <c r="I25" s="1177" t="s">
        <v>350</v>
      </c>
      <c r="J25" s="1176" t="s">
        <v>350</v>
      </c>
      <c r="K25" s="1175"/>
      <c r="L25" s="947"/>
      <c r="W25" s="902"/>
      <c r="X25" s="985">
        <v>0</v>
      </c>
    </row>
    <row s="14762" customFormat="1" customHeight="1" ht="18.75">
      <c r="A26" s="2619"/>
      <c r="C26" s="1183"/>
      <c r="D26" s="1180" t="s">
        <v>876</v>
      </c>
      <c r="E26" s="780" t="s">
        <v>877</v>
      </c>
      <c r="F26" s="1177" t="s">
        <v>878</v>
      </c>
      <c r="G26" s="907"/>
      <c r="H26" s="913"/>
      <c r="I26" s="907"/>
      <c r="J26" s="913"/>
      <c r="K26" s="1175"/>
      <c r="L26" s="947"/>
      <c r="W26" s="902"/>
      <c r="X26" s="985">
        <v>0</v>
      </c>
    </row>
    <row s="14762" customFormat="1" customHeight="1" ht="18.75">
      <c r="A27" s="2619"/>
      <c r="C27" s="1183"/>
      <c r="D27" s="1180" t="s">
        <v>879</v>
      </c>
      <c r="E27" s="780" t="s">
        <v>880</v>
      </c>
      <c r="F27" s="1177" t="s">
        <v>881</v>
      </c>
      <c r="G27" s="907"/>
      <c r="H27" s="913"/>
      <c r="I27" s="907"/>
      <c r="J27" s="913"/>
      <c r="K27" s="1175"/>
      <c r="L27" s="947"/>
      <c r="W27" s="902"/>
      <c r="X27" s="985">
        <v>0</v>
      </c>
    </row>
    <row s="14762" customFormat="1" customHeight="1" ht="18.75">
      <c r="A28" s="2619"/>
      <c r="C28" s="1183"/>
      <c r="D28" s="1180" t="s">
        <v>882</v>
      </c>
      <c r="E28" s="803" t="s">
        <v>883</v>
      </c>
      <c r="F28" s="1177" t="s">
        <v>350</v>
      </c>
      <c r="G28" s="1177" t="s">
        <v>350</v>
      </c>
      <c r="H28" s="1176" t="s">
        <v>350</v>
      </c>
      <c r="I28" s="1177" t="s">
        <v>350</v>
      </c>
      <c r="J28" s="1176" t="s">
        <v>350</v>
      </c>
      <c r="K28" s="1175"/>
      <c r="L28" s="947"/>
      <c r="W28" s="902"/>
      <c r="X28" s="985">
        <v>0</v>
      </c>
    </row>
    <row s="14762" customFormat="1" customHeight="1" ht="18.75">
      <c r="A29" s="2619"/>
      <c r="C29" s="1183"/>
      <c r="D29" s="1180" t="s">
        <v>884</v>
      </c>
      <c r="E29" s="780" t="s">
        <v>877</v>
      </c>
      <c r="F29" s="1177" t="s">
        <v>885</v>
      </c>
      <c r="G29" s="907"/>
      <c r="H29" s="913"/>
      <c r="I29" s="907"/>
      <c r="J29" s="913"/>
      <c r="K29" s="1175"/>
      <c r="L29" s="947"/>
      <c r="W29" s="902"/>
      <c r="X29" s="985">
        <v>0</v>
      </c>
    </row>
    <row s="14762" customFormat="1" customHeight="1" ht="18.75">
      <c r="A30" s="2619"/>
      <c r="C30" s="1183"/>
      <c r="D30" s="1180" t="s">
        <v>886</v>
      </c>
      <c r="E30" s="780" t="s">
        <v>887</v>
      </c>
      <c r="F30" s="1177" t="s">
        <v>888</v>
      </c>
      <c r="G30" s="907"/>
      <c r="H30" s="913"/>
      <c r="I30" s="907"/>
      <c r="J30" s="913"/>
      <c r="K30" s="1175"/>
      <c r="L30" s="947"/>
      <c r="W30" s="902"/>
      <c r="X30" s="985">
        <v>0</v>
      </c>
    </row>
    <row customHeight="1" ht="126.75">
      <c r="A31" s="2619"/>
      <c r="D31" s="1180" t="s">
        <v>124</v>
      </c>
      <c r="E31" s="506" t="s">
        <v>889</v>
      </c>
      <c r="F31" s="887" t="s">
        <v>600</v>
      </c>
      <c r="G31" s="784"/>
      <c r="H31" s="889"/>
      <c r="I31" s="784"/>
      <c r="J31" s="889"/>
      <c r="K31" s="516" t="s">
        <v>890</v>
      </c>
      <c r="L31" s="947"/>
      <c r="X31" s="732">
        <v>0</v>
      </c>
    </row>
    <row customHeight="1" ht="56.25">
      <c r="A32" s="2619"/>
      <c r="D32" s="1180" t="s">
        <v>93</v>
      </c>
      <c r="E32" s="506" t="s">
        <v>891</v>
      </c>
      <c r="F32" s="766" t="s">
        <v>861</v>
      </c>
      <c r="G32" s="784"/>
      <c r="H32" s="889"/>
      <c r="I32" s="784"/>
      <c r="J32" s="889"/>
      <c r="K32" s="516" t="s">
        <v>892</v>
      </c>
      <c r="L32" s="947"/>
      <c r="X32" s="732">
        <v>0</v>
      </c>
    </row>
    <row customHeight="1" ht="11.25">
      <c r="A33" s="2619"/>
      <c r="E33" s="891"/>
      <c r="F33" s="408"/>
      <c r="G33" s="408"/>
      <c r="H33" s="408"/>
      <c r="I33" s="408"/>
      <c r="J33" s="408"/>
      <c r="K33" s="408"/>
      <c r="X33" s="732">
        <v>0</v>
      </c>
    </row>
    <row customHeight="1" ht="12.75">
      <c r="A34" s="2619"/>
      <c r="D34" s="292">
        <v>1</v>
      </c>
      <c r="E34" s="562" t="s">
        <v>893</v>
      </c>
      <c r="X34" s="732">
        <v>0</v>
      </c>
    </row>
    <row customHeight="1" ht="11.25">
      <c r="A35" s="2619"/>
      <c r="D35" s="596"/>
      <c r="E35" s="562" t="s">
        <v>894</v>
      </c>
      <c r="X35" s="732">
        <v>0</v>
      </c>
    </row>
    <row s="14762" customFormat="1" customHeight="1" ht="11.549999999999999">
      <c r="A36" s="1260"/>
      <c r="B36" s="745"/>
      <c r="D36" s="1261"/>
      <c r="E36" s="1262"/>
      <c r="X36" s="736">
        <v>11</v>
      </c>
    </row>
    <row s="14762" customFormat="1" customHeight="1" ht="22.5" hidden="1">
      <c r="A37" s="2619" t="s">
        <v>895</v>
      </c>
      <c r="B37" s="738"/>
      <c r="D37" s="1180">
        <v>1</v>
      </c>
      <c r="E37" s="934" t="s">
        <v>896</v>
      </c>
      <c r="F37" s="887" t="s">
        <v>851</v>
      </c>
      <c r="G37" s="784"/>
      <c r="H37" s="746"/>
      <c r="I37" s="784"/>
      <c r="J37" s="746"/>
      <c r="K37" s="516" t="s">
        <v>897</v>
      </c>
      <c r="X37" s="985">
        <v>0</v>
      </c>
    </row>
    <row s="14762" customFormat="1" customHeight="1" ht="22.5" hidden="1">
      <c r="A38" s="2619"/>
      <c r="B38" s="738"/>
      <c r="D38" s="896" t="s">
        <v>104</v>
      </c>
      <c r="E38" s="1259" t="s">
        <v>898</v>
      </c>
      <c r="F38" s="1263" t="s">
        <v>588</v>
      </c>
      <c r="G38" s="1263" t="s">
        <v>588</v>
      </c>
      <c r="H38" s="1257"/>
      <c r="I38" s="1263" t="s">
        <v>588</v>
      </c>
      <c r="J38" s="1257"/>
      <c r="K38" s="1258"/>
      <c r="X38" s="985">
        <v>0</v>
      </c>
    </row>
    <row s="14762" customFormat="1" customHeight="1" ht="33.75" hidden="1">
      <c r="A39" s="2619"/>
      <c r="B39" s="738"/>
      <c r="D39" s="892" t="s">
        <v>753</v>
      </c>
      <c r="E39" s="950" t="s">
        <v>899</v>
      </c>
      <c r="F39" s="887" t="s">
        <v>900</v>
      </c>
      <c r="G39" s="895"/>
      <c r="H39" s="1250"/>
      <c r="I39" s="895"/>
      <c r="J39" s="1250"/>
      <c r="K39" s="516" t="s">
        <v>901</v>
      </c>
      <c r="X39" s="985">
        <v>0</v>
      </c>
    </row>
    <row s="14762" customFormat="1" customHeight="1" ht="33.75" hidden="1">
      <c r="A40" s="2619"/>
      <c r="B40" s="738"/>
      <c r="D40" s="892" t="s">
        <v>756</v>
      </c>
      <c r="E40" s="950" t="s">
        <v>902</v>
      </c>
      <c r="F40" s="1254" t="s">
        <v>903</v>
      </c>
      <c r="G40" s="968"/>
      <c r="H40" s="1250"/>
      <c r="I40" s="968"/>
      <c r="J40" s="1250"/>
      <c r="K40" s="516" t="s">
        <v>904</v>
      </c>
      <c r="X40" s="985">
        <v>0</v>
      </c>
    </row>
    <row s="14762" customFormat="1" customHeight="1" ht="22.5" hidden="1">
      <c r="A41" s="2619"/>
      <c r="B41" s="738"/>
      <c r="D41" s="892" t="s">
        <v>91</v>
      </c>
      <c r="E41" s="949" t="s">
        <v>905</v>
      </c>
      <c r="F41" s="887" t="s">
        <v>588</v>
      </c>
      <c r="G41" s="887" t="s">
        <v>588</v>
      </c>
      <c r="H41" s="1251"/>
      <c r="I41" s="887" t="s">
        <v>588</v>
      </c>
      <c r="J41" s="1251"/>
      <c r="K41" s="529"/>
      <c r="X41" s="985">
        <v>0</v>
      </c>
    </row>
    <row s="14762" customFormat="1" customHeight="1" ht="45" hidden="1">
      <c r="A42" s="2619"/>
      <c r="B42" s="738"/>
      <c r="D42" s="892" t="s">
        <v>368</v>
      </c>
      <c r="E42" s="950" t="s">
        <v>906</v>
      </c>
      <c r="F42" s="887" t="s">
        <v>600</v>
      </c>
      <c r="G42" s="784"/>
      <c r="H42" s="1251"/>
      <c r="I42" s="784"/>
      <c r="J42" s="1251"/>
      <c r="K42" s="529" t="s">
        <v>907</v>
      </c>
      <c r="X42" s="985">
        <v>0</v>
      </c>
    </row>
    <row s="14762" customFormat="1" customHeight="1" ht="45" hidden="1">
      <c r="A43" s="2619"/>
      <c r="B43" s="738"/>
      <c r="D43" s="892" t="s">
        <v>376</v>
      </c>
      <c r="E43" s="894" t="s">
        <v>908</v>
      </c>
      <c r="F43" s="1255" t="s">
        <v>600</v>
      </c>
      <c r="G43" s="969"/>
      <c r="H43" s="1250"/>
      <c r="I43" s="969"/>
      <c r="J43" s="1250"/>
      <c r="K43" s="529" t="s">
        <v>909</v>
      </c>
      <c r="X43" s="985">
        <v>0</v>
      </c>
    </row>
    <row s="14762" customFormat="1" customHeight="1" ht="11.25" hidden="1">
      <c r="A44" s="2619"/>
      <c r="B44" s="738"/>
      <c r="D44" s="892" t="s">
        <v>92</v>
      </c>
      <c r="E44" s="893" t="s">
        <v>910</v>
      </c>
      <c r="F44" s="887" t="s">
        <v>900</v>
      </c>
      <c r="G44" s="895"/>
      <c r="H44" s="1250"/>
      <c r="I44" s="895"/>
      <c r="J44" s="1250"/>
      <c r="K44" s="516"/>
      <c r="X44" s="985">
        <v>0</v>
      </c>
    </row>
    <row s="14762" customFormat="1" customHeight="1" ht="11.25" hidden="1">
      <c r="A45" s="2619"/>
      <c r="B45" s="738"/>
      <c r="D45" s="892" t="s">
        <v>795</v>
      </c>
      <c r="E45" s="894" t="s">
        <v>911</v>
      </c>
      <c r="F45" s="887" t="s">
        <v>900</v>
      </c>
      <c r="G45" s="895"/>
      <c r="H45" s="1250"/>
      <c r="I45" s="895"/>
      <c r="J45" s="1250"/>
      <c r="K45" s="516"/>
      <c r="X45" s="985">
        <v>0</v>
      </c>
    </row>
    <row s="14762" customFormat="1" customHeight="1" ht="11.25" hidden="1">
      <c r="A46" s="2619"/>
      <c r="B46" s="738"/>
      <c r="D46" s="892" t="s">
        <v>837</v>
      </c>
      <c r="E46" s="894" t="s">
        <v>912</v>
      </c>
      <c r="F46" s="887" t="s">
        <v>900</v>
      </c>
      <c r="G46" s="895"/>
      <c r="H46" s="1250"/>
      <c r="I46" s="895"/>
      <c r="J46" s="1250"/>
      <c r="K46" s="516"/>
      <c r="X46" s="985">
        <v>0</v>
      </c>
    </row>
    <row s="14762" customFormat="1" customHeight="1" ht="11.25" hidden="1">
      <c r="A47" s="2619"/>
      <c r="B47" s="738"/>
      <c r="D47" s="892" t="s">
        <v>840</v>
      </c>
      <c r="E47" s="894" t="s">
        <v>913</v>
      </c>
      <c r="F47" s="887" t="s">
        <v>900</v>
      </c>
      <c r="G47" s="895"/>
      <c r="H47" s="1250"/>
      <c r="I47" s="895"/>
      <c r="J47" s="1250"/>
      <c r="K47" s="516"/>
      <c r="X47" s="985">
        <v>0</v>
      </c>
    </row>
    <row s="14762" customFormat="1" customHeight="1" ht="11.25" hidden="1">
      <c r="A48" s="2619"/>
      <c r="B48" s="738"/>
      <c r="D48" s="892" t="s">
        <v>914</v>
      </c>
      <c r="E48" s="898" t="s">
        <v>915</v>
      </c>
      <c r="F48" s="887" t="s">
        <v>900</v>
      </c>
      <c r="G48" s="895"/>
      <c r="H48" s="1250"/>
      <c r="I48" s="895"/>
      <c r="J48" s="1250"/>
      <c r="K48" s="516"/>
      <c r="X48" s="985">
        <v>0</v>
      </c>
    </row>
    <row s="14762" customFormat="1" customHeight="1" ht="11.25" hidden="1">
      <c r="A49" s="2619"/>
      <c r="B49" s="738"/>
      <c r="D49" s="892" t="s">
        <v>916</v>
      </c>
      <c r="E49" s="898" t="s">
        <v>917</v>
      </c>
      <c r="F49" s="887" t="s">
        <v>900</v>
      </c>
      <c r="G49" s="895"/>
      <c r="H49" s="1250"/>
      <c r="I49" s="895"/>
      <c r="J49" s="1250"/>
      <c r="K49" s="516"/>
      <c r="X49" s="985">
        <v>0</v>
      </c>
    </row>
    <row s="14762" customFormat="1" customHeight="1" ht="11.25" hidden="1">
      <c r="A50" s="2619"/>
      <c r="B50" s="738"/>
      <c r="D50" s="892" t="s">
        <v>918</v>
      </c>
      <c r="E50" s="894" t="s">
        <v>919</v>
      </c>
      <c r="F50" s="887" t="s">
        <v>900</v>
      </c>
      <c r="G50" s="895"/>
      <c r="H50" s="1250"/>
      <c r="I50" s="895"/>
      <c r="J50" s="1250"/>
      <c r="K50" s="516"/>
      <c r="X50" s="985">
        <v>0</v>
      </c>
    </row>
    <row s="14762" customFormat="1" customHeight="1" ht="11.25" hidden="1">
      <c r="A51" s="2619"/>
      <c r="B51" s="738"/>
      <c r="D51" s="892" t="s">
        <v>920</v>
      </c>
      <c r="E51" s="894" t="s">
        <v>921</v>
      </c>
      <c r="F51" s="887" t="s">
        <v>900</v>
      </c>
      <c r="G51" s="895"/>
      <c r="H51" s="1250"/>
      <c r="I51" s="895"/>
      <c r="J51" s="1250"/>
      <c r="K51" s="516"/>
      <c r="X51" s="985">
        <v>0</v>
      </c>
    </row>
    <row s="14762" customFormat="1" customHeight="1" ht="45" hidden="1">
      <c r="A52" s="2619"/>
      <c r="B52" s="738"/>
      <c r="D52" s="892" t="s">
        <v>124</v>
      </c>
      <c r="E52" s="893" t="s">
        <v>922</v>
      </c>
      <c r="F52" s="887" t="s">
        <v>900</v>
      </c>
      <c r="G52" s="895"/>
      <c r="H52" s="1250"/>
      <c r="I52" s="895"/>
      <c r="J52" s="1250"/>
      <c r="K52" s="516"/>
      <c r="X52" s="985">
        <v>0</v>
      </c>
    </row>
    <row s="14762" customFormat="1" customHeight="1" ht="11.25" hidden="1">
      <c r="A53" s="2619"/>
      <c r="B53" s="738"/>
      <c r="D53" s="892" t="s">
        <v>357</v>
      </c>
      <c r="E53" s="894" t="s">
        <v>911</v>
      </c>
      <c r="F53" s="887" t="s">
        <v>900</v>
      </c>
      <c r="G53" s="895"/>
      <c r="H53" s="1250"/>
      <c r="I53" s="895"/>
      <c r="J53" s="1250"/>
      <c r="K53" s="516"/>
      <c r="X53" s="985">
        <v>0</v>
      </c>
    </row>
    <row s="14762" customFormat="1" customHeight="1" ht="11.25" hidden="1">
      <c r="A54" s="2619"/>
      <c r="B54" s="738"/>
      <c r="D54" s="892" t="s">
        <v>923</v>
      </c>
      <c r="E54" s="894" t="s">
        <v>912</v>
      </c>
      <c r="F54" s="887" t="s">
        <v>900</v>
      </c>
      <c r="G54" s="895"/>
      <c r="H54" s="1250"/>
      <c r="I54" s="895"/>
      <c r="J54" s="1250"/>
      <c r="K54" s="516"/>
      <c r="X54" s="985">
        <v>0</v>
      </c>
    </row>
    <row s="14762" customFormat="1" customHeight="1" ht="11.25" hidden="1">
      <c r="A55" s="2619"/>
      <c r="B55" s="738"/>
      <c r="D55" s="892" t="s">
        <v>924</v>
      </c>
      <c r="E55" s="894" t="s">
        <v>913</v>
      </c>
      <c r="F55" s="887" t="s">
        <v>900</v>
      </c>
      <c r="G55" s="895"/>
      <c r="H55" s="1250"/>
      <c r="I55" s="895"/>
      <c r="J55" s="1250"/>
      <c r="K55" s="516"/>
      <c r="X55" s="985">
        <v>0</v>
      </c>
    </row>
    <row s="14762" customFormat="1" customHeight="1" ht="11.25" hidden="1">
      <c r="A56" s="2619"/>
      <c r="B56" s="738"/>
      <c r="D56" s="892" t="s">
        <v>925</v>
      </c>
      <c r="E56" s="898" t="s">
        <v>915</v>
      </c>
      <c r="F56" s="887" t="s">
        <v>900</v>
      </c>
      <c r="G56" s="895"/>
      <c r="H56" s="1250"/>
      <c r="I56" s="895"/>
      <c r="J56" s="1250"/>
      <c r="K56" s="516"/>
      <c r="X56" s="985">
        <v>0</v>
      </c>
    </row>
    <row s="14762" customFormat="1" customHeight="1" ht="11.25" hidden="1">
      <c r="A57" s="2619"/>
      <c r="B57" s="738"/>
      <c r="D57" s="892" t="s">
        <v>926</v>
      </c>
      <c r="E57" s="898" t="s">
        <v>917</v>
      </c>
      <c r="F57" s="887" t="s">
        <v>900</v>
      </c>
      <c r="G57" s="895"/>
      <c r="H57" s="1250"/>
      <c r="I57" s="895"/>
      <c r="J57" s="1250"/>
      <c r="K57" s="516"/>
      <c r="X57" s="985">
        <v>0</v>
      </c>
    </row>
    <row s="14762" customFormat="1" customHeight="1" ht="11.25" hidden="1">
      <c r="A58" s="2619"/>
      <c r="B58" s="738"/>
      <c r="D58" s="892" t="s">
        <v>927</v>
      </c>
      <c r="E58" s="894" t="s">
        <v>919</v>
      </c>
      <c r="F58" s="887" t="s">
        <v>900</v>
      </c>
      <c r="G58" s="895"/>
      <c r="H58" s="1250"/>
      <c r="I58" s="895"/>
      <c r="J58" s="1250"/>
      <c r="K58" s="516"/>
      <c r="X58" s="985">
        <v>0</v>
      </c>
    </row>
    <row s="14762" customFormat="1" customHeight="1" ht="11.25" hidden="1">
      <c r="A59" s="2619"/>
      <c r="B59" s="738"/>
      <c r="D59" s="892" t="s">
        <v>928</v>
      </c>
      <c r="E59" s="894" t="s">
        <v>921</v>
      </c>
      <c r="F59" s="887" t="s">
        <v>900</v>
      </c>
      <c r="G59" s="895"/>
      <c r="H59" s="1250"/>
      <c r="I59" s="895"/>
      <c r="J59" s="1250"/>
      <c r="K59" s="516"/>
      <c r="X59" s="985">
        <v>0</v>
      </c>
    </row>
    <row s="14762" customFormat="1" customHeight="1" ht="33.75" hidden="1">
      <c r="A60" s="2619"/>
      <c r="B60" s="738"/>
      <c r="D60" s="892" t="s">
        <v>93</v>
      </c>
      <c r="E60" s="893" t="s">
        <v>929</v>
      </c>
      <c r="F60" s="948" t="s">
        <v>600</v>
      </c>
      <c r="G60" s="969"/>
      <c r="H60" s="1250"/>
      <c r="I60" s="969"/>
      <c r="J60" s="1250"/>
      <c r="K60" s="529" t="s">
        <v>930</v>
      </c>
      <c r="X60" s="985">
        <v>0</v>
      </c>
    </row>
    <row s="14762" customFormat="1" customHeight="1" ht="33.75" hidden="1">
      <c r="A61" s="2619"/>
      <c r="B61" s="738"/>
      <c r="D61" s="892" t="s">
        <v>94</v>
      </c>
      <c r="E61" s="893" t="s">
        <v>931</v>
      </c>
      <c r="F61" s="953" t="s">
        <v>861</v>
      </c>
      <c r="G61" s="895"/>
      <c r="H61" s="1250"/>
      <c r="I61" s="895"/>
      <c r="J61" s="1250"/>
      <c r="K61" s="516"/>
      <c r="X61" s="985">
        <v>0</v>
      </c>
    </row>
    <row s="14762" customFormat="1" customHeight="1" ht="22.5" hidden="1">
      <c r="A62" s="2619"/>
      <c r="B62" s="738" t="s">
        <v>630</v>
      </c>
      <c r="D62" s="892" t="s">
        <v>125</v>
      </c>
      <c r="E62" s="893" t="s">
        <v>932</v>
      </c>
      <c r="F62" s="953" t="s">
        <v>350</v>
      </c>
      <c r="G62" s="609"/>
      <c r="H62" s="1250"/>
      <c r="I62" s="609"/>
      <c r="J62" s="1250"/>
      <c r="K62" s="516" t="s">
        <v>673</v>
      </c>
      <c r="X62" s="985">
        <v>0</v>
      </c>
    </row>
    <row s="14762" customFormat="1" customHeight="1" ht="45" hidden="1">
      <c r="A63" s="2619"/>
      <c r="B63" s="738" t="s">
        <v>630</v>
      </c>
      <c r="D63" s="892" t="s">
        <v>933</v>
      </c>
      <c r="E63" s="894" t="s">
        <v>934</v>
      </c>
      <c r="F63" s="948" t="s">
        <v>350</v>
      </c>
      <c r="G63" s="609"/>
      <c r="H63" s="1250"/>
      <c r="I63" s="609"/>
      <c r="J63" s="1250"/>
      <c r="K63" s="516" t="s">
        <v>673</v>
      </c>
      <c r="X63" s="985">
        <v>0</v>
      </c>
    </row>
    <row s="14762" customFormat="1" customHeight="1" ht="11.549999999999999">
      <c r="A64" s="1260"/>
      <c r="B64" s="745"/>
      <c r="D64" s="1261"/>
      <c r="E64" s="1262"/>
      <c r="X64" s="736">
        <v>11</v>
      </c>
    </row>
    <row s="14762" customFormat="1" customHeight="1" ht="22.5" hidden="1">
      <c r="A65" s="2619" t="s">
        <v>935</v>
      </c>
      <c r="B65" s="738"/>
      <c r="D65" s="892">
        <v>1</v>
      </c>
      <c r="E65" s="971" t="s">
        <v>936</v>
      </c>
      <c r="F65" s="967" t="s">
        <v>851</v>
      </c>
      <c r="G65" s="968"/>
      <c r="H65" s="1256"/>
      <c r="I65" s="968"/>
      <c r="J65" s="1256"/>
      <c r="K65" s="528" t="s">
        <v>937</v>
      </c>
      <c r="X65" s="985">
        <v>0</v>
      </c>
    </row>
    <row s="14762" customFormat="1" customHeight="1" ht="56.25" hidden="1">
      <c r="A66" s="2619"/>
      <c r="B66" s="738"/>
      <c r="D66" s="970" t="s">
        <v>104</v>
      </c>
      <c r="E66" s="934" t="s">
        <v>938</v>
      </c>
      <c r="F66" s="887" t="s">
        <v>588</v>
      </c>
      <c r="G66" s="887" t="s">
        <v>588</v>
      </c>
      <c r="H66" s="746"/>
      <c r="I66" s="887" t="s">
        <v>588</v>
      </c>
      <c r="J66" s="746"/>
      <c r="K66" s="516"/>
      <c r="X66" s="985">
        <v>0</v>
      </c>
    </row>
    <row s="14762" customFormat="1" customHeight="1" ht="33.75" hidden="1">
      <c r="A67" s="2619"/>
      <c r="B67" s="738"/>
      <c r="D67" s="970" t="s">
        <v>750</v>
      </c>
      <c r="E67" s="1181" t="s">
        <v>939</v>
      </c>
      <c r="F67" s="887" t="s">
        <v>903</v>
      </c>
      <c r="G67" s="954"/>
      <c r="H67" s="746"/>
      <c r="I67" s="954"/>
      <c r="J67" s="746"/>
      <c r="K67" s="516"/>
      <c r="X67" s="985">
        <v>0</v>
      </c>
    </row>
    <row s="14762" customFormat="1" customHeight="1" ht="22.5" hidden="1">
      <c r="A68" s="2619"/>
      <c r="B68" s="738"/>
      <c r="D68" s="970" t="s">
        <v>351</v>
      </c>
      <c r="E68" s="1181" t="s">
        <v>940</v>
      </c>
      <c r="F68" s="887" t="s">
        <v>903</v>
      </c>
      <c r="G68" s="954"/>
      <c r="H68" s="746"/>
      <c r="I68" s="954"/>
      <c r="J68" s="746"/>
      <c r="K68" s="516"/>
      <c r="X68" s="985">
        <v>0</v>
      </c>
    </row>
    <row s="14762" customFormat="1" customHeight="1" ht="22.5" hidden="1">
      <c r="A69" s="2619"/>
      <c r="B69" s="738"/>
      <c r="D69" s="970" t="s">
        <v>354</v>
      </c>
      <c r="E69" s="1181" t="s">
        <v>941</v>
      </c>
      <c r="F69" s="948" t="s">
        <v>600</v>
      </c>
      <c r="G69" s="969"/>
      <c r="H69" s="746"/>
      <c r="I69" s="969"/>
      <c r="J69" s="746"/>
      <c r="K69" s="516"/>
      <c r="X69" s="985">
        <v>0</v>
      </c>
    </row>
    <row s="14762" customFormat="1" customHeight="1" ht="22.5" hidden="1">
      <c r="A70" s="2619"/>
      <c r="B70" s="738"/>
      <c r="D70" s="970" t="s">
        <v>770</v>
      </c>
      <c r="E70" s="1181" t="s">
        <v>942</v>
      </c>
      <c r="F70" s="948" t="s">
        <v>600</v>
      </c>
      <c r="G70" s="969"/>
      <c r="H70" s="746"/>
      <c r="I70" s="969"/>
      <c r="J70" s="746"/>
      <c r="K70" s="516"/>
      <c r="X70" s="985">
        <v>0</v>
      </c>
    </row>
    <row s="14762" customFormat="1" customHeight="1" ht="22.5" hidden="1">
      <c r="A71" s="2619"/>
      <c r="B71" s="738"/>
      <c r="D71" s="892" t="s">
        <v>91</v>
      </c>
      <c r="E71" s="893" t="s">
        <v>943</v>
      </c>
      <c r="F71" s="887" t="s">
        <v>903</v>
      </c>
      <c r="G71" s="784"/>
      <c r="H71" s="1257"/>
      <c r="I71" s="784"/>
      <c r="J71" s="1257"/>
      <c r="K71" s="529"/>
      <c r="X71" s="985">
        <v>0</v>
      </c>
    </row>
    <row s="14762" customFormat="1" customHeight="1" ht="56.25" hidden="1">
      <c r="A72" s="2619"/>
      <c r="B72" s="738"/>
      <c r="D72" s="892" t="s">
        <v>92</v>
      </c>
      <c r="E72" s="893" t="s">
        <v>944</v>
      </c>
      <c r="F72" s="948" t="s">
        <v>600</v>
      </c>
      <c r="G72" s="969"/>
      <c r="H72" s="1250"/>
      <c r="I72" s="969"/>
      <c r="J72" s="1250"/>
      <c r="K72" s="529"/>
      <c r="X72" s="985">
        <v>0</v>
      </c>
    </row>
    <row s="14762" customFormat="1" customHeight="1" ht="33.75" hidden="1">
      <c r="A73" s="2619"/>
      <c r="B73" s="738"/>
      <c r="D73" s="892" t="s">
        <v>124</v>
      </c>
      <c r="E73" s="893" t="s">
        <v>945</v>
      </c>
      <c r="F73" s="953" t="s">
        <v>861</v>
      </c>
      <c r="G73" s="895"/>
      <c r="H73" s="1250"/>
      <c r="I73" s="895"/>
      <c r="J73" s="1250"/>
      <c r="K73" s="516"/>
      <c r="X73" s="985">
        <v>0</v>
      </c>
    </row>
    <row s="14762" customFormat="1" customHeight="1" ht="22.5" hidden="1">
      <c r="A74" s="2619"/>
      <c r="B74" s="738" t="s">
        <v>630</v>
      </c>
      <c r="D74" s="892" t="s">
        <v>93</v>
      </c>
      <c r="E74" s="893" t="s">
        <v>946</v>
      </c>
      <c r="F74" s="953" t="s">
        <v>350</v>
      </c>
      <c r="G74" s="609"/>
      <c r="H74" s="1250"/>
      <c r="I74" s="609"/>
      <c r="J74" s="1250"/>
      <c r="K74" s="516" t="s">
        <v>673</v>
      </c>
      <c r="X74" s="985">
        <v>0</v>
      </c>
    </row>
    <row s="14762" customFormat="1" customHeight="1" ht="45" hidden="1">
      <c r="A75" s="2619"/>
      <c r="B75" s="738" t="s">
        <v>630</v>
      </c>
      <c r="D75" s="892" t="s">
        <v>694</v>
      </c>
      <c r="E75" s="894" t="s">
        <v>947</v>
      </c>
      <c r="F75" s="948" t="s">
        <v>350</v>
      </c>
      <c r="G75" s="609"/>
      <c r="H75" s="1250"/>
      <c r="I75" s="609"/>
      <c r="J75" s="1250"/>
      <c r="K75" s="516" t="s">
        <v>673</v>
      </c>
      <c r="X75" s="985">
        <v>0</v>
      </c>
    </row>
    <row s="14762" customFormat="1" customHeight="1" ht="11.549999999999999">
      <c r="A76" s="1260"/>
      <c r="B76" s="745"/>
      <c r="D76" s="1261"/>
      <c r="E76" s="1262"/>
      <c r="X76" s="736">
        <v>11</v>
      </c>
    </row>
    <row s="14762" customFormat="1" customHeight="1" ht="11.25" hidden="1">
      <c r="A77" s="2619" t="s">
        <v>948</v>
      </c>
      <c r="B77" s="738"/>
      <c r="D77" s="892">
        <v>1</v>
      </c>
      <c r="E77" s="893" t="s">
        <v>949</v>
      </c>
      <c r="F77" s="948" t="s">
        <v>851</v>
      </c>
      <c r="G77" s="951"/>
      <c r="H77" s="1250"/>
      <c r="I77" s="951"/>
      <c r="J77" s="1250"/>
      <c r="K77" s="516" t="s">
        <v>950</v>
      </c>
      <c r="X77" s="985">
        <v>0</v>
      </c>
    </row>
    <row s="14762" customFormat="1" customHeight="1" ht="11.25" hidden="1">
      <c r="A78" s="2619"/>
      <c r="B78" s="738"/>
      <c r="D78" s="892" t="s">
        <v>104</v>
      </c>
      <c r="E78" s="893" t="s">
        <v>951</v>
      </c>
      <c r="F78" s="948" t="s">
        <v>851</v>
      </c>
      <c r="G78" s="951"/>
      <c r="H78" s="1250"/>
      <c r="I78" s="951"/>
      <c r="J78" s="1250"/>
      <c r="K78" s="516" t="s">
        <v>952</v>
      </c>
      <c r="X78" s="985">
        <v>0</v>
      </c>
    </row>
    <row s="14762" customFormat="1" customHeight="1" ht="22.5" hidden="1">
      <c r="A79" s="2619"/>
      <c r="B79" s="738"/>
      <c r="D79" s="892" t="s">
        <v>91</v>
      </c>
      <c r="E79" s="949" t="s">
        <v>953</v>
      </c>
      <c r="F79" s="887" t="s">
        <v>900</v>
      </c>
      <c r="G79" s="951"/>
      <c r="H79" s="1250"/>
      <c r="I79" s="951"/>
      <c r="J79" s="1250"/>
      <c r="K79" s="516" t="s">
        <v>954</v>
      </c>
      <c r="X79" s="985">
        <v>0</v>
      </c>
    </row>
    <row s="14762" customFormat="1" customHeight="1" ht="11.25" hidden="1">
      <c r="A80" s="2619"/>
      <c r="B80" s="738"/>
      <c r="D80" s="892" t="s">
        <v>368</v>
      </c>
      <c r="E80" s="950" t="s">
        <v>955</v>
      </c>
      <c r="F80" s="887" t="s">
        <v>900</v>
      </c>
      <c r="G80" s="951"/>
      <c r="H80" s="1250"/>
      <c r="I80" s="951"/>
      <c r="J80" s="1250"/>
      <c r="K80" s="516"/>
      <c r="X80" s="985">
        <v>0</v>
      </c>
    </row>
    <row s="14762" customFormat="1" customHeight="1" ht="11.25" hidden="1">
      <c r="A81" s="2619"/>
      <c r="B81" s="738"/>
      <c r="D81" s="892" t="s">
        <v>376</v>
      </c>
      <c r="E81" s="950" t="s">
        <v>956</v>
      </c>
      <c r="F81" s="887" t="s">
        <v>900</v>
      </c>
      <c r="G81" s="951"/>
      <c r="H81" s="1250"/>
      <c r="I81" s="951"/>
      <c r="J81" s="1250"/>
      <c r="K81" s="516"/>
      <c r="X81" s="985">
        <v>0</v>
      </c>
    </row>
    <row s="14762" customFormat="1" customHeight="1" ht="11.25" hidden="1">
      <c r="A82" s="2619"/>
      <c r="B82" s="738"/>
      <c r="D82" s="892" t="s">
        <v>378</v>
      </c>
      <c r="E82" s="950" t="s">
        <v>957</v>
      </c>
      <c r="F82" s="887" t="s">
        <v>900</v>
      </c>
      <c r="G82" s="951"/>
      <c r="H82" s="1250"/>
      <c r="I82" s="951"/>
      <c r="J82" s="1250"/>
      <c r="K82" s="516"/>
      <c r="X82" s="985">
        <v>0</v>
      </c>
    </row>
    <row s="14762" customFormat="1" customHeight="1" ht="11.25" hidden="1">
      <c r="A83" s="2619"/>
      <c r="B83" s="738"/>
      <c r="D83" s="892" t="s">
        <v>380</v>
      </c>
      <c r="E83" s="950" t="s">
        <v>958</v>
      </c>
      <c r="F83" s="887" t="s">
        <v>900</v>
      </c>
      <c r="G83" s="951"/>
      <c r="H83" s="1250"/>
      <c r="I83" s="951"/>
      <c r="J83" s="1250"/>
      <c r="K83" s="516"/>
      <c r="X83" s="985">
        <v>0</v>
      </c>
    </row>
    <row s="14762" customFormat="1" customHeight="1" ht="11.25" hidden="1">
      <c r="A84" s="2619"/>
      <c r="B84" s="738"/>
      <c r="D84" s="892" t="s">
        <v>959</v>
      </c>
      <c r="E84" s="950" t="s">
        <v>960</v>
      </c>
      <c r="F84" s="887" t="s">
        <v>900</v>
      </c>
      <c r="G84" s="951"/>
      <c r="H84" s="1250"/>
      <c r="I84" s="951"/>
      <c r="J84" s="1250"/>
      <c r="K84" s="516"/>
      <c r="X84" s="985">
        <v>0</v>
      </c>
    </row>
    <row s="14762" customFormat="1" customHeight="1" ht="11.25" hidden="1">
      <c r="A85" s="2619"/>
      <c r="B85" s="738"/>
      <c r="D85" s="892" t="s">
        <v>961</v>
      </c>
      <c r="E85" s="950" t="s">
        <v>962</v>
      </c>
      <c r="F85" s="887" t="s">
        <v>900</v>
      </c>
      <c r="G85" s="951"/>
      <c r="H85" s="1250"/>
      <c r="I85" s="951"/>
      <c r="J85" s="1250"/>
      <c r="K85" s="516"/>
      <c r="X85" s="985">
        <v>0</v>
      </c>
    </row>
    <row s="14762" customFormat="1" customHeight="1" ht="11.25" hidden="1">
      <c r="A86" s="2619"/>
      <c r="B86" s="738"/>
      <c r="D86" s="892" t="s">
        <v>963</v>
      </c>
      <c r="E86" s="950" t="s">
        <v>964</v>
      </c>
      <c r="F86" s="887" t="s">
        <v>900</v>
      </c>
      <c r="G86" s="951"/>
      <c r="H86" s="1250"/>
      <c r="I86" s="951"/>
      <c r="J86" s="1250"/>
      <c r="K86" s="516"/>
      <c r="X86" s="985">
        <v>0</v>
      </c>
    </row>
    <row s="14762" customFormat="1" customHeight="1" ht="45" hidden="1">
      <c r="A87" s="2619"/>
      <c r="B87" s="738"/>
      <c r="D87" s="892" t="s">
        <v>92</v>
      </c>
      <c r="E87" s="893" t="s">
        <v>965</v>
      </c>
      <c r="F87" s="887" t="s">
        <v>900</v>
      </c>
      <c r="G87" s="951"/>
      <c r="H87" s="1250"/>
      <c r="I87" s="951"/>
      <c r="J87" s="1250"/>
      <c r="K87" s="516" t="s">
        <v>966</v>
      </c>
      <c r="X87" s="985">
        <v>0</v>
      </c>
    </row>
    <row s="14762" customFormat="1" customHeight="1" ht="11.25" hidden="1">
      <c r="A88" s="2619"/>
      <c r="B88" s="738"/>
      <c r="D88" s="892" t="s">
        <v>795</v>
      </c>
      <c r="E88" s="950" t="s">
        <v>955</v>
      </c>
      <c r="F88" s="887" t="s">
        <v>900</v>
      </c>
      <c r="G88" s="951"/>
      <c r="H88" s="1250"/>
      <c r="I88" s="951"/>
      <c r="J88" s="1250"/>
      <c r="K88" s="516"/>
      <c r="X88" s="985">
        <v>0</v>
      </c>
    </row>
    <row s="14762" customFormat="1" customHeight="1" ht="11.25" hidden="1">
      <c r="A89" s="2619"/>
      <c r="B89" s="738"/>
      <c r="D89" s="892" t="s">
        <v>837</v>
      </c>
      <c r="E89" s="950" t="s">
        <v>956</v>
      </c>
      <c r="F89" s="887" t="s">
        <v>900</v>
      </c>
      <c r="G89" s="951"/>
      <c r="H89" s="1250"/>
      <c r="I89" s="951"/>
      <c r="J89" s="1250"/>
      <c r="K89" s="516"/>
      <c r="X89" s="985">
        <v>0</v>
      </c>
    </row>
    <row s="14762" customFormat="1" customHeight="1" ht="11.25" hidden="1">
      <c r="A90" s="2619"/>
      <c r="B90" s="738"/>
      <c r="D90" s="892" t="s">
        <v>840</v>
      </c>
      <c r="E90" s="950" t="s">
        <v>957</v>
      </c>
      <c r="F90" s="887" t="s">
        <v>900</v>
      </c>
      <c r="G90" s="951"/>
      <c r="H90" s="1250"/>
      <c r="I90" s="951"/>
      <c r="J90" s="1250"/>
      <c r="K90" s="516"/>
      <c r="X90" s="985">
        <v>0</v>
      </c>
    </row>
    <row s="14762" customFormat="1" customHeight="1" ht="11.25" hidden="1">
      <c r="A91" s="2619"/>
      <c r="B91" s="738"/>
      <c r="D91" s="892" t="s">
        <v>918</v>
      </c>
      <c r="E91" s="950" t="s">
        <v>958</v>
      </c>
      <c r="F91" s="887" t="s">
        <v>900</v>
      </c>
      <c r="G91" s="951"/>
      <c r="H91" s="1250"/>
      <c r="I91" s="951"/>
      <c r="J91" s="1250"/>
      <c r="K91" s="516"/>
      <c r="X91" s="985">
        <v>0</v>
      </c>
    </row>
    <row s="14762" customFormat="1" customHeight="1" ht="11.25" hidden="1">
      <c r="A92" s="2619"/>
      <c r="B92" s="738"/>
      <c r="D92" s="892" t="s">
        <v>920</v>
      </c>
      <c r="E92" s="950" t="s">
        <v>960</v>
      </c>
      <c r="F92" s="887" t="s">
        <v>900</v>
      </c>
      <c r="G92" s="951"/>
      <c r="H92" s="1250"/>
      <c r="I92" s="951"/>
      <c r="J92" s="1250"/>
      <c r="K92" s="516"/>
      <c r="X92" s="985">
        <v>0</v>
      </c>
    </row>
    <row s="14762" customFormat="1" customHeight="1" ht="11.25" hidden="1">
      <c r="A93" s="2619"/>
      <c r="B93" s="738"/>
      <c r="D93" s="892" t="s">
        <v>967</v>
      </c>
      <c r="E93" s="950" t="s">
        <v>962</v>
      </c>
      <c r="F93" s="887" t="s">
        <v>900</v>
      </c>
      <c r="G93" s="951"/>
      <c r="H93" s="1250"/>
      <c r="I93" s="951"/>
      <c r="J93" s="1250"/>
      <c r="K93" s="516"/>
      <c r="X93" s="985">
        <v>0</v>
      </c>
    </row>
    <row s="14762" customFormat="1" customHeight="1" ht="11.25" hidden="1">
      <c r="A94" s="2619"/>
      <c r="B94" s="738"/>
      <c r="D94" s="892" t="s">
        <v>968</v>
      </c>
      <c r="E94" s="950" t="s">
        <v>964</v>
      </c>
      <c r="F94" s="887" t="s">
        <v>900</v>
      </c>
      <c r="G94" s="951"/>
      <c r="H94" s="1250"/>
      <c r="I94" s="951"/>
      <c r="J94" s="1250"/>
      <c r="K94" s="516"/>
      <c r="X94" s="985">
        <v>0</v>
      </c>
    </row>
    <row s="14762" customFormat="1" customHeight="1" ht="24.75" hidden="1">
      <c r="A95" s="2619"/>
      <c r="B95" s="738"/>
      <c r="D95" s="892" t="s">
        <v>124</v>
      </c>
      <c r="E95" s="893" t="s">
        <v>969</v>
      </c>
      <c r="F95" s="952" t="s">
        <v>600</v>
      </c>
      <c r="G95" s="954"/>
      <c r="H95" s="1250"/>
      <c r="I95" s="954"/>
      <c r="J95" s="1250"/>
      <c r="K95" s="516" t="s">
        <v>970</v>
      </c>
      <c r="X95" s="985">
        <v>0</v>
      </c>
    </row>
    <row s="14762" customFormat="1" customHeight="1" ht="33.75" hidden="1">
      <c r="A96" s="2619"/>
      <c r="B96" s="738"/>
      <c r="D96" s="892" t="s">
        <v>93</v>
      </c>
      <c r="E96" s="893" t="s">
        <v>971</v>
      </c>
      <c r="F96" s="953" t="s">
        <v>861</v>
      </c>
      <c r="G96" s="955"/>
      <c r="H96" s="1250"/>
      <c r="I96" s="955"/>
      <c r="J96" s="1250"/>
      <c r="K96" s="516"/>
      <c r="X96" s="985">
        <v>0</v>
      </c>
    </row>
    <row s="14762" customFormat="1" customHeight="1" ht="22.5" hidden="1">
      <c r="A97" s="2619"/>
      <c r="B97" s="738" t="s">
        <v>630</v>
      </c>
      <c r="D97" s="892" t="s">
        <v>94</v>
      </c>
      <c r="E97" s="893" t="s">
        <v>972</v>
      </c>
      <c r="F97" s="953" t="s">
        <v>350</v>
      </c>
      <c r="G97" s="612"/>
      <c r="H97" s="1250"/>
      <c r="I97" s="612"/>
      <c r="J97" s="1250"/>
      <c r="K97" s="516" t="s">
        <v>673</v>
      </c>
      <c r="X97" s="985">
        <v>0</v>
      </c>
    </row>
    <row s="14762" customFormat="1" customHeight="1" ht="45" hidden="1">
      <c r="A98" s="2619"/>
      <c r="B98" s="738" t="s">
        <v>630</v>
      </c>
      <c r="D98" s="892" t="s">
        <v>973</v>
      </c>
      <c r="E98" s="894" t="s">
        <v>974</v>
      </c>
      <c r="F98" s="948" t="s">
        <v>350</v>
      </c>
      <c r="G98" s="612"/>
      <c r="H98" s="1250"/>
      <c r="I98" s="612"/>
      <c r="J98" s="1250"/>
      <c r="K98" s="516" t="s">
        <v>673</v>
      </c>
      <c r="X98" s="985">
        <v>0</v>
      </c>
    </row>
    <row s="14762" customFormat="1" customHeight="1" ht="95.25" hidden="1">
      <c r="A99" s="2619"/>
      <c r="B99" s="738" t="s">
        <v>630</v>
      </c>
      <c r="D99" s="892" t="s">
        <v>125</v>
      </c>
      <c r="E99" s="893" t="s">
        <v>975</v>
      </c>
      <c r="F99" s="948" t="s">
        <v>350</v>
      </c>
      <c r="G99" s="612"/>
      <c r="H99" s="1250"/>
      <c r="I99" s="612"/>
      <c r="J99" s="1250"/>
      <c r="K99" s="516" t="s">
        <v>673</v>
      </c>
      <c r="X99" s="985">
        <v>0</v>
      </c>
    </row>
    <row s="14762" customFormat="1" customHeight="1" ht="22.5" hidden="1">
      <c r="A100" s="2619"/>
      <c r="B100" s="738" t="s">
        <v>630</v>
      </c>
      <c r="D100" s="892" t="s">
        <v>161</v>
      </c>
      <c r="E100" s="893" t="s">
        <v>976</v>
      </c>
      <c r="F100" s="948" t="s">
        <v>350</v>
      </c>
      <c r="G100" s="612"/>
      <c r="H100" s="1250"/>
      <c r="I100" s="612"/>
      <c r="J100" s="1250"/>
      <c r="K100" s="516" t="s">
        <v>673</v>
      </c>
      <c r="X100" s="985">
        <v>0</v>
      </c>
    </row>
    <row s="14762" customFormat="1" customHeight="1" ht="11.549999999999999">
      <c r="A101" s="1260"/>
      <c r="B101" s="745"/>
      <c r="D101" s="1261"/>
      <c r="E101" s="1262"/>
      <c r="X101" s="736">
        <v>11</v>
      </c>
    </row>
    <row customHeight="1" ht="22.5" hidden="1">
      <c r="A102" s="763" t="s">
        <v>83</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6E4CA-36EF-E852-1B5B-AD2DF33D596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4726" width="9.140625" hidden="1" customWidth="1"/>
    <col min="2" max="2" style="14762" width="9.140625" hidden="1" customWidth="1"/>
    <col min="3" max="3" style="17514" width="4.00390625" customWidth="1"/>
    <col min="4" max="4" style="14762" width="6.00390625" customWidth="1"/>
    <col min="5" max="5" style="14762" width="36.00390625" customWidth="1"/>
    <col min="6" max="6" style="14762" width="9.00390625" customWidth="1"/>
    <col min="7" max="7" style="14762" width="25.7109375" hidden="1" customWidth="1"/>
    <col min="8" max="8" style="14762" width="33.7109375" hidden="1" customWidth="1"/>
    <col min="9" max="9" style="14762" width="25.7109375" customWidth="1"/>
    <col min="10" max="10" style="14762" width="33.00390625" customWidth="1"/>
    <col min="11" max="11" style="14841" width="93.00390625" customWidth="1"/>
    <col min="12" max="20" style="14762" width="10.00390625" customWidth="1"/>
    <col min="21" max="21" style="17515" width="10.00390625" customWidth="1"/>
    <col min="22" max="22" style="14762" width="10.57421875" hidden="1"/>
  </cols>
  <sheetData>
    <row s="14841" customFormat="1" customHeight="1" ht="22.5" hidden="1">
      <c r="C1" s="899"/>
      <c r="G1" s="644">
        <v>4</v>
      </c>
      <c r="I1" s="644">
        <v>4</v>
      </c>
      <c r="U1" s="647"/>
      <c r="V1" s="644" t="s">
        <v>14</v>
      </c>
    </row>
    <row s="14841" customFormat="1" customHeight="1" ht="15" hidden="1">
      <c r="C2" s="899"/>
      <c r="U2" s="647"/>
      <c r="V2" s="644">
        <v>0</v>
      </c>
    </row>
    <row customHeight="1" ht="22.5" hidden="1">
      <c r="A3" s="732"/>
      <c r="B3" s="2624"/>
      <c r="C3" s="2625" t="s">
        <v>105</v>
      </c>
      <c r="D3" s="916" t="str">
        <f>B3&amp;".1"</f>
        <v>.1</v>
      </c>
      <c r="E3" s="917" t="s">
        <v>977</v>
      </c>
      <c r="F3" s="918" t="s">
        <v>350</v>
      </c>
      <c r="G3" s="913"/>
      <c r="H3" s="628"/>
      <c r="I3" s="913"/>
      <c r="J3" s="628"/>
      <c r="K3" s="516" t="s">
        <v>978</v>
      </c>
      <c r="V3" s="732">
        <v>0</v>
      </c>
    </row>
    <row customHeight="1" ht="15" hidden="1">
      <c r="A4" s="732"/>
      <c r="B4" s="2624"/>
      <c r="C4" s="2625"/>
      <c r="D4" s="916" t="str">
        <f>B3&amp;".2"</f>
        <v>.2</v>
      </c>
      <c r="E4" s="917" t="s">
        <v>979</v>
      </c>
      <c r="F4" s="918" t="s">
        <v>350</v>
      </c>
      <c r="G4" s="1965" t="s">
        <v>28</v>
      </c>
      <c r="H4" s="628"/>
      <c r="I4" s="1965" t="s">
        <v>28</v>
      </c>
      <c r="J4" s="628"/>
      <c r="K4" s="516" t="s">
        <v>980</v>
      </c>
      <c r="V4" s="732">
        <v>0</v>
      </c>
    </row>
    <row s="14841" customFormat="1" customHeight="1" ht="15" hidden="1">
      <c r="C5" s="899"/>
      <c r="U5" s="647"/>
      <c r="V5" s="644">
        <v>0</v>
      </c>
    </row>
    <row customHeight="1" ht="22.5" hidden="1">
      <c r="A6" s="732"/>
      <c r="B6" s="2624"/>
      <c r="C6" s="2625" t="s">
        <v>105</v>
      </c>
      <c r="D6" s="916" t="str">
        <f>B6&amp;".1"</f>
        <v>.1</v>
      </c>
      <c r="E6" s="917" t="s">
        <v>981</v>
      </c>
      <c r="F6" s="918" t="s">
        <v>350</v>
      </c>
      <c r="G6" s="913"/>
      <c r="H6" s="628"/>
      <c r="I6" s="913"/>
      <c r="J6" s="628"/>
      <c r="K6" s="516" t="s">
        <v>982</v>
      </c>
      <c r="V6" s="732">
        <v>0</v>
      </c>
    </row>
    <row customHeight="1" ht="15" hidden="1">
      <c r="A7" s="732"/>
      <c r="B7" s="2624"/>
      <c r="C7" s="2625"/>
      <c r="D7" s="916" t="str">
        <f>B6&amp;".2"</f>
        <v>.2</v>
      </c>
      <c r="E7" s="917" t="s">
        <v>979</v>
      </c>
      <c r="F7" s="918" t="s">
        <v>350</v>
      </c>
      <c r="G7" s="1965" t="s">
        <v>28</v>
      </c>
      <c r="H7" s="628"/>
      <c r="I7" s="1965" t="s">
        <v>28</v>
      </c>
      <c r="J7" s="628"/>
      <c r="K7" s="516" t="s">
        <v>980</v>
      </c>
      <c r="V7" s="732">
        <v>0</v>
      </c>
    </row>
    <row s="14841" customFormat="1" customHeight="1" ht="15" hidden="1">
      <c r="C8" s="899"/>
      <c r="U8" s="647"/>
      <c r="V8" s="644">
        <v>0</v>
      </c>
    </row>
    <row customHeight="1" ht="22.5" hidden="1">
      <c r="A9" s="732"/>
      <c r="B9" s="2624"/>
      <c r="C9" s="2625" t="s">
        <v>105</v>
      </c>
      <c r="D9" s="916" t="str">
        <f>B9&amp;".1"</f>
        <v>.1</v>
      </c>
      <c r="E9" s="917" t="s">
        <v>983</v>
      </c>
      <c r="F9" s="918" t="s">
        <v>350</v>
      </c>
      <c r="G9" s="924" t="s">
        <v>28</v>
      </c>
      <c r="H9" s="628" t="s">
        <v>28</v>
      </c>
      <c r="I9" s="924" t="s">
        <v>28</v>
      </c>
      <c r="J9" s="628" t="s">
        <v>28</v>
      </c>
      <c r="K9" s="516"/>
      <c r="V9" s="732">
        <v>0</v>
      </c>
    </row>
    <row customHeight="1" ht="15" hidden="1">
      <c r="A10" s="732"/>
      <c r="B10" s="2624"/>
      <c r="C10" s="2625"/>
      <c r="D10" s="916" t="str">
        <f>B9&amp;".2"</f>
        <v>.2</v>
      </c>
      <c r="E10" s="917" t="s">
        <v>984</v>
      </c>
      <c r="F10" s="918" t="s">
        <v>350</v>
      </c>
      <c r="G10" s="1959" t="s">
        <v>28</v>
      </c>
      <c r="H10" s="628" t="s">
        <v>28</v>
      </c>
      <c r="I10" s="1959" t="s">
        <v>28</v>
      </c>
      <c r="J10" s="628" t="s">
        <v>28</v>
      </c>
      <c r="K10" s="516" t="s">
        <v>985</v>
      </c>
      <c r="V10" s="732">
        <v>0</v>
      </c>
    </row>
    <row customHeight="1" ht="15" hidden="1">
      <c r="A11" s="732"/>
      <c r="B11" s="2624"/>
      <c r="C11" s="2625"/>
      <c r="D11" s="916" t="str">
        <f>B9&amp;".3"</f>
        <v>.3</v>
      </c>
      <c r="E11" s="917" t="s">
        <v>986</v>
      </c>
      <c r="F11" s="918" t="s">
        <v>350</v>
      </c>
      <c r="G11" s="1959" t="s">
        <v>28</v>
      </c>
      <c r="H11" s="628" t="s">
        <v>28</v>
      </c>
      <c r="I11" s="1959" t="s">
        <v>28</v>
      </c>
      <c r="J11" s="628" t="s">
        <v>28</v>
      </c>
      <c r="K11" s="516" t="s">
        <v>987</v>
      </c>
      <c r="V11" s="732">
        <v>0</v>
      </c>
    </row>
    <row s="14841" customFormat="1" customHeight="1" ht="15" hidden="1">
      <c r="C12" s="899"/>
      <c r="U12" s="647"/>
      <c r="V12" s="644">
        <v>0</v>
      </c>
    </row>
    <row customHeight="1" ht="33.75" hidden="1">
      <c r="A13" s="732"/>
      <c r="B13" s="2624"/>
      <c r="C13" s="2625" t="s">
        <v>105</v>
      </c>
      <c r="D13" s="916" t="str">
        <f>B13&amp;".1"</f>
        <v>.1</v>
      </c>
      <c r="E13" s="917" t="s">
        <v>988</v>
      </c>
      <c r="F13" s="918" t="s">
        <v>350</v>
      </c>
      <c r="G13" s="924" t="s">
        <v>28</v>
      </c>
      <c r="H13" s="628" t="s">
        <v>28</v>
      </c>
      <c r="I13" s="924" t="s">
        <v>28</v>
      </c>
      <c r="J13" s="628" t="s">
        <v>28</v>
      </c>
      <c r="K13" s="516" t="s">
        <v>989</v>
      </c>
      <c r="V13" s="732">
        <v>0</v>
      </c>
    </row>
    <row customHeight="1" ht="15" hidden="1">
      <c r="B14" s="2624"/>
      <c r="C14" s="2625"/>
      <c r="D14" s="916" t="str">
        <f>B13&amp;".2"</f>
        <v>.2</v>
      </c>
      <c r="E14" s="917" t="s">
        <v>990</v>
      </c>
      <c r="F14" s="918" t="s">
        <v>350</v>
      </c>
      <c r="G14" s="1959" t="s">
        <v>28</v>
      </c>
      <c r="H14" s="628" t="s">
        <v>28</v>
      </c>
      <c r="I14" s="1959" t="s">
        <v>28</v>
      </c>
      <c r="J14" s="628" t="s">
        <v>28</v>
      </c>
      <c r="K14" s="516" t="s">
        <v>991</v>
      </c>
      <c r="V14" s="732">
        <v>0</v>
      </c>
    </row>
    <row s="14841" customFormat="1" customHeight="1" ht="15" hidden="1">
      <c r="C15" s="899"/>
      <c r="U15" s="647"/>
      <c r="V15" s="644">
        <v>0</v>
      </c>
    </row>
    <row s="14841" customFormat="1" customHeight="1" ht="15" hidden="1">
      <c r="C16" s="899"/>
      <c r="U16" s="647"/>
      <c r="V16" s="644">
        <v>0</v>
      </c>
    </row>
    <row s="14841" customFormat="1" customHeight="1" ht="15" hidden="1">
      <c r="C17" s="899"/>
      <c r="U17" s="647"/>
      <c r="V17" s="644">
        <v>0</v>
      </c>
    </row>
    <row s="14841" customFormat="1" customHeight="1" ht="15" hidden="1">
      <c r="C18" s="899"/>
      <c r="U18" s="647"/>
      <c r="V18" s="644">
        <v>0</v>
      </c>
    </row>
    <row s="14841" customFormat="1" customHeight="1" ht="15" hidden="1">
      <c r="C19" s="899"/>
      <c r="U19" s="647"/>
      <c r="V19" s="644">
        <v>0</v>
      </c>
    </row>
    <row s="1484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 СП «Нерюнгринская ГРЭС»</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4762" customFormat="1" customHeight="1" ht="1.05">
      <c r="A25" s="986"/>
      <c r="C25" s="403"/>
      <c r="D25" s="736"/>
      <c r="E25" s="736"/>
      <c r="F25" s="736"/>
      <c r="G25" s="764"/>
      <c r="H25" s="979"/>
      <c r="I25" s="764" t="s">
        <v>130</v>
      </c>
      <c r="J25" s="979"/>
      <c r="K25" s="644"/>
      <c r="U25" s="902"/>
      <c r="V25" s="985">
        <v>1</v>
      </c>
    </row>
    <row customHeight="1" ht="15.75">
      <c r="C26" s="403"/>
      <c r="D26" s="938"/>
      <c r="E26" s="2594" t="s">
        <v>119</v>
      </c>
      <c r="F26" s="2595"/>
      <c r="G26" s="2622" t="str">
        <f>IF(G25="","",INDEX(DIFFERENTIATION_UNMERGE_VD,MATCH(G25,DIFFERENTIATION_ID_DIFF,0)))</f>
        <v/>
      </c>
      <c r="H26" s="2623"/>
      <c r="I26" s="2622">
        <f>IF(I25="","",INDEX(DIFFERENTIATION_UNMERGE_VD,MATCH(I25,DIFFERENTIATION_ID_DIFF,0)))</f>
        <v>0</v>
      </c>
      <c r="J26" s="2623"/>
      <c r="K26" s="2402" t="s">
        <v>345</v>
      </c>
      <c r="V26" s="732">
        <v>15</v>
      </c>
    </row>
    <row s="14762" customFormat="1" customHeight="1" ht="15.75">
      <c r="A27" s="986"/>
      <c r="C27" s="403"/>
      <c r="D27" s="938"/>
      <c r="E27" s="2594" t="s">
        <v>606</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4762" customFormat="1" customHeight="1" ht="15.75">
      <c r="A28" s="986"/>
      <c r="C28" s="403"/>
      <c r="D28" s="938"/>
      <c r="E28" s="2594" t="s">
        <v>607</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4762" customFormat="1" customHeight="1" ht="15.75">
      <c r="A29" s="986"/>
      <c r="C29" s="403"/>
      <c r="D29" s="2596" t="s">
        <v>344</v>
      </c>
      <c r="E29" s="2597"/>
      <c r="F29" s="2597"/>
      <c r="G29" s="1114"/>
      <c r="H29" s="1114"/>
      <c r="I29" s="1114"/>
      <c r="J29" s="1115"/>
      <c r="K29" s="2422"/>
      <c r="U29" s="902"/>
      <c r="V29" s="985">
        <v>15</v>
      </c>
    </row>
    <row customHeight="1" ht="35.699999999999996">
      <c r="C30" s="403"/>
      <c r="D30" s="988" t="s">
        <v>89</v>
      </c>
      <c r="E30" s="987" t="s">
        <v>346</v>
      </c>
      <c r="F30" s="987" t="s">
        <v>608</v>
      </c>
      <c r="G30" s="1035" t="s">
        <v>347</v>
      </c>
      <c r="H30" s="1034" t="s">
        <v>434</v>
      </c>
      <c r="I30" s="911" t="s">
        <v>347</v>
      </c>
      <c r="J30" s="692" t="s">
        <v>434</v>
      </c>
      <c r="K30" s="2428"/>
      <c r="V30" s="732">
        <v>34</v>
      </c>
    </row>
    <row customHeight="1" ht="15" hidden="1">
      <c r="C31" s="403"/>
      <c r="D31" s="820"/>
      <c r="E31" s="820"/>
      <c r="F31" s="820"/>
      <c r="G31" s="886"/>
      <c r="H31" s="886"/>
      <c r="I31" s="886"/>
      <c r="J31" s="886"/>
      <c r="K31" s="516"/>
      <c r="V31" s="732">
        <v>0</v>
      </c>
    </row>
    <row customHeight="1" ht="24">
      <c r="A32" s="732"/>
      <c r="B32" s="732" t="s">
        <v>992</v>
      </c>
      <c r="C32" s="753"/>
      <c r="D32" s="919">
        <v>1</v>
      </c>
      <c r="E32" s="920" t="s">
        <v>993</v>
      </c>
      <c r="F32" s="918" t="s">
        <v>350</v>
      </c>
      <c r="G32" s="1040" t="s">
        <v>350</v>
      </c>
      <c r="H32" s="1040" t="s">
        <v>350</v>
      </c>
      <c r="I32" s="918" t="s">
        <v>350</v>
      </c>
      <c r="J32" s="918" t="s">
        <v>350</v>
      </c>
      <c r="K32" s="516"/>
      <c r="V32" s="732">
        <v>23</v>
      </c>
    </row>
    <row customHeight="1" ht="11.549999999999999">
      <c r="A33" s="732"/>
      <c r="C33" s="732"/>
      <c r="D33" s="574"/>
      <c r="E33" s="807" t="s">
        <v>628</v>
      </c>
      <c r="F33" s="799"/>
      <c r="G33" s="799"/>
      <c r="H33" s="799"/>
      <c r="I33" s="799"/>
      <c r="J33" s="799"/>
      <c r="K33" s="800"/>
      <c r="U33" s="732"/>
      <c r="V33" s="732">
        <v>11</v>
      </c>
    </row>
    <row customHeight="1" ht="24">
      <c r="A34" s="732"/>
      <c r="B34" s="808" t="s">
        <v>678</v>
      </c>
      <c r="C34" s="753"/>
      <c r="D34" s="919">
        <v>2</v>
      </c>
      <c r="E34" s="920" t="s">
        <v>994</v>
      </c>
      <c r="F34" s="1047" t="s">
        <v>350</v>
      </c>
      <c r="G34" s="1047" t="s">
        <v>350</v>
      </c>
      <c r="H34" s="1047" t="s">
        <v>350</v>
      </c>
      <c r="I34" s="918"/>
      <c r="J34" s="918"/>
      <c r="K34" s="516"/>
      <c r="V34" s="732">
        <v>23</v>
      </c>
    </row>
    <row customHeight="1" ht="11.549999999999999">
      <c r="A35" s="732"/>
      <c r="C35" s="732"/>
      <c r="D35" s="574"/>
      <c r="E35" s="807" t="s">
        <v>995</v>
      </c>
      <c r="F35" s="799"/>
      <c r="G35" s="921"/>
      <c r="H35" s="799"/>
      <c r="I35" s="921"/>
      <c r="J35" s="799"/>
      <c r="K35" s="800"/>
      <c r="U35" s="732"/>
      <c r="V35" s="732">
        <v>11</v>
      </c>
    </row>
    <row customHeight="1" ht="71.25">
      <c r="A36" s="732"/>
      <c r="B36" s="732" t="s">
        <v>996</v>
      </c>
      <c r="C36" s="753"/>
      <c r="D36" s="919">
        <v>3</v>
      </c>
      <c r="E36" s="920" t="s">
        <v>997</v>
      </c>
      <c r="F36" s="922" t="s">
        <v>350</v>
      </c>
      <c r="G36" s="1041" t="s">
        <v>998</v>
      </c>
      <c r="H36" s="1040" t="s">
        <v>350</v>
      </c>
      <c r="I36" s="751" t="s">
        <v>998</v>
      </c>
      <c r="J36" s="918" t="s">
        <v>350</v>
      </c>
      <c r="K36" s="516" t="s">
        <v>999</v>
      </c>
      <c r="V36" s="732">
        <v>68</v>
      </c>
    </row>
    <row customHeight="1" ht="11.549999999999999">
      <c r="A37" s="732"/>
      <c r="C37" s="732"/>
      <c r="D37" s="574"/>
      <c r="E37" s="807" t="s">
        <v>1000</v>
      </c>
      <c r="F37" s="799"/>
      <c r="G37" s="921"/>
      <c r="H37" s="921"/>
      <c r="I37" s="921"/>
      <c r="J37" s="921"/>
      <c r="K37" s="800"/>
      <c r="U37" s="732"/>
      <c r="V37" s="732">
        <v>11</v>
      </c>
    </row>
    <row customHeight="1" ht="71.25">
      <c r="A38" s="732"/>
      <c r="B38" s="732" t="s">
        <v>1001</v>
      </c>
      <c r="C38" s="753"/>
      <c r="D38" s="919">
        <v>4</v>
      </c>
      <c r="E38" s="920" t="s">
        <v>1002</v>
      </c>
      <c r="F38" s="922" t="s">
        <v>350</v>
      </c>
      <c r="G38" s="1041" t="s">
        <v>998</v>
      </c>
      <c r="H38" s="1042" t="s">
        <v>350</v>
      </c>
      <c r="I38" s="751" t="s">
        <v>998</v>
      </c>
      <c r="J38" s="748" t="s">
        <v>350</v>
      </c>
      <c r="K38" s="906" t="s">
        <v>1003</v>
      </c>
      <c r="V38" s="732">
        <v>68</v>
      </c>
    </row>
    <row customHeight="1" ht="11.549999999999999">
      <c r="A39" s="732"/>
      <c r="C39" s="732"/>
      <c r="D39" s="574"/>
      <c r="E39" s="807" t="s">
        <v>1004</v>
      </c>
      <c r="F39" s="799"/>
      <c r="G39" s="799"/>
      <c r="H39" s="923"/>
      <c r="I39" s="799"/>
      <c r="J39" s="923"/>
      <c r="K39" s="800"/>
      <c r="U39" s="732"/>
      <c r="V39" s="732">
        <v>11</v>
      </c>
    </row>
    <row customHeight="1" ht="22.5" hidden="1">
      <c r="A40" s="676" t="s">
        <v>83</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AD08F-2E65-805E-39BC-B1A2CA2C1F7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7485" width="6.7109375" hidden="1" customWidth="1"/>
    <col min="4" max="4" style="14841" width="6.7109375" hidden="1" customWidth="1"/>
    <col min="5" max="5" style="14762" width="3.00390625" customWidth="1"/>
    <col min="6" max="6" style="14762" width="6.00390625" customWidth="1"/>
    <col min="7" max="7" style="14762" width="37.00390625" customWidth="1"/>
    <col min="8" max="8" style="14762" width="16.00390625" customWidth="1"/>
    <col min="9" max="10" style="14762" width="19.00390625" customWidth="1"/>
    <col min="11" max="11" style="14762" width="24.00390625" customWidth="1"/>
    <col min="12" max="13" style="14762" width="25.00390625" customWidth="1"/>
    <col min="14" max="16" style="14762" width="17.00390625" customWidth="1"/>
    <col min="17" max="24" style="14762" width="19.00390625" customWidth="1"/>
    <col min="25" max="25" style="14762" width="7.00390625" customWidth="1"/>
    <col min="26" max="26" style="14762" width="3.00390625" customWidth="1"/>
    <col min="27" max="27" style="14762" width="6.00390625" customWidth="1"/>
    <col min="28" max="28" style="14762" width="34.00390625" customWidth="1"/>
    <col min="29" max="30" style="14762" width="8.00390625" customWidth="1"/>
    <col min="31" max="31" style="14762" width="9.140625" hidden="1"/>
  </cols>
  <sheetData>
    <row s="14841" customFormat="1" customHeight="1" ht="10.5" hidden="1">
      <c r="A1" s="1122"/>
      <c r="B1" s="1122"/>
      <c r="C1" s="1122"/>
      <c r="E1" s="764"/>
      <c r="H1" s="1387"/>
      <c r="AE1" s="644" t="s">
        <v>14</v>
      </c>
    </row>
    <row customHeight="1" ht="10.5" hidden="1">
      <c r="AE2" s="985">
        <v>0</v>
      </c>
    </row>
    <row s="14726" customFormat="1" customHeight="1" ht="10.5" hidden="1">
      <c r="A3" s="1122"/>
      <c r="B3" s="1122"/>
      <c r="C3" s="1122"/>
      <c r="D3" s="644"/>
      <c r="E3" s="589"/>
      <c r="G3" s="1859" t="s">
        <v>1005</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4762" customFormat="1" customHeight="1" ht="16.8">
      <c r="A6" s="1393"/>
      <c r="B6" s="1393"/>
      <c r="C6" s="1393"/>
      <c r="D6" s="1387"/>
      <c r="E6" s="1862"/>
      <c r="F6" s="2476" t="str">
        <f>IF(org=0,"Не определено",org)</f>
        <v>АО «ДГК» СП «Нерюнгринская ГРЭС»</v>
      </c>
      <c r="G6" s="2476"/>
      <c r="H6" s="2476"/>
      <c r="I6" s="2476"/>
      <c r="J6" s="2476"/>
      <c r="K6" s="2476"/>
      <c r="M6" s="809"/>
      <c r="AB6" s="1375"/>
      <c r="AE6" s="1858">
        <v>16</v>
      </c>
    </row>
    <row customHeight="1" ht="10.5">
      <c r="AE7" s="985">
        <v>10</v>
      </c>
    </row>
    <row customHeight="1" ht="10.5">
      <c r="A8" s="1278"/>
      <c r="B8" s="1278"/>
      <c r="C8" s="1278"/>
      <c r="F8" s="2328" t="s">
        <v>344</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89</v>
      </c>
      <c r="G9" s="2354" t="s">
        <v>1005</v>
      </c>
      <c r="H9" s="2402" t="s">
        <v>1006</v>
      </c>
      <c r="I9" s="2354" t="s">
        <v>1007</v>
      </c>
      <c r="J9" s="2354" t="s">
        <v>1008</v>
      </c>
      <c r="K9" s="2354" t="s">
        <v>1009</v>
      </c>
      <c r="L9" s="2354" t="s">
        <v>1010</v>
      </c>
      <c r="M9" s="2354" t="s">
        <v>1011</v>
      </c>
      <c r="N9" s="2436" t="s">
        <v>1012</v>
      </c>
      <c r="O9" s="2436"/>
      <c r="P9" s="2436"/>
      <c r="Q9" s="2626" t="s">
        <v>1013</v>
      </c>
      <c r="R9" s="2627"/>
      <c r="S9" s="2627"/>
      <c r="T9" s="2628"/>
      <c r="U9" s="2626" t="s">
        <v>1014</v>
      </c>
      <c r="V9" s="2627"/>
      <c r="W9" s="2627"/>
      <c r="X9" s="2628"/>
      <c r="Y9" s="2328" t="s">
        <v>1015</v>
      </c>
      <c r="Z9" s="2329"/>
      <c r="AA9" s="2329"/>
      <c r="AB9" s="2330"/>
      <c r="AE9" s="985">
        <v>41</v>
      </c>
    </row>
    <row customHeight="1" ht="43.050000000000004">
      <c r="A10" s="1132"/>
      <c r="B10" s="1132"/>
      <c r="C10" s="1132"/>
      <c r="F10" s="2402"/>
      <c r="G10" s="2402"/>
      <c r="H10" s="2459"/>
      <c r="I10" s="2402"/>
      <c r="J10" s="2402"/>
      <c r="K10" s="2402"/>
      <c r="L10" s="2402"/>
      <c r="M10" s="2402"/>
      <c r="N10" s="1130" t="s">
        <v>1016</v>
      </c>
      <c r="O10" s="1130" t="s">
        <v>1017</v>
      </c>
      <c r="P10" s="1131" t="s">
        <v>1018</v>
      </c>
      <c r="Q10" s="1142" t="s">
        <v>90</v>
      </c>
      <c r="R10" s="1142" t="s">
        <v>1019</v>
      </c>
      <c r="S10" s="1142" t="s">
        <v>1020</v>
      </c>
      <c r="T10" s="1143" t="s">
        <v>1021</v>
      </c>
      <c r="U10" s="1142" t="s">
        <v>90</v>
      </c>
      <c r="V10" s="1142" t="s">
        <v>1022</v>
      </c>
      <c r="W10" s="1142" t="s">
        <v>1020</v>
      </c>
      <c r="X10" s="1143" t="s">
        <v>1021</v>
      </c>
      <c r="Y10" s="528" t="s">
        <v>1023</v>
      </c>
      <c r="Z10" s="2328" t="s">
        <v>89</v>
      </c>
      <c r="AA10" s="2330"/>
      <c r="AB10" s="1276" t="s">
        <v>1024</v>
      </c>
      <c r="AE10" s="985">
        <v>41</v>
      </c>
    </row>
    <row s="14842" customFormat="1" customHeight="1" ht="5.25" hidden="1">
      <c r="A11" s="1279"/>
      <c r="B11" s="1279"/>
      <c r="C11" s="1279"/>
      <c r="E11" s="1277"/>
      <c r="F11" s="2633" t="s">
        <v>420</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1025</v>
      </c>
      <c r="AE11" s="738">
        <v>0</v>
      </c>
    </row>
    <row s="14842"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1026</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4842" customFormat="1" customHeight="1" ht="10.5">
      <c r="A15" s="1394"/>
      <c r="B15" s="1394"/>
      <c r="C15" s="1394"/>
      <c r="E15" s="745"/>
      <c r="H15" s="738">
        <f>_xlfn.IFERROR(MATCH("нет",IP_MAIN_DIFFERENTIATION_EVENTS_FLAG,0),0)</f>
        <v>0</v>
      </c>
      <c r="AE15" s="738">
        <v>10</v>
      </c>
    </row>
    <row customHeight="1" ht="10.5" hidden="1">
      <c r="A16" s="1122" t="s">
        <v>83</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6390F-0158-AF69-854F-75C773F994A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7485" width="4.140625" hidden="1" customWidth="1"/>
    <col min="4" max="4" style="14841" width="4.140625" hidden="1" customWidth="1"/>
    <col min="5" max="5" style="14762" width="3.00390625" customWidth="1"/>
    <col min="6" max="6" style="14762" width="14.00390625" customWidth="1"/>
    <col min="7" max="7" style="14762" width="3.00390625" customWidth="1"/>
    <col min="8" max="8" style="14762" width="7.00390625" customWidth="1"/>
    <col min="9" max="10" style="14762" width="16.00390625" customWidth="1"/>
    <col min="11" max="11" style="14762" width="25.00390625" customWidth="1"/>
    <col min="12" max="12" style="14762" width="7.00390625" customWidth="1"/>
    <col min="13" max="13" style="14762" width="15.00390625" customWidth="1"/>
    <col min="14" max="14" style="14762" width="3.00390625" customWidth="1"/>
    <col min="15" max="15" style="14762" width="4.00390625" customWidth="1"/>
    <col min="16" max="16" style="14762" width="8.00390625" customWidth="1"/>
    <col min="17" max="17" style="14762" width="21.00390625" customWidth="1"/>
    <col min="18" max="18" style="14762" width="14.00390625" customWidth="1"/>
    <col min="19" max="20" style="14762" width="17.00390625" customWidth="1"/>
    <col min="21" max="21" style="14762" width="9.00390625" customWidth="1"/>
    <col min="22" max="22" style="14762" width="12.00390625" customWidth="1"/>
    <col min="23" max="23" style="14762" width="9.00390625" customWidth="1"/>
    <col min="24" max="24" style="14762" width="21.00390625" customWidth="1"/>
    <col min="25" max="25" style="14762" width="12.00390625" customWidth="1"/>
    <col min="26" max="26" style="14762" width="3.00390625" customWidth="1"/>
    <col min="27" max="27" style="14762" width="6.00390625" customWidth="1"/>
    <col min="28" max="28" style="14762" width="38.00390625" customWidth="1"/>
    <col min="29" max="29" style="14762" width="15.00390625" customWidth="1"/>
    <col min="30" max="30" style="14762" width="37.57421875" hidden="1" customWidth="1"/>
    <col min="31" max="31" style="14762" width="15.7109375" hidden="1" customWidth="1"/>
    <col min="32" max="34" style="14762" width="16.00390625" customWidth="1"/>
    <col min="35" max="37" style="14762" width="16.7109375" hidden="1" customWidth="1"/>
    <col min="38" max="58" style="14762" width="8.00390625" customWidth="1"/>
    <col min="59" max="59" style="14762" width="9.140625" hidden="1"/>
  </cols>
  <sheetData>
    <row s="14841" customFormat="1" customHeight="1" ht="10.5" hidden="1">
      <c r="A1" s="1122"/>
      <c r="B1" s="1122"/>
      <c r="C1" s="1122"/>
      <c r="E1" s="764"/>
      <c r="H1" s="1387"/>
      <c r="L1" s="1355"/>
      <c r="M1" s="1355"/>
      <c r="AD1" s="1355"/>
      <c r="AH1" s="1374"/>
      <c r="AI1" s="1367"/>
      <c r="BG1" s="644" t="s">
        <v>14</v>
      </c>
    </row>
    <row customHeight="1" ht="10.5" hidden="1">
      <c r="BG2" s="985">
        <v>0</v>
      </c>
    </row>
    <row s="14726"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 СП «Нерюнгринская ГРЭС»</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344</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1027</v>
      </c>
      <c r="G9" s="2636" t="s">
        <v>1028</v>
      </c>
      <c r="H9" s="2637"/>
      <c r="I9" s="2354" t="s">
        <v>1029</v>
      </c>
      <c r="J9" s="2354"/>
      <c r="K9" s="2354" t="s">
        <v>1030</v>
      </c>
      <c r="L9" s="2354"/>
      <c r="M9" s="2354"/>
      <c r="N9" s="2354"/>
      <c r="O9" s="2354"/>
      <c r="P9" s="2354"/>
      <c r="Q9" s="2354"/>
      <c r="R9" s="2354"/>
      <c r="S9" s="2354"/>
      <c r="T9" s="2354"/>
      <c r="U9" s="2354"/>
      <c r="V9" s="2354"/>
      <c r="W9" s="2354"/>
      <c r="X9" s="2354"/>
      <c r="Y9" s="2354"/>
      <c r="Z9" s="2419" t="s">
        <v>1031</v>
      </c>
      <c r="AA9" s="2420"/>
      <c r="AB9" s="2354" t="s">
        <v>1032</v>
      </c>
      <c r="AC9" s="2354"/>
      <c r="AD9" s="2354"/>
      <c r="AE9" s="2354"/>
      <c r="AF9" s="2402" t="s">
        <v>1033</v>
      </c>
      <c r="AG9" s="2354" t="s">
        <v>1034</v>
      </c>
      <c r="AH9" s="2354"/>
      <c r="AI9" s="2402" t="s">
        <v>1035</v>
      </c>
      <c r="AJ9" s="2354" t="s">
        <v>1036</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1037</v>
      </c>
      <c r="L10" s="2328" t="s">
        <v>1038</v>
      </c>
      <c r="M10" s="2330"/>
      <c r="N10" s="2354" t="s">
        <v>1039</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4762" customFormat="1" customHeight="1" ht="25.2">
      <c r="A11" s="1356"/>
      <c r="B11" s="1356"/>
      <c r="C11" s="1356"/>
      <c r="D11" s="1355"/>
      <c r="E11" s="1357"/>
      <c r="F11" s="2635"/>
      <c r="G11" s="2638"/>
      <c r="H11" s="2639"/>
      <c r="I11" s="2354"/>
      <c r="J11" s="2354"/>
      <c r="K11" s="2354"/>
      <c r="L11" s="2402" t="s">
        <v>1040</v>
      </c>
      <c r="M11" s="2402" t="s">
        <v>1041</v>
      </c>
      <c r="N11" s="2354" t="s">
        <v>1042</v>
      </c>
      <c r="O11" s="2354"/>
      <c r="P11" s="2645" t="s">
        <v>1023</v>
      </c>
      <c r="Q11" s="2645" t="s">
        <v>1043</v>
      </c>
      <c r="R11" s="2645" t="s">
        <v>1044</v>
      </c>
      <c r="S11" s="2645" t="s">
        <v>1045</v>
      </c>
      <c r="T11" s="2645"/>
      <c r="U11" s="2645"/>
      <c r="V11" s="2645"/>
      <c r="W11" s="2645"/>
      <c r="X11" s="2645"/>
      <c r="Y11" s="2645"/>
      <c r="Z11" s="2421"/>
      <c r="AA11" s="2422"/>
      <c r="AB11" s="2354" t="s">
        <v>1046</v>
      </c>
      <c r="AC11" s="2354"/>
      <c r="AD11" s="2328" t="s">
        <v>1047</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90</v>
      </c>
      <c r="J12" s="1380" t="s">
        <v>1048</v>
      </c>
      <c r="K12" s="2354"/>
      <c r="L12" s="2459"/>
      <c r="M12" s="2459"/>
      <c r="N12" s="2354"/>
      <c r="O12" s="2354"/>
      <c r="P12" s="2645"/>
      <c r="Q12" s="2645"/>
      <c r="R12" s="2645"/>
      <c r="S12" s="1361" t="s">
        <v>87</v>
      </c>
      <c r="T12" s="1361" t="s">
        <v>88</v>
      </c>
      <c r="U12" s="1361" t="s">
        <v>86</v>
      </c>
      <c r="V12" s="1361" t="s">
        <v>1049</v>
      </c>
      <c r="W12" s="1361" t="s">
        <v>86</v>
      </c>
      <c r="X12" s="1361" t="s">
        <v>1050</v>
      </c>
      <c r="Y12" s="1361" t="s">
        <v>1051</v>
      </c>
      <c r="Z12" s="2427"/>
      <c r="AA12" s="2428"/>
      <c r="AB12" s="1368" t="s">
        <v>1052</v>
      </c>
      <c r="AC12" s="1368" t="s">
        <v>1053</v>
      </c>
      <c r="AD12" s="1368" t="s">
        <v>1052</v>
      </c>
      <c r="AE12" s="1368" t="s">
        <v>1053</v>
      </c>
      <c r="AF12" s="2459"/>
      <c r="AG12" s="1381" t="s">
        <v>1054</v>
      </c>
      <c r="AH12" s="1381" t="s">
        <v>1055</v>
      </c>
      <c r="AI12" s="2459"/>
      <c r="AJ12" s="1381" t="s">
        <v>1054</v>
      </c>
      <c r="AK12" s="1381" t="s">
        <v>1055</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1056</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83</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C9B0B-2BC4-6EBC-98F8-4DAC6FD2931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7485" width="4.140625" hidden="1" customWidth="1"/>
    <col min="4" max="4" style="14841" width="4.140625" hidden="1" customWidth="1"/>
    <col min="5" max="5" style="14762" width="3.00390625" customWidth="1"/>
    <col min="6" max="6" style="14762" width="6.00390625" customWidth="1"/>
    <col min="7" max="7" style="14762" width="60.00390625" customWidth="1"/>
    <col min="8" max="9" style="14762" width="21.7109375" hidden="1" customWidth="1"/>
    <col min="10" max="10" style="14762" width="0.140625" customWidth="1"/>
    <col min="11" max="11" style="14762" width="1.00390625" customWidth="1"/>
    <col min="12" max="22" style="14762" width="8.00390625" customWidth="1"/>
    <col min="23" max="23" style="14762" width="9.140625" hidden="1"/>
  </cols>
  <sheetData>
    <row s="14841" customFormat="1" customHeight="1" ht="10.5" hidden="1">
      <c r="A1" s="1393"/>
      <c r="B1" s="1393"/>
      <c r="C1" s="1393"/>
      <c r="E1" s="764"/>
      <c r="W1" s="1387" t="s">
        <v>14</v>
      </c>
    </row>
    <row customHeight="1" ht="10.5" hidden="1">
      <c r="W2" s="1382">
        <v>0</v>
      </c>
    </row>
    <row s="14726"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 СП «Нерюнгринская ГРЭС»</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4842"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344</v>
      </c>
      <c r="G9" s="2647"/>
      <c r="H9" s="2647"/>
      <c r="I9" s="2647"/>
      <c r="J9" s="2647"/>
      <c r="K9" s="1467"/>
      <c r="L9" s="1384"/>
      <c r="M9" s="1384"/>
      <c r="N9" s="1384"/>
      <c r="O9" s="1384"/>
      <c r="P9" s="1384"/>
      <c r="Q9" s="1384"/>
      <c r="R9" s="1384"/>
      <c r="S9" s="1384"/>
      <c r="T9" s="1384"/>
      <c r="U9" s="1384"/>
      <c r="V9" s="1384"/>
      <c r="W9" s="1382">
        <v>10</v>
      </c>
    </row>
    <row customHeight="1" ht="25.2">
      <c r="E10" s="1384"/>
      <c r="F10" s="2650" t="s">
        <v>89</v>
      </c>
      <c r="G10" s="2655" t="s">
        <v>1057</v>
      </c>
      <c r="H10" s="2653" t="s">
        <v>1058</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1059</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1060</v>
      </c>
      <c r="G14" s="2648" t="s">
        <v>1061</v>
      </c>
      <c r="H14" s="2648"/>
      <c r="I14" s="2648"/>
      <c r="J14" s="2648"/>
      <c r="K14" s="1461"/>
      <c r="W14" s="1382">
        <v>11</v>
      </c>
    </row>
    <row customHeight="1" ht="11.549999999999999">
      <c r="F15" s="1457">
        <v>1</v>
      </c>
      <c r="G15" s="917" t="s">
        <v>1062</v>
      </c>
      <c r="H15" s="1463">
        <f>SUM(I15:J15)</f>
        <v>0</v>
      </c>
      <c r="I15" s="1463">
        <f>SUM(I16:I27)</f>
        <v>0</v>
      </c>
      <c r="J15" s="1452"/>
      <c r="K15" s="1461"/>
      <c r="W15" s="1382">
        <v>11</v>
      </c>
    </row>
    <row customHeight="1" ht="24">
      <c r="F16" s="1457" t="s">
        <v>1063</v>
      </c>
      <c r="G16" s="1464" t="s">
        <v>1064</v>
      </c>
      <c r="H16" s="1463">
        <f>SUM(I16:J16)</f>
        <v>0</v>
      </c>
      <c r="I16" s="1462"/>
      <c r="J16" s="1452"/>
      <c r="K16" s="1461"/>
      <c r="W16" s="1382">
        <v>23</v>
      </c>
    </row>
    <row customHeight="1" ht="24">
      <c r="F17" s="1457" t="s">
        <v>1065</v>
      </c>
      <c r="G17" s="1464" t="s">
        <v>1066</v>
      </c>
      <c r="H17" s="1463">
        <f>SUM(I17:J17)</f>
        <v>0</v>
      </c>
      <c r="I17" s="1462"/>
      <c r="J17" s="1452"/>
      <c r="K17" s="1461"/>
      <c r="W17" s="1382">
        <v>23</v>
      </c>
    </row>
    <row customHeight="1" ht="35.699999999999996">
      <c r="F18" s="1457" t="s">
        <v>1067</v>
      </c>
      <c r="G18" s="1464" t="s">
        <v>1068</v>
      </c>
      <c r="H18" s="1463">
        <f>SUM(I18:J18)</f>
        <v>0</v>
      </c>
      <c r="I18" s="1462"/>
      <c r="J18" s="1452"/>
      <c r="K18" s="1461"/>
      <c r="W18" s="1382">
        <v>34</v>
      </c>
    </row>
    <row customHeight="1" ht="35.699999999999996">
      <c r="F19" s="1457" t="s">
        <v>1069</v>
      </c>
      <c r="G19" s="1464" t="s">
        <v>1070</v>
      </c>
      <c r="H19" s="1463">
        <f>SUM(I19:J19)</f>
        <v>0</v>
      </c>
      <c r="I19" s="1462"/>
      <c r="J19" s="1452"/>
      <c r="K19" s="1461"/>
      <c r="W19" s="1382">
        <v>34</v>
      </c>
    </row>
    <row customHeight="1" ht="48.29999999999999">
      <c r="F20" s="1457" t="s">
        <v>1071</v>
      </c>
      <c r="G20" s="1464" t="s">
        <v>1072</v>
      </c>
      <c r="H20" s="1463">
        <f>SUM(I20:J20)</f>
        <v>0</v>
      </c>
      <c r="I20" s="1462"/>
      <c r="J20" s="1452"/>
      <c r="K20" s="1461"/>
      <c r="W20" s="1382">
        <v>46</v>
      </c>
    </row>
    <row customHeight="1" ht="35.699999999999996">
      <c r="F21" s="1457" t="s">
        <v>1073</v>
      </c>
      <c r="G21" s="1464" t="s">
        <v>1074</v>
      </c>
      <c r="H21" s="1463">
        <f>SUM(I21:J21)</f>
        <v>0</v>
      </c>
      <c r="I21" s="1462"/>
      <c r="J21" s="1452"/>
      <c r="K21" s="1461"/>
      <c r="W21" s="1382">
        <v>34</v>
      </c>
    </row>
    <row customHeight="1" ht="35.699999999999996">
      <c r="F22" s="1457" t="s">
        <v>1075</v>
      </c>
      <c r="G22" s="1464" t="s">
        <v>1076</v>
      </c>
      <c r="H22" s="1463">
        <f>SUM(I22:J22)</f>
        <v>0</v>
      </c>
      <c r="I22" s="1462"/>
      <c r="J22" s="1452"/>
      <c r="K22" s="1461"/>
      <c r="W22" s="1382">
        <v>34</v>
      </c>
    </row>
    <row customHeight="1" ht="24">
      <c r="F23" s="1457" t="s">
        <v>1077</v>
      </c>
      <c r="G23" s="1464" t="s">
        <v>1078</v>
      </c>
      <c r="H23" s="1463">
        <f>SUM(I23:J23)</f>
        <v>0</v>
      </c>
      <c r="I23" s="1462"/>
      <c r="J23" s="1452"/>
      <c r="K23" s="1461"/>
      <c r="W23" s="1382">
        <v>23</v>
      </c>
    </row>
    <row customHeight="1" ht="24">
      <c r="F24" s="1457" t="s">
        <v>1079</v>
      </c>
      <c r="G24" s="1464" t="s">
        <v>1080</v>
      </c>
      <c r="H24" s="1463">
        <f>SUM(I24:J24)</f>
        <v>0</v>
      </c>
      <c r="I24" s="1462"/>
      <c r="J24" s="1452"/>
      <c r="K24" s="1461"/>
      <c r="W24" s="1382">
        <v>23</v>
      </c>
    </row>
    <row customHeight="1" ht="35.699999999999996">
      <c r="F25" s="1457" t="s">
        <v>1081</v>
      </c>
      <c r="G25" s="1464" t="s">
        <v>1082</v>
      </c>
      <c r="H25" s="1463">
        <f>SUM(I25:J25)</f>
        <v>0</v>
      </c>
      <c r="I25" s="1462"/>
      <c r="J25" s="1452"/>
      <c r="K25" s="1461"/>
      <c r="W25" s="1382">
        <v>34</v>
      </c>
    </row>
    <row customHeight="1" ht="35.699999999999996">
      <c r="F26" s="1457" t="s">
        <v>1083</v>
      </c>
      <c r="G26" s="1464" t="s">
        <v>1084</v>
      </c>
      <c r="H26" s="1463">
        <f>SUM(I26:J26)</f>
        <v>0</v>
      </c>
      <c r="I26" s="1462"/>
      <c r="J26" s="1452"/>
      <c r="K26" s="1461"/>
      <c r="W26" s="1382">
        <v>34</v>
      </c>
    </row>
    <row customHeight="1" ht="11.549999999999999">
      <c r="F27" s="1457" t="s">
        <v>1085</v>
      </c>
      <c r="G27" s="1464" t="s">
        <v>1086</v>
      </c>
      <c r="H27" s="1463">
        <f>SUM(I27:J27)</f>
        <v>0</v>
      </c>
      <c r="I27" s="1462"/>
      <c r="J27" s="1452"/>
      <c r="K27" s="1461"/>
      <c r="W27" s="1382">
        <v>11</v>
      </c>
    </row>
    <row customHeight="1" ht="11.549999999999999">
      <c r="F28" s="1457">
        <v>2</v>
      </c>
      <c r="G28" s="917" t="s">
        <v>1087</v>
      </c>
      <c r="H28" s="1463">
        <f>SUM(I28:J28)</f>
        <v>0</v>
      </c>
      <c r="I28" s="1463">
        <f>SUM(I29:I31)</f>
        <v>0</v>
      </c>
      <c r="J28" s="1452"/>
      <c r="K28" s="1461"/>
      <c r="W28" s="1382">
        <v>11</v>
      </c>
    </row>
    <row customHeight="1" ht="11.549999999999999">
      <c r="F29" s="1457" t="s">
        <v>750</v>
      </c>
      <c r="G29" s="1464" t="s">
        <v>1088</v>
      </c>
      <c r="H29" s="1463">
        <f>SUM(I29:J29)</f>
        <v>0</v>
      </c>
      <c r="I29" s="1462"/>
      <c r="J29" s="1452"/>
      <c r="K29" s="1461"/>
      <c r="W29" s="1382">
        <v>11</v>
      </c>
    </row>
    <row customHeight="1" ht="11.549999999999999">
      <c r="F30" s="1457" t="s">
        <v>351</v>
      </c>
      <c r="G30" s="1464" t="s">
        <v>1089</v>
      </c>
      <c r="H30" s="1463">
        <f>SUM(I30:J30)</f>
        <v>0</v>
      </c>
      <c r="I30" s="1462"/>
      <c r="J30" s="1452"/>
      <c r="K30" s="1461"/>
      <c r="W30" s="1382">
        <v>11</v>
      </c>
    </row>
    <row customHeight="1" ht="11.549999999999999">
      <c r="F31" s="1457" t="s">
        <v>354</v>
      </c>
      <c r="G31" s="1464" t="s">
        <v>1090</v>
      </c>
      <c r="H31" s="1463">
        <f>SUM(I31:J31)</f>
        <v>0</v>
      </c>
      <c r="I31" s="1462"/>
      <c r="J31" s="1452"/>
      <c r="K31" s="1461"/>
      <c r="W31" s="1382">
        <v>11</v>
      </c>
    </row>
    <row customHeight="1" ht="11.549999999999999">
      <c r="F32" s="1457">
        <v>3</v>
      </c>
      <c r="G32" s="917" t="s">
        <v>1091</v>
      </c>
      <c r="H32" s="1463">
        <f>SUM(I32:J32)</f>
        <v>0</v>
      </c>
      <c r="I32" s="1463">
        <f>SUM(I33:I34)</f>
        <v>0</v>
      </c>
      <c r="J32" s="1452"/>
      <c r="K32" s="1461"/>
      <c r="W32" s="1382">
        <v>11</v>
      </c>
    </row>
    <row customHeight="1" ht="48.29999999999999">
      <c r="F33" s="1457" t="s">
        <v>368</v>
      </c>
      <c r="G33" s="1464" t="s">
        <v>1092</v>
      </c>
      <c r="H33" s="1463">
        <f>SUM(I33:J33)</f>
        <v>0</v>
      </c>
      <c r="I33" s="1462"/>
      <c r="J33" s="1452"/>
      <c r="K33" s="1461"/>
      <c r="W33" s="1382">
        <v>46</v>
      </c>
    </row>
    <row customHeight="1" ht="11.549999999999999">
      <c r="F34" s="1457" t="s">
        <v>376</v>
      </c>
      <c r="G34" s="1464" t="s">
        <v>1093</v>
      </c>
      <c r="H34" s="1463">
        <f>SUM(I34:J34)</f>
        <v>0</v>
      </c>
      <c r="I34" s="1462"/>
      <c r="J34" s="1452"/>
      <c r="K34" s="1461"/>
      <c r="W34" s="1382">
        <v>11</v>
      </c>
    </row>
    <row customHeight="1" ht="11.549999999999999">
      <c r="F35" s="1457">
        <v>4</v>
      </c>
      <c r="G35" s="917" t="s">
        <v>1094</v>
      </c>
      <c r="H35" s="1463">
        <f>SUM(I35:J35)</f>
        <v>0</v>
      </c>
      <c r="I35" s="1462"/>
      <c r="J35" s="1452"/>
      <c r="K35" s="1461"/>
      <c r="W35" s="1382">
        <v>11</v>
      </c>
    </row>
    <row customHeight="1" ht="11.549999999999999">
      <c r="F36" s="1457"/>
      <c r="G36" s="920" t="s">
        <v>1095</v>
      </c>
      <c r="H36" s="1463">
        <f>SUM(I36:J36)</f>
        <v>0</v>
      </c>
      <c r="I36" s="1463">
        <f>SUM(I15,I28,I32,I35)</f>
        <v>0</v>
      </c>
      <c r="J36" s="1452"/>
      <c r="K36" s="1461"/>
      <c r="W36" s="1382">
        <v>11</v>
      </c>
    </row>
    <row customHeight="1" ht="29.25">
      <c r="F37" s="1458" t="s">
        <v>1096</v>
      </c>
      <c r="G37" s="2649" t="s">
        <v>1097</v>
      </c>
      <c r="H37" s="2649"/>
      <c r="I37" s="2649"/>
      <c r="J37" s="2649"/>
      <c r="K37" s="1461"/>
      <c r="W37" s="1382">
        <v>28</v>
      </c>
    </row>
    <row customHeight="1" ht="24">
      <c r="F38" s="1457" t="s">
        <v>123</v>
      </c>
      <c r="G38" s="917" t="s">
        <v>1098</v>
      </c>
      <c r="H38" s="1463">
        <f>SUM(I38:J38)</f>
        <v>0</v>
      </c>
      <c r="I38" s="1463">
        <f>SUM(I39,I44,I47)</f>
        <v>0</v>
      </c>
      <c r="J38" s="1452"/>
      <c r="K38" s="1461"/>
      <c r="W38" s="1382">
        <v>23</v>
      </c>
    </row>
    <row customHeight="1" ht="11.549999999999999">
      <c r="F39" s="1457" t="s">
        <v>1063</v>
      </c>
      <c r="G39" s="1464" t="s">
        <v>1062</v>
      </c>
      <c r="H39" s="1463">
        <f>SUM(I39:J39)</f>
        <v>0</v>
      </c>
      <c r="I39" s="1463">
        <f>SUM(I40:I43)</f>
        <v>0</v>
      </c>
      <c r="J39" s="1452"/>
      <c r="K39" s="1461"/>
      <c r="W39" s="1382">
        <v>11</v>
      </c>
    </row>
    <row customHeight="1" ht="24">
      <c r="F40" s="1457" t="s">
        <v>1099</v>
      </c>
      <c r="G40" s="1465" t="s">
        <v>1100</v>
      </c>
      <c r="H40" s="1463">
        <f>SUM(I40:J40)</f>
        <v>0</v>
      </c>
      <c r="I40" s="1462"/>
      <c r="J40" s="1452"/>
      <c r="K40" s="1461"/>
      <c r="W40" s="1382">
        <v>23</v>
      </c>
    </row>
    <row customHeight="1" ht="11.549999999999999">
      <c r="F41" s="1457" t="s">
        <v>1101</v>
      </c>
      <c r="G41" s="1465" t="s">
        <v>1102</v>
      </c>
      <c r="H41" s="1463">
        <f>SUM(I41:J41)</f>
        <v>0</v>
      </c>
      <c r="I41" s="1462"/>
      <c r="J41" s="1452"/>
      <c r="K41" s="1461"/>
      <c r="W41" s="1382">
        <v>11</v>
      </c>
    </row>
    <row customHeight="1" ht="11.549999999999999">
      <c r="F42" s="1457" t="s">
        <v>1103</v>
      </c>
      <c r="G42" s="1465" t="s">
        <v>1104</v>
      </c>
      <c r="H42" s="1463">
        <f>SUM(I42:J42)</f>
        <v>0</v>
      </c>
      <c r="I42" s="1462"/>
      <c r="J42" s="1452"/>
      <c r="K42" s="1461"/>
      <c r="W42" s="1382">
        <v>11</v>
      </c>
    </row>
    <row customHeight="1" ht="35.699999999999996">
      <c r="F43" s="1457" t="s">
        <v>1105</v>
      </c>
      <c r="G43" s="1465" t="s">
        <v>1106</v>
      </c>
      <c r="H43" s="1463">
        <f>SUM(I43:J43)</f>
        <v>0</v>
      </c>
      <c r="I43" s="1462"/>
      <c r="J43" s="1452"/>
      <c r="K43" s="1461"/>
      <c r="W43" s="1382">
        <v>34</v>
      </c>
    </row>
    <row customHeight="1" ht="11.549999999999999">
      <c r="F44" s="1457" t="s">
        <v>1065</v>
      </c>
      <c r="G44" s="1464" t="s">
        <v>1091</v>
      </c>
      <c r="H44" s="1463">
        <f>SUM(I44:J44)</f>
        <v>0</v>
      </c>
      <c r="I44" s="1463">
        <f>SUM(I45:I46)</f>
        <v>0</v>
      </c>
      <c r="J44" s="1452"/>
      <c r="K44" s="1461"/>
      <c r="W44" s="1382">
        <v>11</v>
      </c>
    </row>
    <row customHeight="1" ht="48.29999999999999">
      <c r="F45" s="1457" t="s">
        <v>1107</v>
      </c>
      <c r="G45" s="1465" t="s">
        <v>1092</v>
      </c>
      <c r="H45" s="1463">
        <f>SUM(I45:J45)</f>
        <v>0</v>
      </c>
      <c r="I45" s="1462"/>
      <c r="J45" s="1452"/>
      <c r="K45" s="1461"/>
      <c r="W45" s="1382">
        <v>46</v>
      </c>
    </row>
    <row customHeight="1" ht="11.549999999999999">
      <c r="F46" s="1457" t="s">
        <v>1108</v>
      </c>
      <c r="G46" s="1465" t="s">
        <v>1093</v>
      </c>
      <c r="H46" s="1463">
        <f>SUM(I46:J46)</f>
        <v>0</v>
      </c>
      <c r="I46" s="1462"/>
      <c r="J46" s="1452"/>
      <c r="K46" s="1461"/>
      <c r="W46" s="1382">
        <v>11</v>
      </c>
    </row>
    <row customHeight="1" ht="11.549999999999999">
      <c r="F47" s="1457" t="s">
        <v>1067</v>
      </c>
      <c r="G47" s="1464" t="s">
        <v>1109</v>
      </c>
      <c r="H47" s="1463">
        <f>SUM(I47:J47)</f>
        <v>0</v>
      </c>
      <c r="I47" s="1462"/>
      <c r="J47" s="1452"/>
      <c r="K47" s="1461"/>
      <c r="W47" s="1382">
        <v>11</v>
      </c>
    </row>
    <row customHeight="1" ht="24">
      <c r="F48" s="1457" t="s">
        <v>104</v>
      </c>
      <c r="G48" s="917" t="s">
        <v>1110</v>
      </c>
      <c r="H48" s="1463">
        <f>SUM(I48:J48)</f>
        <v>0</v>
      </c>
      <c r="I48" s="1463">
        <f>SUM(I49,I54,I57)</f>
        <v>0</v>
      </c>
      <c r="J48" s="1452"/>
      <c r="K48" s="1461"/>
      <c r="W48" s="1382">
        <v>23</v>
      </c>
    </row>
    <row customHeight="1" ht="11.549999999999999">
      <c r="F49" s="1457" t="s">
        <v>750</v>
      </c>
      <c r="G49" s="1464" t="s">
        <v>1062</v>
      </c>
      <c r="H49" s="1463">
        <f>SUM(I49:J49)</f>
        <v>0</v>
      </c>
      <c r="I49" s="1463">
        <f>SUM(I50:I53)</f>
        <v>0</v>
      </c>
      <c r="J49" s="1452"/>
      <c r="K49" s="1461"/>
      <c r="W49" s="1382">
        <v>11</v>
      </c>
    </row>
    <row customHeight="1" ht="24">
      <c r="F50" s="1457" t="s">
        <v>753</v>
      </c>
      <c r="G50" s="1465" t="s">
        <v>1100</v>
      </c>
      <c r="H50" s="1463">
        <f>SUM(I50:J50)</f>
        <v>0</v>
      </c>
      <c r="I50" s="1462"/>
      <c r="J50" s="1452"/>
      <c r="K50" s="1461"/>
      <c r="W50" s="1382">
        <v>23</v>
      </c>
    </row>
    <row customHeight="1" ht="11.549999999999999">
      <c r="F51" s="1457" t="s">
        <v>756</v>
      </c>
      <c r="G51" s="1465" t="s">
        <v>1102</v>
      </c>
      <c r="H51" s="1463">
        <f>SUM(I51:J51)</f>
        <v>0</v>
      </c>
      <c r="I51" s="1462"/>
      <c r="J51" s="1452"/>
      <c r="K51" s="1461"/>
      <c r="W51" s="1382">
        <v>11</v>
      </c>
    </row>
    <row customHeight="1" ht="11.549999999999999">
      <c r="F52" s="1457" t="s">
        <v>1111</v>
      </c>
      <c r="G52" s="1465" t="s">
        <v>1104</v>
      </c>
      <c r="H52" s="1463">
        <f>SUM(I52:J52)</f>
        <v>0</v>
      </c>
      <c r="I52" s="1462"/>
      <c r="J52" s="1452"/>
      <c r="K52" s="1461"/>
      <c r="W52" s="1382">
        <v>11</v>
      </c>
    </row>
    <row customHeight="1" ht="35.699999999999996">
      <c r="F53" s="1457" t="s">
        <v>1112</v>
      </c>
      <c r="G53" s="1465" t="s">
        <v>1106</v>
      </c>
      <c r="H53" s="1463">
        <f>SUM(I53:J53)</f>
        <v>0</v>
      </c>
      <c r="I53" s="1462"/>
      <c r="J53" s="1452"/>
      <c r="K53" s="1461"/>
      <c r="W53" s="1382">
        <v>34</v>
      </c>
    </row>
    <row customHeight="1" ht="11.549999999999999">
      <c r="F54" s="1457" t="s">
        <v>351</v>
      </c>
      <c r="G54" s="1464" t="s">
        <v>1091</v>
      </c>
      <c r="H54" s="1463">
        <f>SUM(I54:J54)</f>
        <v>0</v>
      </c>
      <c r="I54" s="1463">
        <f>SUM(I55:I56)</f>
        <v>0</v>
      </c>
      <c r="J54" s="1452"/>
      <c r="K54" s="1461"/>
      <c r="W54" s="1382">
        <v>11</v>
      </c>
    </row>
    <row customHeight="1" ht="48.29999999999999">
      <c r="F55" s="1457" t="s">
        <v>760</v>
      </c>
      <c r="G55" s="1465" t="s">
        <v>1092</v>
      </c>
      <c r="H55" s="1463">
        <f>SUM(I55:J55)</f>
        <v>0</v>
      </c>
      <c r="I55" s="1462"/>
      <c r="J55" s="1452"/>
      <c r="K55" s="1461"/>
      <c r="W55" s="1382">
        <v>46</v>
      </c>
    </row>
    <row customHeight="1" ht="11.549999999999999">
      <c r="F56" s="1457" t="s">
        <v>762</v>
      </c>
      <c r="G56" s="1465" t="s">
        <v>1093</v>
      </c>
      <c r="H56" s="1463">
        <f>SUM(I56:J56)</f>
        <v>0</v>
      </c>
      <c r="I56" s="1462"/>
      <c r="J56" s="1452"/>
      <c r="K56" s="1461"/>
      <c r="W56" s="1382">
        <v>11</v>
      </c>
    </row>
    <row customHeight="1" ht="11.549999999999999">
      <c r="F57" s="1457" t="s">
        <v>354</v>
      </c>
      <c r="G57" s="1464" t="s">
        <v>1109</v>
      </c>
      <c r="H57" s="1463">
        <f>SUM(I57:J57)</f>
        <v>0</v>
      </c>
      <c r="I57" s="1462"/>
      <c r="J57" s="1452"/>
      <c r="K57" s="1461"/>
      <c r="W57" s="1382">
        <v>11</v>
      </c>
    </row>
    <row customHeight="1" ht="11.549999999999999">
      <c r="F58" s="1457"/>
      <c r="G58" s="1466" t="s">
        <v>1095</v>
      </c>
      <c r="H58" s="1463">
        <f>SUM(I58:J58)</f>
        <v>0</v>
      </c>
      <c r="I58" s="1463">
        <f>SUM(I38,I48)</f>
        <v>0</v>
      </c>
      <c r="J58" s="1452"/>
      <c r="K58" s="1461"/>
      <c r="W58" s="1382">
        <v>11</v>
      </c>
    </row>
    <row customHeight="1" ht="10.5" hidden="1">
      <c r="A59" s="1393" t="s">
        <v>83</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1F0E8-5568-8A0C-6026-7D9E9FE3FFA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7690" width="4.7109375" hidden="1" customWidth="1"/>
    <col min="2" max="2" style="17696" width="4.7109375" hidden="1" customWidth="1"/>
    <col min="3" max="4" style="17690" width="4.7109375" hidden="1" customWidth="1"/>
    <col min="5" max="5" style="17690" width="3.00390625" customWidth="1"/>
    <col min="6" max="6" style="17690" width="6.00390625" customWidth="1"/>
    <col min="7" max="7" style="17690" width="18.00390625" customWidth="1"/>
    <col min="8" max="8" style="17690" width="27.00390625" customWidth="1"/>
    <col min="9" max="9" style="17690" width="18.00390625" customWidth="1"/>
    <col min="10" max="14" style="17690" width="0.8515625" hidden="1" customWidth="1"/>
    <col min="15" max="28" style="17690" width="21.7109375" customWidth="1"/>
    <col min="29" max="71" style="17690" width="0.8515625" customWidth="1"/>
    <col min="72" max="79" style="17690" width="21.7109375" hidden="1" customWidth="1"/>
    <col min="80" max="81" style="17690" width="29.140625" hidden="1" customWidth="1"/>
    <col min="82" max="89" style="17690" width="21.7109375" hidden="1" customWidth="1"/>
    <col min="90" max="102" style="17690" width="0.7109375" hidden="1" customWidth="1"/>
    <col min="103" max="114" style="17690" width="21.7109375" hidden="1" customWidth="1"/>
    <col min="115" max="178" style="17690" width="0.7109375" hidden="1" customWidth="1"/>
    <col min="179" max="179" style="17690" width="0.140625" customWidth="1"/>
    <col min="180" max="184" style="17690" width="8.00390625" customWidth="1"/>
    <col min="185" max="185" style="17690" width="9.140625" hidden="1"/>
  </cols>
  <sheetData>
    <row s="17620" customFormat="1" customHeight="1" ht="12" hidden="1">
      <c r="B1" s="1150"/>
      <c r="C1" s="1151"/>
      <c r="D1" s="1151"/>
      <c r="GC1" s="1149" t="s">
        <v>14</v>
      </c>
    </row>
    <row s="17620"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7620"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7630"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7635" customFormat="1" customHeight="1" ht="18.75">
      <c r="B6" s="1170"/>
      <c r="E6" s="1172"/>
      <c r="F6" s="2441" t="str">
        <f>IF(org=0,"Не определено",org)</f>
        <v>АО «ДГК» СП «Нерюнгринская ГРЭС»</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7639"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7639" customFormat="1" customHeight="1" ht="11.25" hidden="1">
      <c r="B8" s="1161"/>
      <c r="F8" s="1283"/>
      <c r="G8" s="990"/>
      <c r="H8" s="587"/>
      <c r="I8" s="587"/>
      <c r="J8" s="587"/>
      <c r="K8" s="587"/>
      <c r="L8" s="587"/>
      <c r="M8" s="1283"/>
      <c r="N8" s="1283"/>
      <c r="O8" s="2677" t="s">
        <v>1113</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1114</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7639"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7639" customFormat="1" customHeight="1" ht="11.549999999999999">
      <c r="B10" s="1161"/>
      <c r="F10" s="2656" t="s">
        <v>344</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89</v>
      </c>
      <c r="G11" s="2432" t="s">
        <v>1115</v>
      </c>
      <c r="H11" s="2664" t="s">
        <v>1116</v>
      </c>
      <c r="I11" s="2664" t="s">
        <v>1117</v>
      </c>
      <c r="J11" s="2665"/>
      <c r="K11" s="2665"/>
      <c r="L11" s="2665"/>
      <c r="M11" s="2665"/>
      <c r="N11" s="2665"/>
      <c r="O11" s="2436" t="s">
        <v>1118</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1118</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1118</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1119</v>
      </c>
      <c r="P12" s="2436"/>
      <c r="Q12" s="2436"/>
      <c r="R12" s="2436"/>
      <c r="S12" s="2436" t="s">
        <v>1120</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1121</v>
      </c>
      <c r="BU12" s="2614"/>
      <c r="BV12" s="2614"/>
      <c r="BW12" s="2660"/>
      <c r="BX12" s="2613" t="s">
        <v>1122</v>
      </c>
      <c r="BY12" s="2614"/>
      <c r="BZ12" s="2614"/>
      <c r="CA12" s="2660"/>
      <c r="CB12" s="2613" t="s">
        <v>1123</v>
      </c>
      <c r="CC12" s="2660"/>
      <c r="CD12" s="2613" t="s">
        <v>1124</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1125</v>
      </c>
      <c r="CZ12" s="2614"/>
      <c r="DA12" s="2614"/>
      <c r="DB12" s="2614"/>
      <c r="DC12" s="2614"/>
      <c r="DD12" s="2660"/>
      <c r="DE12" s="2613" t="s">
        <v>1126</v>
      </c>
      <c r="DF12" s="2660"/>
      <c r="DG12" s="2613" t="s">
        <v>1124</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1127</v>
      </c>
      <c r="P13" s="2436"/>
      <c r="Q13" s="2436"/>
      <c r="R13" s="2436"/>
      <c r="S13" s="2563" t="s">
        <v>1128</v>
      </c>
      <c r="T13" s="2615"/>
      <c r="U13" s="2354" t="s">
        <v>1129</v>
      </c>
      <c r="V13" s="2354"/>
      <c r="W13" s="2354"/>
      <c r="X13" s="2354"/>
      <c r="Y13" s="2354" t="s">
        <v>1130</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1131</v>
      </c>
      <c r="BU13" s="2615"/>
      <c r="BV13" s="2563" t="s">
        <v>1132</v>
      </c>
      <c r="BW13" s="2615"/>
      <c r="BX13" s="2563" t="s">
        <v>1133</v>
      </c>
      <c r="BY13" s="2615"/>
      <c r="BZ13" s="2563" t="s">
        <v>1134</v>
      </c>
      <c r="CA13" s="2615"/>
      <c r="CB13" s="2563" t="s">
        <v>1135</v>
      </c>
      <c r="CC13" s="2615"/>
      <c r="CD13" s="2563" t="s">
        <v>1136</v>
      </c>
      <c r="CE13" s="2615"/>
      <c r="CF13" s="2563" t="s">
        <v>1137</v>
      </c>
      <c r="CG13" s="2615"/>
      <c r="CH13" s="2613" t="s">
        <v>1138</v>
      </c>
      <c r="CI13" s="2614"/>
      <c r="CJ13" s="2614"/>
      <c r="CK13" s="2660"/>
      <c r="CL13" s="2663"/>
      <c r="CM13" s="2661"/>
      <c r="CN13" s="2661"/>
      <c r="CO13" s="2661"/>
      <c r="CP13" s="2661"/>
      <c r="CQ13" s="2661"/>
      <c r="CR13" s="2661"/>
      <c r="CS13" s="2661"/>
      <c r="CT13" s="2661"/>
      <c r="CU13" s="2661"/>
      <c r="CV13" s="2661"/>
      <c r="CW13" s="2661"/>
      <c r="CX13" s="2680"/>
      <c r="CY13" s="2563" t="s">
        <v>1139</v>
      </c>
      <c r="CZ13" s="2615"/>
      <c r="DA13" s="2563" t="s">
        <v>1140</v>
      </c>
      <c r="DB13" s="2615"/>
      <c r="DC13" s="2563" t="s">
        <v>1141</v>
      </c>
      <c r="DD13" s="2615"/>
      <c r="DE13" s="2563" t="s">
        <v>1142</v>
      </c>
      <c r="DF13" s="2615"/>
      <c r="DG13" s="2613" t="s">
        <v>1143</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1144</v>
      </c>
      <c r="P14" s="2615"/>
      <c r="Q14" s="2563" t="s">
        <v>1145</v>
      </c>
      <c r="R14" s="2615"/>
      <c r="S14" s="2564"/>
      <c r="T14" s="2440"/>
      <c r="U14" s="2563" t="s">
        <v>877</v>
      </c>
      <c r="V14" s="2615"/>
      <c r="W14" s="2563" t="s">
        <v>880</v>
      </c>
      <c r="X14" s="2615"/>
      <c r="Y14" s="2563" t="s">
        <v>877</v>
      </c>
      <c r="Z14" s="2615"/>
      <c r="AA14" s="2563" t="s">
        <v>887</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1146</v>
      </c>
      <c r="CI14" s="2615"/>
      <c r="CJ14" s="2563" t="s">
        <v>1147</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1148</v>
      </c>
      <c r="DH14" s="2615"/>
      <c r="DI14" s="2563" t="s">
        <v>1149</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867</v>
      </c>
      <c r="P16" s="2660"/>
      <c r="Q16" s="2613" t="s">
        <v>869</v>
      </c>
      <c r="R16" s="2660"/>
      <c r="S16" s="2613" t="s">
        <v>873</v>
      </c>
      <c r="T16" s="2660"/>
      <c r="U16" s="2613" t="s">
        <v>878</v>
      </c>
      <c r="V16" s="2660"/>
      <c r="W16" s="2613" t="s">
        <v>881</v>
      </c>
      <c r="X16" s="2660"/>
      <c r="Y16" s="2613" t="s">
        <v>885</v>
      </c>
      <c r="Z16" s="2660"/>
      <c r="AA16" s="2613" t="s">
        <v>888</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600</v>
      </c>
      <c r="BU16" s="2660"/>
      <c r="BV16" s="2613" t="s">
        <v>600</v>
      </c>
      <c r="BW16" s="2660"/>
      <c r="BX16" s="2613" t="s">
        <v>600</v>
      </c>
      <c r="BY16" s="2660"/>
      <c r="BZ16" s="2613" t="s">
        <v>600</v>
      </c>
      <c r="CA16" s="2660"/>
      <c r="CB16" s="2613" t="s">
        <v>1150</v>
      </c>
      <c r="CC16" s="2660"/>
      <c r="CD16" s="2613" t="s">
        <v>600</v>
      </c>
      <c r="CE16" s="2660"/>
      <c r="CF16" s="2613" t="s">
        <v>1151</v>
      </c>
      <c r="CG16" s="2660"/>
      <c r="CH16" s="2613" t="s">
        <v>1152</v>
      </c>
      <c r="CI16" s="2660"/>
      <c r="CJ16" s="2613" t="s">
        <v>1152</v>
      </c>
      <c r="CK16" s="2660"/>
      <c r="CL16" s="2663"/>
      <c r="CM16" s="2661"/>
      <c r="CN16" s="2661"/>
      <c r="CO16" s="2661"/>
      <c r="CP16" s="2661"/>
      <c r="CQ16" s="2661"/>
      <c r="CR16" s="2661"/>
      <c r="CS16" s="2661"/>
      <c r="CT16" s="2661"/>
      <c r="CU16" s="2661"/>
      <c r="CV16" s="2661"/>
      <c r="CW16" s="2661"/>
      <c r="CX16" s="2680"/>
      <c r="CY16" s="2563" t="s">
        <v>600</v>
      </c>
      <c r="CZ16" s="2615"/>
      <c r="DA16" s="2563" t="s">
        <v>600</v>
      </c>
      <c r="DB16" s="2615"/>
      <c r="DC16" s="2563" t="s">
        <v>600</v>
      </c>
      <c r="DD16" s="2615"/>
      <c r="DE16" s="2613" t="s">
        <v>1150</v>
      </c>
      <c r="DF16" s="2660"/>
      <c r="DG16" s="2613" t="s">
        <v>1153</v>
      </c>
      <c r="DH16" s="2660"/>
      <c r="DI16" s="2613" t="s">
        <v>1153</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1154</v>
      </c>
      <c r="P17" s="1418" t="s">
        <v>1155</v>
      </c>
      <c r="Q17" s="1418" t="s">
        <v>1154</v>
      </c>
      <c r="R17" s="1418" t="s">
        <v>1155</v>
      </c>
      <c r="S17" s="1418" t="s">
        <v>1154</v>
      </c>
      <c r="T17" s="1418" t="s">
        <v>1155</v>
      </c>
      <c r="U17" s="1418" t="s">
        <v>1154</v>
      </c>
      <c r="V17" s="1418" t="s">
        <v>1155</v>
      </c>
      <c r="W17" s="1418" t="s">
        <v>1154</v>
      </c>
      <c r="X17" s="1418" t="s">
        <v>1155</v>
      </c>
      <c r="Y17" s="1418" t="s">
        <v>1154</v>
      </c>
      <c r="Z17" s="1418" t="s">
        <v>1155</v>
      </c>
      <c r="AA17" s="1418" t="s">
        <v>1154</v>
      </c>
      <c r="AB17" s="1418" t="s">
        <v>1155</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1154</v>
      </c>
      <c r="BU17" s="1418" t="s">
        <v>1155</v>
      </c>
      <c r="BV17" s="1418" t="s">
        <v>1154</v>
      </c>
      <c r="BW17" s="1418" t="s">
        <v>1155</v>
      </c>
      <c r="BX17" s="1418" t="s">
        <v>1154</v>
      </c>
      <c r="BY17" s="1418" t="s">
        <v>1155</v>
      </c>
      <c r="BZ17" s="1418" t="s">
        <v>1154</v>
      </c>
      <c r="CA17" s="1418" t="s">
        <v>1155</v>
      </c>
      <c r="CB17" s="1418" t="s">
        <v>1154</v>
      </c>
      <c r="CC17" s="1418" t="s">
        <v>1155</v>
      </c>
      <c r="CD17" s="1418" t="s">
        <v>1154</v>
      </c>
      <c r="CE17" s="1418" t="s">
        <v>1155</v>
      </c>
      <c r="CF17" s="1418" t="s">
        <v>1154</v>
      </c>
      <c r="CG17" s="1418" t="s">
        <v>1155</v>
      </c>
      <c r="CH17" s="1418" t="s">
        <v>1154</v>
      </c>
      <c r="CI17" s="1418" t="s">
        <v>1155</v>
      </c>
      <c r="CJ17" s="1418" t="s">
        <v>1154</v>
      </c>
      <c r="CK17" s="1418" t="s">
        <v>1155</v>
      </c>
      <c r="CL17" s="2663"/>
      <c r="CM17" s="2661"/>
      <c r="CN17" s="2661"/>
      <c r="CO17" s="2661"/>
      <c r="CP17" s="2661"/>
      <c r="CQ17" s="2661"/>
      <c r="CR17" s="2661"/>
      <c r="CS17" s="2661"/>
      <c r="CT17" s="2661"/>
      <c r="CU17" s="2661"/>
      <c r="CV17" s="2661"/>
      <c r="CW17" s="2661"/>
      <c r="CX17" s="2680"/>
      <c r="CY17" s="1418" t="s">
        <v>1154</v>
      </c>
      <c r="CZ17" s="1418" t="s">
        <v>1155</v>
      </c>
      <c r="DA17" s="1418" t="s">
        <v>1154</v>
      </c>
      <c r="DB17" s="1418" t="s">
        <v>1155</v>
      </c>
      <c r="DC17" s="1418" t="s">
        <v>1154</v>
      </c>
      <c r="DD17" s="1418" t="s">
        <v>1155</v>
      </c>
      <c r="DE17" s="1418" t="s">
        <v>1154</v>
      </c>
      <c r="DF17" s="1418" t="s">
        <v>1155</v>
      </c>
      <c r="DG17" s="1418" t="s">
        <v>1154</v>
      </c>
      <c r="DH17" s="1418" t="s">
        <v>1155</v>
      </c>
      <c r="DI17" s="1418" t="s">
        <v>1154</v>
      </c>
      <c r="DJ17" s="1418" t="s">
        <v>1155</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7620"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7620"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7620" customFormat="1" customHeight="1" ht="11.25" hidden="1">
      <c r="B20" s="1167"/>
      <c r="D20" s="1151"/>
      <c r="E20" s="1166"/>
      <c r="F20" s="1424" t="s">
        <v>420</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7620"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7620" customFormat="1" customHeight="1" ht="12.75">
      <c r="A22" s="1168"/>
      <c r="B22" s="1168"/>
      <c r="C22" s="1168"/>
      <c r="D22" s="1168"/>
      <c r="E22" s="1168"/>
      <c r="FX22" s="1168"/>
      <c r="FY22" s="1168"/>
      <c r="FZ22" s="1168"/>
      <c r="GA22" s="1168"/>
      <c r="GB22" s="1168"/>
      <c r="GC22" s="1149">
        <v>12</v>
      </c>
    </row>
    <row s="17690"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83</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1EB78-DB76-FB13-E57B-A5492EF0E9F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4726" width="9.140625" hidden="1" customWidth="1"/>
    <col min="2" max="2" style="14762" width="9.140625" hidden="1" customWidth="1"/>
    <col min="3" max="3" style="17514" width="4.00390625" customWidth="1"/>
    <col min="4" max="4" style="14762" width="6.00390625" customWidth="1"/>
    <col min="5" max="5" style="14762" width="36.00390625" customWidth="1"/>
    <col min="6" max="6" style="14762" width="9.00390625" customWidth="1"/>
    <col min="7" max="7" style="14762" width="42.421875" hidden="1" customWidth="1"/>
    <col min="8" max="8" style="14762" width="40.7109375" customWidth="1"/>
    <col min="9" max="9" style="14841" width="93.00390625" customWidth="1"/>
    <col min="10" max="17" style="14762" width="10.00390625" customWidth="1"/>
    <col min="18" max="18" style="17515" width="10.00390625" customWidth="1"/>
    <col min="19" max="19" style="14762" width="10.57421875" hidden="1"/>
  </cols>
  <sheetData>
    <row s="14841" customFormat="1" customHeight="1" ht="15" hidden="1">
      <c r="C1" s="899"/>
      <c r="H1" s="644">
        <v>4</v>
      </c>
      <c r="R1" s="647"/>
      <c r="S1" s="644" t="s">
        <v>14</v>
      </c>
    </row>
    <row customHeight="1" ht="22.5" hidden="1">
      <c r="C2" s="2155" t="s">
        <v>105</v>
      </c>
      <c r="D2" s="766"/>
      <c r="E2" s="890"/>
      <c r="F2" s="1988" t="str">
        <f>IF(TEMPLATE_SPHERE="HEAT","Гкал/час","тыс. куб. м/сутки")</f>
        <v>Гкал/час</v>
      </c>
      <c r="G2" s="907"/>
      <c r="H2" s="907"/>
      <c r="I2" s="516"/>
      <c r="S2" s="732">
        <v>0</v>
      </c>
    </row>
    <row s="14841"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 СП «Нерюнгринская ГРЭС»</v>
      </c>
      <c r="E6" s="2403"/>
      <c r="F6" s="2403"/>
      <c r="G6" s="2403"/>
      <c r="H6" s="2403"/>
      <c r="I6" s="764"/>
      <c r="S6" s="732">
        <v>15</v>
      </c>
    </row>
    <row s="14762" customFormat="1" customHeight="1" ht="15.75">
      <c r="A7" s="986"/>
      <c r="C7" s="403"/>
      <c r="D7" s="903"/>
      <c r="E7" s="903"/>
      <c r="F7" s="903"/>
      <c r="G7" s="903"/>
      <c r="H7" s="979"/>
      <c r="I7" s="764"/>
      <c r="R7" s="902"/>
      <c r="S7" s="985">
        <v>15</v>
      </c>
    </row>
    <row customHeight="1" ht="1.05">
      <c r="C8" s="403"/>
      <c r="D8" s="736"/>
      <c r="E8" s="736"/>
      <c r="F8" s="736"/>
      <c r="G8" s="736"/>
      <c r="H8" s="764" t="s">
        <v>130</v>
      </c>
      <c r="S8" s="732">
        <v>1</v>
      </c>
    </row>
    <row customHeight="1" ht="15.75">
      <c r="C9" s="403"/>
      <c r="D9" s="938"/>
      <c r="E9" s="2594" t="s">
        <v>119</v>
      </c>
      <c r="F9" s="2595"/>
      <c r="G9" s="1043" t="str">
        <f>IF(G8="","",INDEX(DIFFERENTIATION_UNMERGE_VD,MATCH(G8,DIFFERENTIATION_ID_DIFF,0)))</f>
        <v/>
      </c>
      <c r="H9" s="1043">
        <f>IF(H8="","",INDEX(DIFFERENTIATION_UNMERGE_VD,MATCH(H8,DIFFERENTIATION_ID_DIFF,0)))</f>
        <v>0</v>
      </c>
      <c r="I9" s="2354" t="s">
        <v>345</v>
      </c>
      <c r="S9" s="732">
        <v>15</v>
      </c>
    </row>
    <row s="14762" customFormat="1" customHeight="1" ht="15.75">
      <c r="A10" s="986"/>
      <c r="C10" s="403"/>
      <c r="D10" s="938"/>
      <c r="E10" s="2594" t="s">
        <v>606</v>
      </c>
      <c r="F10" s="2595"/>
      <c r="G10" s="1043" t="str">
        <f>IF(G8="","",INDEX(DIFFERENTIATION_UNMERGE_AREA,MATCH(G8,DIFFERENTIATION_ID_DIFF,0)))</f>
        <v/>
      </c>
      <c r="H10" s="1043" t="str">
        <f>IF(H8="","",INDEX(DIFFERENTIATION_UNMERGE_AREA,MATCH(H8,DIFFERENTIATION_ID_DIFF,0)))</f>
        <v/>
      </c>
      <c r="I10" s="2354"/>
      <c r="R10" s="902"/>
      <c r="S10" s="985">
        <v>15</v>
      </c>
    </row>
    <row s="14762" customFormat="1" customHeight="1" ht="15.75">
      <c r="A11" s="986"/>
      <c r="C11" s="403"/>
      <c r="D11" s="938"/>
      <c r="E11" s="2594" t="s">
        <v>607</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4762" customFormat="1" customHeight="1" ht="15.75">
      <c r="A12" s="986"/>
      <c r="C12" s="403"/>
      <c r="D12" s="2596" t="s">
        <v>344</v>
      </c>
      <c r="E12" s="2597"/>
      <c r="F12" s="2597"/>
      <c r="G12" s="1114"/>
      <c r="H12" s="1114"/>
      <c r="I12" s="2354"/>
      <c r="R12" s="902"/>
      <c r="S12" s="985">
        <v>15</v>
      </c>
    </row>
    <row customHeight="1" ht="35.699999999999996">
      <c r="C13" s="403"/>
      <c r="D13" s="988" t="s">
        <v>89</v>
      </c>
      <c r="E13" s="987" t="s">
        <v>346</v>
      </c>
      <c r="F13" s="987" t="s">
        <v>608</v>
      </c>
      <c r="G13" s="1035" t="s">
        <v>347</v>
      </c>
      <c r="H13" s="981" t="s">
        <v>347</v>
      </c>
      <c r="I13" s="2354"/>
      <c r="S13" s="732">
        <v>34</v>
      </c>
    </row>
    <row customHeight="1" ht="15" hidden="1">
      <c r="C14" s="403"/>
      <c r="D14" s="820" t="s">
        <v>123</v>
      </c>
      <c r="E14" s="820" t="s">
        <v>104</v>
      </c>
      <c r="F14" s="820" t="s">
        <v>91</v>
      </c>
      <c r="G14" s="886" t="str">
        <f>G1&amp;".1"</f>
        <v>.1</v>
      </c>
      <c r="H14" s="886" t="str">
        <f>H1&amp;".1"</f>
        <v>4.1</v>
      </c>
      <c r="I14" s="516"/>
      <c r="S14" s="732">
        <v>0</v>
      </c>
    </row>
    <row customHeight="1" ht="15.75">
      <c r="A15" s="732"/>
      <c r="C15" s="753"/>
      <c r="D15" s="748">
        <v>1</v>
      </c>
      <c r="E15" s="2157" t="str">
        <f>TP_P_A</f>
        <v>Количество поданных заявок</v>
      </c>
      <c r="F15" s="748" t="s">
        <v>1156</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1156</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1156</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350</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1157</v>
      </c>
      <c r="E20" s="915"/>
      <c r="F20" s="736"/>
      <c r="G20" s="736"/>
      <c r="H20" s="736"/>
      <c r="I20" s="1990"/>
      <c r="S20" s="732">
        <v>0</v>
      </c>
    </row>
    <row customHeight="1" ht="29.25">
      <c r="C21" s="678"/>
      <c r="D21" s="766" t="s">
        <v>357</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1158</v>
      </c>
      <c r="F22" s="799"/>
      <c r="G22" s="799"/>
      <c r="H22" s="799"/>
      <c r="I22" s="2398"/>
      <c r="R22" s="732"/>
      <c r="S22" s="732">
        <v>15</v>
      </c>
    </row>
    <row customHeight="1" ht="22.5" hidden="1">
      <c r="A23" s="676" t="s">
        <v>83</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10FF4-374F-E2DF-B255-D4E57BE029A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6839" width="9.140625" hidden="1" customWidth="1"/>
    <col min="2" max="2" style="14841" width="9.140625" hidden="1" customWidth="1"/>
    <col min="3" max="3" style="16840" width="3.00390625" customWidth="1"/>
    <col min="4" max="4" style="14762" width="6.00390625" customWidth="1"/>
    <col min="5" max="6" style="14762" width="64.00390625" customWidth="1"/>
    <col min="7" max="7" style="14762" width="140.00390625" customWidth="1"/>
    <col min="8" max="8" style="14762" width="10.00390625" customWidth="1"/>
    <col min="9" max="10" style="14948" width="10.00390625" customWidth="1"/>
    <col min="11" max="16" style="14762" width="10.00390625" customWidth="1"/>
    <col min="17" max="17" style="14762"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4762" customFormat="1" customHeight="1" ht="18.75">
      <c r="A6" s="1109"/>
      <c r="B6" s="644"/>
      <c r="C6" s="603"/>
      <c r="D6" s="2684" t="str">
        <f>IF(org=0,"Не определено",org)</f>
        <v>АО «ДГК» СП «Нерюнгринская ГРЭС»</v>
      </c>
      <c r="E6" s="2685"/>
      <c r="F6" s="2685"/>
      <c r="G6" s="2686"/>
      <c r="I6" s="727"/>
      <c r="J6" s="727"/>
      <c r="Q6" s="985">
        <v>18</v>
      </c>
    </row>
    <row customHeight="1" ht="14.699999999999998">
      <c r="C7" s="323"/>
      <c r="D7" s="311"/>
      <c r="E7" s="322"/>
      <c r="F7" s="979"/>
      <c r="G7" s="420"/>
      <c r="Q7" s="310">
        <v>14</v>
      </c>
    </row>
    <row s="14762" customFormat="1" customHeight="1" ht="1.05">
      <c r="A8" s="1896"/>
      <c r="B8" s="1387"/>
      <c r="C8" s="603"/>
      <c r="D8" s="590"/>
      <c r="E8" s="616"/>
      <c r="F8" s="979"/>
      <c r="G8" s="420"/>
      <c r="I8" s="1851"/>
      <c r="J8" s="1851"/>
      <c r="Q8" s="1858">
        <v>1</v>
      </c>
    </row>
    <row customHeight="1" ht="14.699999999999998">
      <c r="C9" s="323"/>
      <c r="D9" s="2436" t="s">
        <v>344</v>
      </c>
      <c r="E9" s="2436"/>
      <c r="F9" s="2436"/>
      <c r="G9" s="2616" t="s">
        <v>345</v>
      </c>
      <c r="Q9" s="310">
        <v>14</v>
      </c>
    </row>
    <row customHeight="1" ht="24">
      <c r="C10" s="323"/>
      <c r="D10" s="332" t="s">
        <v>89</v>
      </c>
      <c r="E10" s="335" t="s">
        <v>346</v>
      </c>
      <c r="F10" s="335" t="s">
        <v>434</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350</v>
      </c>
      <c r="G12" s="378"/>
      <c r="Q12" s="310">
        <v>62</v>
      </c>
    </row>
    <row customHeight="1" ht="24">
      <c r="A13" s="419"/>
      <c r="C13" s="323"/>
      <c r="D13" s="374" t="s">
        <v>1063</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350</v>
      </c>
      <c r="G13" s="378"/>
      <c r="Q13" s="310">
        <v>23</v>
      </c>
    </row>
    <row customHeight="1" ht="14.699999999999998">
      <c r="A14" s="419"/>
      <c r="C14" s="323"/>
      <c r="D14" s="374" t="s">
        <v>1099</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1159</v>
      </c>
      <c r="F15" s="428"/>
      <c r="G15" s="2398"/>
      <c r="Q15" s="310">
        <v>15</v>
      </c>
    </row>
    <row customHeight="1" ht="14.699999999999998">
      <c r="A16" s="419"/>
      <c r="C16" s="323"/>
      <c r="D16" s="374" t="s">
        <v>1065</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350</v>
      </c>
      <c r="G16" s="564"/>
      <c r="Q16" s="310">
        <v>14</v>
      </c>
    </row>
    <row customHeight="1" ht="14.699999999999998">
      <c r="A17" s="419"/>
      <c r="C17" s="323"/>
      <c r="D17" s="374" t="s">
        <v>1107</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4762" customFormat="1" customHeight="1" ht="22.049999999999997">
      <c r="A18" s="570"/>
      <c r="B18" s="373"/>
      <c r="C18" s="534"/>
      <c r="D18" s="574"/>
      <c r="E18" s="576" t="s">
        <v>1160</v>
      </c>
      <c r="F18" s="565"/>
      <c r="G18" s="2398"/>
      <c r="I18" s="577"/>
      <c r="J18" s="577"/>
      <c r="Q18" s="569">
        <v>21</v>
      </c>
    </row>
    <row s="14762" customFormat="1" customHeight="1" ht="256.5" hidden="1">
      <c r="A19" s="570"/>
      <c r="B19" s="644"/>
      <c r="C19" s="603"/>
      <c r="D19" s="1111" t="s">
        <v>1067</v>
      </c>
      <c r="E19" s="1110" t="s">
        <v>1161</v>
      </c>
      <c r="F19" s="612"/>
      <c r="G19" s="564" t="s">
        <v>1162</v>
      </c>
      <c r="I19" s="727"/>
      <c r="J19" s="727"/>
      <c r="Q19" s="985">
        <v>0</v>
      </c>
    </row>
    <row s="14762" customFormat="1" customHeight="1" ht="14.699999999999998">
      <c r="A20" s="570"/>
      <c r="B20" s="373"/>
      <c r="C20" s="534"/>
      <c r="D20" s="1112">
        <v>2</v>
      </c>
      <c r="E20" s="557" t="s">
        <v>1163</v>
      </c>
      <c r="F20" s="425" t="s">
        <v>350</v>
      </c>
      <c r="G20" s="564"/>
      <c r="I20" s="577"/>
      <c r="J20" s="577"/>
      <c r="Q20" s="569">
        <v>14</v>
      </c>
    </row>
    <row s="14762" customFormat="1" customHeight="1" ht="18.75" hidden="1">
      <c r="A21" s="570"/>
      <c r="B21" s="373"/>
      <c r="C21" s="534"/>
      <c r="D21" s="560" t="s">
        <v>678</v>
      </c>
      <c r="E21" s="559"/>
      <c r="F21" s="558"/>
      <c r="G21" s="568"/>
      <c r="H21" s="561"/>
      <c r="I21" s="577"/>
      <c r="J21" s="577"/>
      <c r="Q21" s="569">
        <v>0</v>
      </c>
    </row>
    <row customHeight="1" ht="15.75">
      <c r="A22" s="419"/>
      <c r="C22" s="323"/>
      <c r="D22" s="336"/>
      <c r="E22" s="430" t="s">
        <v>366</v>
      </c>
      <c r="F22" s="565"/>
      <c r="G22" s="566"/>
      <c r="Q22" s="310">
        <v>15</v>
      </c>
    </row>
    <row s="14762" customFormat="1" customHeight="1" ht="22.5" hidden="1">
      <c r="A23" s="570"/>
      <c r="B23" s="1387"/>
      <c r="C23" s="603"/>
      <c r="D23" s="1900" t="s">
        <v>104</v>
      </c>
      <c r="E23" s="424" t="s">
        <v>1164</v>
      </c>
      <c r="F23" s="1897" t="s">
        <v>350</v>
      </c>
      <c r="G23" s="572"/>
      <c r="I23" s="1851"/>
      <c r="J23" s="1851"/>
      <c r="Q23" s="1858">
        <v>0</v>
      </c>
    </row>
    <row s="14762" customFormat="1" customHeight="1" ht="14.25" hidden="1">
      <c r="A24" s="570"/>
      <c r="B24" s="1387"/>
      <c r="C24" s="603"/>
      <c r="D24" s="1900" t="s">
        <v>750</v>
      </c>
      <c r="E24" s="1899" t="s">
        <v>1165</v>
      </c>
      <c r="F24" s="1897" t="s">
        <v>350</v>
      </c>
      <c r="G24" s="564"/>
      <c r="I24" s="1851"/>
      <c r="J24" s="1851"/>
      <c r="Q24" s="1858">
        <v>0</v>
      </c>
    </row>
    <row s="14762" customFormat="1" customHeight="1" ht="14.25" hidden="1">
      <c r="A25" s="570"/>
      <c r="B25" s="1387"/>
      <c r="C25" s="603"/>
      <c r="D25" s="1900" t="s">
        <v>753</v>
      </c>
      <c r="E25" s="422"/>
      <c r="F25" s="612"/>
      <c r="G25" s="2396" t="s">
        <v>1166</v>
      </c>
      <c r="I25" s="1851"/>
      <c r="J25" s="1851"/>
      <c r="Q25" s="1858">
        <v>0</v>
      </c>
    </row>
    <row s="14762" customFormat="1" customHeight="1" ht="22.5" hidden="1">
      <c r="A26" s="570"/>
      <c r="B26" s="1387"/>
      <c r="C26" s="603"/>
      <c r="D26" s="574"/>
      <c r="E26" s="576" t="s">
        <v>1167</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83</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AE01A-F0E4-912D-3DB3-1DCEF5A905C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6838" width="9.140625" hidden="1" customWidth="1"/>
    <col min="2" max="2" style="14841" width="9.140625" hidden="1" customWidth="1"/>
    <col min="3" max="3" style="16840" width="3.00390625" customWidth="1"/>
    <col min="4" max="4" style="14762" width="6.00390625" customWidth="1"/>
    <col min="5" max="5" style="14762" width="63.00390625" customWidth="1"/>
    <col min="6" max="6" style="14762" width="1.7109375" hidden="1" customWidth="1"/>
    <col min="7" max="8" style="14762" width="35.00390625" customWidth="1"/>
    <col min="9" max="9" style="14762" width="91.00390625" customWidth="1"/>
    <col min="10" max="10" style="14762" width="68.00390625" customWidth="1"/>
    <col min="11" max="12" style="14948" width="10.00390625" customWidth="1"/>
    <col min="13" max="13" style="14762" width="10.57421875" hidden="1"/>
  </cols>
  <sheetData>
    <row customHeight="1" ht="22.5" hidden="1">
      <c r="M1" s="310" t="s">
        <v>14</v>
      </c>
    </row>
    <row s="14762" customFormat="1" customHeight="1" ht="18.75" hidden="1">
      <c r="A2" s="1910"/>
      <c r="B2" s="1387"/>
      <c r="C2" s="1957" t="s">
        <v>105</v>
      </c>
      <c r="D2" s="1900"/>
      <c r="E2" s="426"/>
      <c r="F2" s="1897"/>
      <c r="G2" s="1897" t="s">
        <v>350</v>
      </c>
      <c r="H2" s="1388"/>
      <c r="K2" s="1851"/>
      <c r="L2" s="1851"/>
      <c r="M2" s="1858">
        <v>0</v>
      </c>
    </row>
    <row s="14762" customFormat="1" customHeight="1" ht="14.25" hidden="1">
      <c r="A3" s="1589"/>
      <c r="B3" s="1387"/>
      <c r="C3" s="571"/>
      <c r="K3" s="1851"/>
      <c r="L3" s="1851"/>
      <c r="M3" s="1858">
        <v>0</v>
      </c>
    </row>
    <row s="14762" customFormat="1" customHeight="1" ht="18.75" hidden="1">
      <c r="A4" s="1910"/>
      <c r="B4" s="1387"/>
      <c r="C4" s="1957" t="s">
        <v>105</v>
      </c>
      <c r="D4" s="1900"/>
      <c r="E4" s="432" t="s">
        <v>1168</v>
      </c>
      <c r="F4" s="1897"/>
      <c r="G4" s="484"/>
      <c r="H4" s="1897" t="s">
        <v>350</v>
      </c>
      <c r="K4" s="1851"/>
      <c r="L4" s="1851"/>
      <c r="M4" s="1858">
        <v>0</v>
      </c>
    </row>
    <row s="14762" customFormat="1" customHeight="1" ht="14.25" hidden="1">
      <c r="A5" s="1589"/>
      <c r="B5" s="1387"/>
      <c r="C5" s="571"/>
      <c r="K5" s="1851"/>
      <c r="L5" s="1851"/>
      <c r="M5" s="1858">
        <v>0</v>
      </c>
    </row>
    <row s="14762" customFormat="1" customHeight="1" ht="18.75" hidden="1">
      <c r="A6" s="1910"/>
      <c r="B6" s="1387"/>
      <c r="C6" s="1957" t="s">
        <v>105</v>
      </c>
      <c r="D6" s="1900"/>
      <c r="E6" s="433" t="s">
        <v>1169</v>
      </c>
      <c r="F6" s="1897"/>
      <c r="G6" s="484"/>
      <c r="H6" s="1897" t="s">
        <v>350</v>
      </c>
      <c r="K6" s="1851"/>
      <c r="L6" s="1851"/>
      <c r="M6" s="1858">
        <v>0</v>
      </c>
    </row>
    <row s="14762" customFormat="1" customHeight="1" ht="14.25" hidden="1">
      <c r="A7" s="1589"/>
      <c r="B7" s="1387"/>
      <c r="C7" s="571"/>
      <c r="K7" s="1851"/>
      <c r="L7" s="1851"/>
      <c r="M7" s="1858">
        <v>0</v>
      </c>
    </row>
    <row s="14762" customFormat="1" customHeight="1" ht="18.75" hidden="1">
      <c r="A8" s="1910"/>
      <c r="B8" s="1387"/>
      <c r="C8" s="1957" t="s">
        <v>105</v>
      </c>
      <c r="D8" s="1900"/>
      <c r="E8" s="433" t="s">
        <v>1170</v>
      </c>
      <c r="F8" s="1897"/>
      <c r="G8" s="484"/>
      <c r="H8" s="1897" t="s">
        <v>350</v>
      </c>
      <c r="K8" s="1851"/>
      <c r="L8" s="1851"/>
      <c r="M8" s="1858">
        <v>0</v>
      </c>
    </row>
    <row s="14762" customFormat="1" customHeight="1" ht="14.25" hidden="1">
      <c r="A9" s="1589"/>
      <c r="B9" s="1387"/>
      <c r="C9" s="571"/>
      <c r="K9" s="1851"/>
      <c r="L9" s="1851"/>
      <c r="M9" s="1858">
        <v>0</v>
      </c>
    </row>
    <row s="14762" customFormat="1" customHeight="1" ht="18.75" hidden="1">
      <c r="A10" s="1910"/>
      <c r="B10" s="1387"/>
      <c r="C10" s="1957" t="s">
        <v>105</v>
      </c>
      <c r="D10" s="1900"/>
      <c r="E10" s="433" t="s">
        <v>1171</v>
      </c>
      <c r="F10" s="1897"/>
      <c r="G10" s="1901"/>
      <c r="H10" s="1897" t="s">
        <v>350</v>
      </c>
      <c r="K10" s="1851"/>
      <c r="L10" s="1851" t="s">
        <v>1172</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4762" customFormat="1" customHeight="1" ht="14.699999999999998">
      <c r="A15" s="1589"/>
      <c r="B15" s="1387"/>
      <c r="C15" s="603"/>
      <c r="D15" s="2684" t="str">
        <f>IF(org=0,"Не определено",org)</f>
        <v>АО «ДГК» СП «Нерюнгринская ГРЭС»</v>
      </c>
      <c r="E15" s="2685"/>
      <c r="F15" s="2685"/>
      <c r="G15" s="2685"/>
      <c r="H15" s="2686"/>
      <c r="J15" s="1079"/>
      <c r="K15" s="1851"/>
      <c r="L15" s="1851"/>
      <c r="M15" s="1858">
        <v>14</v>
      </c>
    </row>
    <row customHeight="1" ht="14.699999999999998">
      <c r="C16" s="323"/>
      <c r="D16" s="311"/>
      <c r="E16" s="322"/>
      <c r="F16" s="322"/>
      <c r="G16" s="322"/>
      <c r="H16" s="979"/>
      <c r="I16" s="420"/>
      <c r="M16" s="310">
        <v>14</v>
      </c>
    </row>
    <row s="14762" customFormat="1" customHeight="1" ht="14.25" hidden="1">
      <c r="A17" s="1589"/>
      <c r="B17" s="1387"/>
      <c r="C17" s="603"/>
      <c r="D17" s="590"/>
      <c r="E17" s="616"/>
      <c r="F17" s="616"/>
      <c r="G17" s="616"/>
      <c r="H17" s="979"/>
      <c r="I17" s="420"/>
      <c r="K17" s="1851"/>
      <c r="L17" s="1851"/>
      <c r="M17" s="1858">
        <v>0</v>
      </c>
    </row>
    <row customHeight="1" ht="22.049999999999997">
      <c r="C18" s="323"/>
      <c r="D18" s="2436" t="s">
        <v>344</v>
      </c>
      <c r="E18" s="2436"/>
      <c r="F18" s="2436"/>
      <c r="G18" s="2436"/>
      <c r="H18" s="2436"/>
      <c r="I18" s="2616" t="s">
        <v>345</v>
      </c>
      <c r="M18" s="310">
        <v>21</v>
      </c>
    </row>
    <row customHeight="1" ht="22.049999999999997">
      <c r="C19" s="323"/>
      <c r="D19" s="332" t="s">
        <v>89</v>
      </c>
      <c r="E19" s="335" t="s">
        <v>346</v>
      </c>
      <c r="F19" s="335"/>
      <c r="G19" s="335" t="s">
        <v>347</v>
      </c>
      <c r="H19" s="335" t="s">
        <v>434</v>
      </c>
      <c r="I19" s="2616"/>
      <c r="M19" s="310">
        <v>21</v>
      </c>
    </row>
    <row customHeight="1" ht="12" hidden="1">
      <c r="C20" s="323"/>
      <c r="D20" s="314"/>
      <c r="E20" s="314"/>
      <c r="F20" s="314"/>
      <c r="G20" s="314"/>
      <c r="H20" s="314"/>
      <c r="I20" s="314"/>
      <c r="M20" s="310">
        <v>0</v>
      </c>
    </row>
    <row customHeight="1" ht="14.699999999999998">
      <c r="A21" s="1910"/>
      <c r="C21" s="323"/>
      <c r="D21" s="374">
        <v>1</v>
      </c>
      <c r="E21" s="2688" t="s">
        <v>1173</v>
      </c>
      <c r="F21" s="2688"/>
      <c r="G21" s="2688"/>
      <c r="H21" s="2688"/>
      <c r="I21" s="435"/>
      <c r="M21" s="310">
        <v>14</v>
      </c>
    </row>
    <row customHeight="1" ht="21">
      <c r="A22" s="1910"/>
      <c r="C22" s="323"/>
      <c r="D22" s="374" t="s">
        <v>1063</v>
      </c>
      <c r="E22" s="421" t="s">
        <v>1174</v>
      </c>
      <c r="F22" s="425"/>
      <c r="G22" s="1964"/>
      <c r="H22" s="425" t="s">
        <v>350</v>
      </c>
      <c r="I22" s="378" t="s">
        <v>1175</v>
      </c>
      <c r="M22" s="310">
        <v>20</v>
      </c>
    </row>
    <row customHeight="1" ht="60">
      <c r="A23" s="1910"/>
      <c r="C23" s="323"/>
      <c r="D23" s="374" t="s">
        <v>1065</v>
      </c>
      <c r="E23" s="421" t="s">
        <v>1176</v>
      </c>
      <c r="F23" s="425"/>
      <c r="G23" s="484"/>
      <c r="H23" s="440"/>
      <c r="I23" s="485" t="s">
        <v>1177</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350</v>
      </c>
      <c r="H24" s="440"/>
      <c r="I24" s="486" t="s">
        <v>673</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368</v>
      </c>
      <c r="E26" s="426"/>
      <c r="F26" s="425"/>
      <c r="G26" s="425" t="s">
        <v>350</v>
      </c>
      <c r="H26" s="440"/>
      <c r="I26" s="2396" t="s">
        <v>1178</v>
      </c>
      <c r="M26" s="310">
        <v>14</v>
      </c>
    </row>
    <row customHeight="1" ht="15.75">
      <c r="A27" s="1910" t="s">
        <v>123</v>
      </c>
      <c r="C27" s="323"/>
      <c r="D27" s="336"/>
      <c r="E27" s="430" t="s">
        <v>366</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795</v>
      </c>
      <c r="E29" s="432" t="s">
        <v>1168</v>
      </c>
      <c r="F29" s="425"/>
      <c r="G29" s="484"/>
      <c r="H29" s="425" t="s">
        <v>350</v>
      </c>
      <c r="I29" s="2396" t="s">
        <v>1179</v>
      </c>
      <c r="M29" s="310">
        <v>20</v>
      </c>
    </row>
    <row customHeight="1" ht="15.75">
      <c r="A30" s="1910" t="s">
        <v>104</v>
      </c>
      <c r="C30" s="323"/>
      <c r="D30" s="336"/>
      <c r="E30" s="430" t="s">
        <v>366</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357</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1180</v>
      </c>
      <c r="E33" s="433" t="s">
        <v>1169</v>
      </c>
      <c r="F33" s="425"/>
      <c r="G33" s="484"/>
      <c r="H33" s="425" t="s">
        <v>350</v>
      </c>
      <c r="I33" s="2396" t="s">
        <v>1181</v>
      </c>
      <c r="M33" s="310">
        <v>14</v>
      </c>
    </row>
    <row customHeight="1" ht="15.75">
      <c r="A34" s="1910" t="s">
        <v>91</v>
      </c>
      <c r="C34" s="323"/>
      <c r="D34" s="336"/>
      <c r="E34" s="431" t="s">
        <v>366</v>
      </c>
      <c r="F34" s="427"/>
      <c r="G34" s="427"/>
      <c r="H34" s="428"/>
      <c r="I34" s="2398"/>
      <c r="M34" s="310">
        <v>15</v>
      </c>
    </row>
    <row customHeight="1" ht="25.2">
      <c r="A35" s="1910"/>
      <c r="C35" s="323"/>
      <c r="D35" s="374" t="s">
        <v>923</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1182</v>
      </c>
      <c r="E36" s="433" t="s">
        <v>1170</v>
      </c>
      <c r="F36" s="425"/>
      <c r="G36" s="484"/>
      <c r="H36" s="425" t="s">
        <v>350</v>
      </c>
      <c r="I36" s="2370" t="s">
        <v>1183</v>
      </c>
      <c r="M36" s="310">
        <v>14</v>
      </c>
    </row>
    <row customHeight="1" ht="15.75">
      <c r="A37" s="1910" t="s">
        <v>92</v>
      </c>
      <c r="C37" s="323"/>
      <c r="D37" s="336"/>
      <c r="E37" s="431" t="s">
        <v>366</v>
      </c>
      <c r="F37" s="427"/>
      <c r="G37" s="427"/>
      <c r="H37" s="428"/>
      <c r="I37" s="2370"/>
      <c r="M37" s="310">
        <v>15</v>
      </c>
    </row>
    <row customHeight="1" ht="27.299999999999997">
      <c r="A38" s="1910"/>
      <c r="C38" s="323"/>
      <c r="D38" s="374" t="s">
        <v>924</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925</v>
      </c>
      <c r="E39" s="433" t="s">
        <v>1171</v>
      </c>
      <c r="F39" s="425"/>
      <c r="G39" s="434"/>
      <c r="H39" s="425" t="s">
        <v>350</v>
      </c>
      <c r="I39" s="2396" t="s">
        <v>1184</v>
      </c>
      <c r="L39" s="382" t="s">
        <v>1172</v>
      </c>
      <c r="M39" s="310">
        <v>14</v>
      </c>
    </row>
    <row customHeight="1" ht="15.75">
      <c r="A40" s="1910" t="s">
        <v>124</v>
      </c>
      <c r="C40" s="323"/>
      <c r="D40" s="336"/>
      <c r="E40" s="431" t="s">
        <v>366</v>
      </c>
      <c r="F40" s="427"/>
      <c r="G40" s="427"/>
      <c r="H40" s="428"/>
      <c r="I40" s="2398"/>
      <c r="M40" s="310">
        <v>15</v>
      </c>
    </row>
    <row s="17773" customFormat="1" customHeight="1" ht="3">
      <c r="A41" s="1910"/>
      <c r="K41" s="423"/>
      <c r="L41" s="423"/>
      <c r="M41" s="367">
        <v>3</v>
      </c>
    </row>
    <row customHeight="1" ht="26.25">
      <c r="D42" s="1908" t="s">
        <v>845</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83</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29262-F9DC-3D03-DD7C-FFBC7773EA21}" mc:Ignorable="x14ac xr xr2 xr3">
  <sheetPr>
    <tabColor theme="6" tint="0.4"/>
  </sheetPr>
  <dimension ref="A1:AH478"/>
  <sheetViews>
    <sheetView showGridLines="0" zoomScale="90" workbookViewId="0">
      <pane xSplit="7" ySplit="21" topLeftCell="H409" activePane="bottomRight" state="frozen"/>
      <selection pane="bottomLeft" activeCell="A22" sqref="A22"/>
      <selection pane="topRight" activeCell="H1" sqref="H1"/>
      <selection pane="bottomRight" activeCell="K383" sqref="K383"/>
    </sheetView>
  </sheetViews>
  <sheetFormatPr defaultColWidth="10.57421875" customHeight="1" defaultRowHeight="14.25"/>
  <cols>
    <col min="1" max="2" style="17949" width="25.140625" hidden="1" customWidth="1"/>
    <col min="3" max="3" style="17950" width="9.140625" hidden="1" customWidth="1"/>
    <col min="4" max="4" style="16840" width="3.00390625" customWidth="1"/>
    <col min="5" max="5" style="14762" width="6.00390625" customWidth="1"/>
    <col min="6" max="6" style="14762" width="46.7109375" customWidth="1"/>
    <col min="7" max="7" style="14762" width="35.00390625" customWidth="1"/>
    <col min="8" max="8" style="14762" width="3.00390625" customWidth="1"/>
    <col min="9" max="10" style="14762" width="11.00390625" customWidth="1"/>
    <col min="11" max="12" style="14762" width="35.00390625" customWidth="1"/>
    <col min="13" max="13" style="14762" width="84.00390625" customWidth="1"/>
    <col min="14" max="14" style="14762" width="10.00390625" customWidth="1"/>
    <col min="15" max="16" style="14948" width="10.00390625" customWidth="1"/>
    <col min="17" max="33" style="14762" width="10.00390625" customWidth="1"/>
    <col min="34" max="34" style="14762" width="10.57421875" hidden="1"/>
  </cols>
  <sheetData>
    <row s="14762"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4762" customFormat="1" customHeight="1" ht="18.75" hidden="1">
      <c r="A2" s="2007" t="s">
        <v>171</v>
      </c>
      <c r="B2" s="2007" t="s">
        <v>172</v>
      </c>
      <c r="C2" s="596"/>
      <c r="D2" s="571"/>
      <c r="E2" s="1258"/>
      <c r="F2" s="1258"/>
      <c r="G2" s="2654" t="str">
        <f>INDEX(PT_DIFFERENTIATION_NTAR,MATCH(B2,PT_DIFFERENTIATION_NTAR_ID,0))</f>
        <v>Тариф для потребителей на тепловую энергию (Нерюнгринская ГРЭС)</v>
      </c>
      <c r="H2" s="2091"/>
      <c r="I2" s="1966"/>
      <c r="J2" s="2000"/>
      <c r="K2" s="2092"/>
      <c r="L2" s="2091" t="s">
        <v>350</v>
      </c>
      <c r="M2" s="2102"/>
      <c r="N2" s="561"/>
      <c r="O2" s="1851"/>
      <c r="P2" s="1851"/>
      <c r="AH2" s="1858">
        <v>0</v>
      </c>
    </row>
    <row s="14762" customFormat="1" customHeight="1" ht="18.75" hidden="1">
      <c r="A3" s="2007"/>
      <c r="B3" s="2007"/>
      <c r="C3" s="596" t="s">
        <v>1185</v>
      </c>
      <c r="D3" s="571"/>
      <c r="E3" s="1258"/>
      <c r="F3" s="1258"/>
      <c r="G3" s="2654"/>
      <c r="H3" s="1727"/>
      <c r="I3" s="878" t="s">
        <v>1186</v>
      </c>
      <c r="J3" s="798"/>
      <c r="K3" s="1727"/>
      <c r="L3" s="441"/>
      <c r="M3" s="2102"/>
      <c r="N3" s="561"/>
      <c r="O3" s="1851"/>
      <c r="P3" s="1851"/>
      <c r="AH3" s="1858">
        <v>0</v>
      </c>
    </row>
    <row s="14762"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4762" customFormat="1" customHeight="1" ht="18.75" hidden="1">
      <c r="A5" s="2007" t="s">
        <v>171</v>
      </c>
      <c r="B5" s="2007" t="s">
        <v>172</v>
      </c>
      <c r="C5" s="596"/>
      <c r="D5" s="571"/>
      <c r="E5" s="1258"/>
      <c r="F5" s="1258"/>
      <c r="G5" s="2654" t="str">
        <f>INDEX(PT_DIFFERENTIATION_NTAR,MATCH(B5,PT_DIFFERENTIATION_NTAR_ID,0))</f>
        <v>Тариф для потребителей на тепловую энергию (Нерюнгринская ГРЭС)</v>
      </c>
      <c r="H5" s="2091"/>
      <c r="I5" s="1966"/>
      <c r="J5" s="2000"/>
      <c r="K5" s="2005"/>
      <c r="L5" s="2091" t="s">
        <v>350</v>
      </c>
      <c r="M5" s="2102"/>
      <c r="N5" s="561"/>
      <c r="O5" s="1851"/>
      <c r="P5" s="1851"/>
      <c r="AH5" s="1858">
        <v>0</v>
      </c>
    </row>
    <row s="14762" customFormat="1" customHeight="1" ht="18.75" hidden="1">
      <c r="A6" s="2007"/>
      <c r="B6" s="2007"/>
      <c r="C6" s="596" t="s">
        <v>1187</v>
      </c>
      <c r="D6" s="571"/>
      <c r="E6" s="1258"/>
      <c r="F6" s="1258"/>
      <c r="G6" s="2654"/>
      <c r="H6" s="1727"/>
      <c r="I6" s="878" t="s">
        <v>1186</v>
      </c>
      <c r="J6" s="798"/>
      <c r="K6" s="1727"/>
      <c r="L6" s="441"/>
      <c r="M6" s="2102"/>
      <c r="N6" s="561"/>
      <c r="O6" s="1851"/>
      <c r="P6" s="1851"/>
      <c r="AH6" s="1858">
        <v>0</v>
      </c>
    </row>
    <row s="14762"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4762" customFormat="1" customHeight="1" ht="56.25" hidden="1">
      <c r="A8" s="2007"/>
      <c r="B8" s="2007"/>
      <c r="C8" s="596"/>
      <c r="D8" s="571"/>
      <c r="E8" s="1258"/>
      <c r="F8" s="1258"/>
      <c r="G8" s="1258"/>
      <c r="H8" s="1998"/>
      <c r="I8" s="1966"/>
      <c r="J8" s="2000"/>
      <c r="K8" s="2092"/>
      <c r="L8" s="1998" t="s">
        <v>350</v>
      </c>
      <c r="M8" s="2102"/>
      <c r="N8" s="561"/>
      <c r="O8" s="1851"/>
      <c r="P8" s="1851"/>
      <c r="AH8" s="1858">
        <v>0</v>
      </c>
    </row>
    <row customHeight="1" ht="14.25" hidden="1">
      <c r="T9" s="624"/>
      <c r="AG9" s="482"/>
      <c r="AH9" s="601">
        <v>0</v>
      </c>
    </row>
    <row s="14762" customFormat="1" customHeight="1" ht="56.25" hidden="1">
      <c r="A10" s="2007"/>
      <c r="B10" s="2007"/>
      <c r="C10" s="596"/>
      <c r="D10" s="571"/>
      <c r="E10" s="1258"/>
      <c r="F10" s="1258"/>
      <c r="G10" s="1258"/>
      <c r="H10" s="1997"/>
      <c r="I10" s="1966"/>
      <c r="J10" s="2000"/>
      <c r="K10" s="2005"/>
      <c r="L10" s="1998" t="s">
        <v>350</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45646</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1.3/58</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344</v>
      </c>
      <c r="F19" s="2436"/>
      <c r="G19" s="2436"/>
      <c r="H19" s="2436"/>
      <c r="I19" s="2436"/>
      <c r="J19" s="2436"/>
      <c r="K19" s="2436"/>
      <c r="L19" s="2436"/>
      <c r="M19" s="2616" t="s">
        <v>345</v>
      </c>
      <c r="AH19" s="601">
        <v>21</v>
      </c>
    </row>
    <row customHeight="1" ht="22.049999999999997">
      <c r="D20" s="603"/>
      <c r="E20" s="2504" t="s">
        <v>89</v>
      </c>
      <c r="F20" s="2451" t="s">
        <v>135</v>
      </c>
      <c r="G20" s="2451" t="s">
        <v>136</v>
      </c>
      <c r="H20" s="2613" t="s">
        <v>1188</v>
      </c>
      <c r="I20" s="2614"/>
      <c r="J20" s="2660"/>
      <c r="K20" s="2451" t="s">
        <v>347</v>
      </c>
      <c r="L20" s="2451" t="s">
        <v>434</v>
      </c>
      <c r="M20" s="2616"/>
      <c r="AH20" s="601">
        <v>21</v>
      </c>
    </row>
    <row customHeight="1" ht="22.049999999999997">
      <c r="D21" s="603"/>
      <c r="E21" s="2506"/>
      <c r="F21" s="2452"/>
      <c r="G21" s="2452"/>
      <c r="H21" s="2445" t="s">
        <v>1189</v>
      </c>
      <c r="I21" s="2447"/>
      <c r="J21" s="335" t="s">
        <v>1190</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123</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350</v>
      </c>
      <c r="L23" s="2688"/>
      <c r="M23" s="1996"/>
      <c r="N23" s="561"/>
      <c r="AH23" s="601">
        <v>19</v>
      </c>
    </row>
    <row customHeight="1" ht="60.75">
      <c r="A24" s="2007" t="s">
        <v>171</v>
      </c>
      <c r="B24" s="2007" t="s">
        <v>172</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Тариф для потребителей на тепловую энергию (Нерюнгринская ГРЭС)</v>
      </c>
      <c r="H24" s="2089"/>
      <c r="I24" s="5931">
        <v>45292</v>
      </c>
      <c r="J24" s="5932">
        <v>47118</v>
      </c>
      <c r="K24" s="2092" t="s">
        <v>1191</v>
      </c>
      <c r="L24" s="1995" t="s">
        <v>350</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4762" customFormat="1" customHeight="1" ht="18.75">
      <c r="A25" s="2007"/>
      <c r="B25" s="2007"/>
      <c r="C25" s="596" t="s">
        <v>1185</v>
      </c>
      <c r="D25" s="2693"/>
      <c r="E25" s="2431"/>
      <c r="F25" s="2697"/>
      <c r="G25" s="2654"/>
      <c r="H25" s="1727"/>
      <c r="I25" s="878" t="s">
        <v>1186</v>
      </c>
      <c r="J25" s="798"/>
      <c r="K25" s="1727"/>
      <c r="L25" s="441"/>
      <c r="M25" s="2397"/>
      <c r="N25" s="561"/>
      <c r="O25" s="1851"/>
      <c r="P25" s="1851"/>
      <c r="AH25" s="1858">
        <v>0</v>
      </c>
    </row>
    <row s="17803" customFormat="1" customHeight="1" ht="18.75">
      <c r="A26" s="4089" t="s">
        <v>171</v>
      </c>
      <c r="B26" s="4089" t="s">
        <v>180</v>
      </c>
      <c r="C26" s="5934"/>
      <c r="D26" s="5935"/>
      <c r="E26" s="5936"/>
      <c r="F26" s="5936"/>
      <c r="G26" s="5937" t="str">
        <f>INDEX(PT_DIFFERENTIATION_NTAR,MATCH(B26,PT_DIFFERENTIATION_NTAR_ID,0))</f>
        <v>Тариф на производство тепловой энергии в режиме комбинированной выработки  (Нерюнгринская ГРЭС)</v>
      </c>
      <c r="H26" s="3962"/>
      <c r="I26" s="5931">
        <v>45292</v>
      </c>
      <c r="J26" s="5932">
        <v>47118</v>
      </c>
      <c r="K26" s="5938" t="s">
        <v>1191</v>
      </c>
      <c r="L26" s="3962" t="s">
        <v>350</v>
      </c>
      <c r="M26" s="5939"/>
      <c r="N26" s="5940"/>
      <c r="O26" s="4095"/>
      <c r="P26" s="4095"/>
      <c r="Q26" s="3703"/>
      <c r="R26" s="3703"/>
      <c r="S26" s="3703"/>
      <c r="T26" s="3703"/>
      <c r="U26" s="3703"/>
      <c r="V26" s="3703"/>
      <c r="W26" s="3703"/>
      <c r="X26" s="3703"/>
      <c r="Y26" s="3703"/>
      <c r="Z26" s="3703"/>
      <c r="AA26" s="3703"/>
      <c r="AB26" s="3703"/>
      <c r="AC26" s="3703"/>
      <c r="AD26" s="3703"/>
      <c r="AE26" s="3703"/>
      <c r="AF26" s="3703"/>
      <c r="AG26" s="3703"/>
      <c r="AH26" s="3703">
        <v>0</v>
      </c>
    </row>
    <row s="17803" customFormat="1" customHeight="1" ht="18.75">
      <c r="A27" s="4089"/>
      <c r="B27" s="4089"/>
      <c r="C27" s="5934" t="s">
        <v>1185</v>
      </c>
      <c r="D27" s="5935"/>
      <c r="E27" s="5936"/>
      <c r="F27" s="5936"/>
      <c r="G27" s="5937"/>
      <c r="H27" s="5941"/>
      <c r="I27" s="5942" t="s">
        <v>1186</v>
      </c>
      <c r="J27" s="5943"/>
      <c r="K27" s="5944"/>
      <c r="L27" s="5945"/>
      <c r="M27" s="5939"/>
      <c r="N27" s="5940"/>
      <c r="O27" s="4095"/>
      <c r="P27" s="4095"/>
      <c r="Q27" s="3703"/>
      <c r="R27" s="3703"/>
      <c r="S27" s="3703"/>
      <c r="T27" s="3703"/>
      <c r="U27" s="3703"/>
      <c r="V27" s="3703"/>
      <c r="W27" s="3703"/>
      <c r="X27" s="3703"/>
      <c r="Y27" s="3703"/>
      <c r="Z27" s="3703"/>
      <c r="AA27" s="3703"/>
      <c r="AB27" s="3703"/>
      <c r="AC27" s="3703"/>
      <c r="AD27" s="3703"/>
      <c r="AE27" s="3703"/>
      <c r="AF27" s="3703"/>
      <c r="AG27" s="3703"/>
      <c r="AH27" s="3703">
        <v>0</v>
      </c>
    </row>
    <row s="17803" customFormat="1" customHeight="1" ht="18.75">
      <c r="A28" s="4089" t="s">
        <v>171</v>
      </c>
      <c r="B28" s="4089" t="s">
        <v>186</v>
      </c>
      <c r="C28" s="5934"/>
      <c r="D28" s="5935"/>
      <c r="E28" s="5936"/>
      <c r="F28" s="5936"/>
      <c r="G28" s="5937" t="str">
        <f>INDEX(PT_DIFFERENTIATION_NTAR,MATCH(B28,PT_DIFFERENTIATION_NTAR_ID,0))</f>
        <v>Тариф для потребителей на тепловую энергию (Чульманская ТЭЦ) </v>
      </c>
      <c r="H28" s="3962"/>
      <c r="I28" s="5931">
        <v>45292</v>
      </c>
      <c r="J28" s="5932">
        <v>47118</v>
      </c>
      <c r="K28" s="5938" t="s">
        <v>1191</v>
      </c>
      <c r="L28" s="3962" t="s">
        <v>350</v>
      </c>
      <c r="M28" s="5939"/>
      <c r="N28" s="5940"/>
      <c r="O28" s="4095"/>
      <c r="P28" s="4095"/>
      <c r="Q28" s="3703"/>
      <c r="R28" s="3703"/>
      <c r="S28" s="3703"/>
      <c r="T28" s="3703"/>
      <c r="U28" s="3703"/>
      <c r="V28" s="3703"/>
      <c r="W28" s="3703"/>
      <c r="X28" s="3703"/>
      <c r="Y28" s="3703"/>
      <c r="Z28" s="3703"/>
      <c r="AA28" s="3703"/>
      <c r="AB28" s="3703"/>
      <c r="AC28" s="3703"/>
      <c r="AD28" s="3703"/>
      <c r="AE28" s="3703"/>
      <c r="AF28" s="3703"/>
      <c r="AG28" s="3703"/>
      <c r="AH28" s="3703">
        <v>0</v>
      </c>
    </row>
    <row s="17803" customFormat="1" customHeight="1" ht="18.75">
      <c r="A29" s="4089"/>
      <c r="B29" s="4089"/>
      <c r="C29" s="5934" t="s">
        <v>1185</v>
      </c>
      <c r="D29" s="5935"/>
      <c r="E29" s="5936"/>
      <c r="F29" s="5936"/>
      <c r="G29" s="5937"/>
      <c r="H29" s="5946"/>
      <c r="I29" s="5947" t="s">
        <v>1186</v>
      </c>
      <c r="J29" s="5948"/>
      <c r="K29" s="5949"/>
      <c r="L29" s="5950"/>
      <c r="M29" s="5939"/>
      <c r="N29" s="5940"/>
      <c r="O29" s="4095"/>
      <c r="P29" s="4095"/>
      <c r="Q29" s="3703"/>
      <c r="R29" s="3703"/>
      <c r="S29" s="3703"/>
      <c r="T29" s="3703"/>
      <c r="U29" s="3703"/>
      <c r="V29" s="3703"/>
      <c r="W29" s="3703"/>
      <c r="X29" s="3703"/>
      <c r="Y29" s="3703"/>
      <c r="Z29" s="3703"/>
      <c r="AA29" s="3703"/>
      <c r="AB29" s="3703"/>
      <c r="AC29" s="3703"/>
      <c r="AD29" s="3703"/>
      <c r="AE29" s="3703"/>
      <c r="AF29" s="3703"/>
      <c r="AG29" s="3703"/>
      <c r="AH29" s="3703">
        <v>0</v>
      </c>
    </row>
    <row s="17803" customFormat="1" customHeight="1" ht="18.75">
      <c r="A30" s="4089" t="s">
        <v>171</v>
      </c>
      <c r="B30" s="4089" t="s">
        <v>191</v>
      </c>
      <c r="C30" s="5934"/>
      <c r="D30" s="5935"/>
      <c r="E30" s="5936"/>
      <c r="F30" s="5936"/>
      <c r="G30" s="5937" t="str">
        <f>INDEX(PT_DIFFERENTIATION_NTAR,MATCH(B30,PT_DIFFERENTIATION_NTAR_ID,0))</f>
        <v>Тариф на производство тепловой энергии в режиме комбинированной выработки (Чульманская ТЭЦ)</v>
      </c>
      <c r="H30" s="3962"/>
      <c r="I30" s="5931">
        <v>45292</v>
      </c>
      <c r="J30" s="5932">
        <v>47118</v>
      </c>
      <c r="K30" s="5938" t="s">
        <v>1191</v>
      </c>
      <c r="L30" s="3962" t="s">
        <v>350</v>
      </c>
      <c r="M30" s="5939"/>
      <c r="N30" s="5940"/>
      <c r="O30" s="4095"/>
      <c r="P30" s="4095"/>
      <c r="Q30" s="3703"/>
      <c r="R30" s="3703"/>
      <c r="S30" s="3703"/>
      <c r="T30" s="3703"/>
      <c r="U30" s="3703"/>
      <c r="V30" s="3703"/>
      <c r="W30" s="3703"/>
      <c r="X30" s="3703"/>
      <c r="Y30" s="3703"/>
      <c r="Z30" s="3703"/>
      <c r="AA30" s="3703"/>
      <c r="AB30" s="3703"/>
      <c r="AC30" s="3703"/>
      <c r="AD30" s="3703"/>
      <c r="AE30" s="3703"/>
      <c r="AF30" s="3703"/>
      <c r="AG30" s="3703"/>
      <c r="AH30" s="3703">
        <v>0</v>
      </c>
    </row>
    <row s="17803" customFormat="1" customHeight="1" ht="18.75">
      <c r="A31" s="4089"/>
      <c r="B31" s="4089"/>
      <c r="C31" s="5934" t="s">
        <v>1185</v>
      </c>
      <c r="D31" s="5935"/>
      <c r="E31" s="5936"/>
      <c r="F31" s="5936"/>
      <c r="G31" s="5937"/>
      <c r="H31" s="5951"/>
      <c r="I31" s="5952" t="s">
        <v>1186</v>
      </c>
      <c r="J31" s="5953"/>
      <c r="K31" s="5954"/>
      <c r="L31" s="5955"/>
      <c r="M31" s="5939"/>
      <c r="N31" s="5940"/>
      <c r="O31" s="4095"/>
      <c r="P31" s="4095"/>
      <c r="Q31" s="3703"/>
      <c r="R31" s="3703"/>
      <c r="S31" s="3703"/>
      <c r="T31" s="3703"/>
      <c r="U31" s="3703"/>
      <c r="V31" s="3703"/>
      <c r="W31" s="3703"/>
      <c r="X31" s="3703"/>
      <c r="Y31" s="3703"/>
      <c r="Z31" s="3703"/>
      <c r="AA31" s="3703"/>
      <c r="AB31" s="3703"/>
      <c r="AC31" s="3703"/>
      <c r="AD31" s="3703"/>
      <c r="AE31" s="3703"/>
      <c r="AF31" s="3703"/>
      <c r="AG31" s="3703"/>
      <c r="AH31" s="3703">
        <v>0</v>
      </c>
    </row>
    <row s="17803" customFormat="1" customHeight="1" ht="18.75">
      <c r="A32" s="4089" t="s">
        <v>171</v>
      </c>
      <c r="B32" s="4089" t="s">
        <v>196</v>
      </c>
      <c r="C32" s="5934"/>
      <c r="D32" s="5935"/>
      <c r="E32" s="5936"/>
      <c r="F32" s="5936"/>
      <c r="G32" s="5937" t="str">
        <f>INDEX(PT_DIFFERENTIATION_NTAR,MATCH(B32,PT_DIFFERENTIATION_NTAR_ID,0))</f>
        <v>Тариф на тепловую энергию (мощность) на коллекторах источников тепловой энергии (Нерюнгринская ГРЭС) </v>
      </c>
      <c r="H32" s="3962"/>
      <c r="I32" s="5931">
        <v>45292</v>
      </c>
      <c r="J32" s="5932">
        <v>47118</v>
      </c>
      <c r="K32" s="5938" t="s">
        <v>1191</v>
      </c>
      <c r="L32" s="3962" t="s">
        <v>350</v>
      </c>
      <c r="M32" s="5939"/>
      <c r="N32" s="5940"/>
      <c r="O32" s="4095"/>
      <c r="P32" s="4095"/>
      <c r="Q32" s="3703"/>
      <c r="R32" s="3703"/>
      <c r="S32" s="3703"/>
      <c r="T32" s="3703"/>
      <c r="U32" s="3703"/>
      <c r="V32" s="3703"/>
      <c r="W32" s="3703"/>
      <c r="X32" s="3703"/>
      <c r="Y32" s="3703"/>
      <c r="Z32" s="3703"/>
      <c r="AA32" s="3703"/>
      <c r="AB32" s="3703"/>
      <c r="AC32" s="3703"/>
      <c r="AD32" s="3703"/>
      <c r="AE32" s="3703"/>
      <c r="AF32" s="3703"/>
      <c r="AG32" s="3703"/>
      <c r="AH32" s="3703">
        <v>0</v>
      </c>
    </row>
    <row s="17803" customFormat="1" customHeight="1" ht="18.75">
      <c r="A33" s="4089"/>
      <c r="B33" s="4089"/>
      <c r="C33" s="5934" t="s">
        <v>1185</v>
      </c>
      <c r="D33" s="5935"/>
      <c r="E33" s="5936"/>
      <c r="F33" s="5936"/>
      <c r="G33" s="5937"/>
      <c r="H33" s="5956"/>
      <c r="I33" s="5957" t="s">
        <v>1186</v>
      </c>
      <c r="J33" s="5958"/>
      <c r="K33" s="5959"/>
      <c r="L33" s="5960"/>
      <c r="M33" s="5939"/>
      <c r="N33" s="5940"/>
      <c r="O33" s="4095"/>
      <c r="P33" s="4095"/>
      <c r="Q33" s="3703"/>
      <c r="R33" s="3703"/>
      <c r="S33" s="3703"/>
      <c r="T33" s="3703"/>
      <c r="U33" s="3703"/>
      <c r="V33" s="3703"/>
      <c r="W33" s="3703"/>
      <c r="X33" s="3703"/>
      <c r="Y33" s="3703"/>
      <c r="Z33" s="3703"/>
      <c r="AA33" s="3703"/>
      <c r="AB33" s="3703"/>
      <c r="AC33" s="3703"/>
      <c r="AD33" s="3703"/>
      <c r="AE33" s="3703"/>
      <c r="AF33" s="3703"/>
      <c r="AG33" s="3703"/>
      <c r="AH33" s="3703">
        <v>0</v>
      </c>
    </row>
    <row s="17803" customFormat="1" customHeight="1" ht="18.75">
      <c r="A34" s="4089" t="s">
        <v>171</v>
      </c>
      <c r="B34" s="4089" t="s">
        <v>201</v>
      </c>
      <c r="C34" s="5934"/>
      <c r="D34" s="5935"/>
      <c r="E34" s="5936"/>
      <c r="F34" s="5936"/>
      <c r="G34" s="5937" t="str">
        <f>INDEX(PT_DIFFERENTIATION_NTAR,MATCH(B34,PT_DIFFERENTIATION_NTAR_ID,0))</f>
        <v>Тариф на тепловую энергию (мощность) на коллекторах источников тепловой энергии (Чульманская ТЭЦ)</v>
      </c>
      <c r="H34" s="3962"/>
      <c r="I34" s="5931">
        <v>45292</v>
      </c>
      <c r="J34" s="5932">
        <v>47118</v>
      </c>
      <c r="K34" s="5938" t="s">
        <v>1191</v>
      </c>
      <c r="L34" s="3962" t="s">
        <v>350</v>
      </c>
      <c r="M34" s="5939"/>
      <c r="N34" s="5940"/>
      <c r="O34" s="4095"/>
      <c r="P34" s="4095"/>
      <c r="Q34" s="3703"/>
      <c r="R34" s="3703"/>
      <c r="S34" s="3703"/>
      <c r="T34" s="3703"/>
      <c r="U34" s="3703"/>
      <c r="V34" s="3703"/>
      <c r="W34" s="3703"/>
      <c r="X34" s="3703"/>
      <c r="Y34" s="3703"/>
      <c r="Z34" s="3703"/>
      <c r="AA34" s="3703"/>
      <c r="AB34" s="3703"/>
      <c r="AC34" s="3703"/>
      <c r="AD34" s="3703"/>
      <c r="AE34" s="3703"/>
      <c r="AF34" s="3703"/>
      <c r="AG34" s="3703"/>
      <c r="AH34" s="3703">
        <v>0</v>
      </c>
    </row>
    <row s="17803" customFormat="1" customHeight="1" ht="18.75">
      <c r="A35" s="4089"/>
      <c r="B35" s="4089"/>
      <c r="C35" s="5934" t="s">
        <v>1185</v>
      </c>
      <c r="D35" s="5935"/>
      <c r="E35" s="5936"/>
      <c r="F35" s="5936"/>
      <c r="G35" s="5937"/>
      <c r="H35" s="5961"/>
      <c r="I35" s="5962" t="s">
        <v>1186</v>
      </c>
      <c r="J35" s="5963"/>
      <c r="K35" s="5964"/>
      <c r="L35" s="5965"/>
      <c r="M35" s="5939"/>
      <c r="N35" s="5940"/>
      <c r="O35" s="4095"/>
      <c r="P35" s="4095"/>
      <c r="Q35" s="3703"/>
      <c r="R35" s="3703"/>
      <c r="S35" s="3703"/>
      <c r="T35" s="3703"/>
      <c r="U35" s="3703"/>
      <c r="V35" s="3703"/>
      <c r="W35" s="3703"/>
      <c r="X35" s="3703"/>
      <c r="Y35" s="3703"/>
      <c r="Z35" s="3703"/>
      <c r="AA35" s="3703"/>
      <c r="AB35" s="3703"/>
      <c r="AC35" s="3703"/>
      <c r="AD35" s="3703"/>
      <c r="AE35" s="3703"/>
      <c r="AF35" s="3703"/>
      <c r="AG35" s="3703"/>
      <c r="AH35" s="3703">
        <v>0</v>
      </c>
    </row>
    <row customHeight="1" ht="0.75">
      <c r="A36" s="2007"/>
      <c r="B36" s="2007"/>
      <c r="C36" s="596" t="s">
        <v>1192</v>
      </c>
      <c r="D36" s="2693"/>
      <c r="E36" s="2431"/>
      <c r="F36" s="2610"/>
      <c r="G36" s="627"/>
      <c r="H36" s="1727"/>
      <c r="I36" s="622"/>
      <c r="J36" s="576"/>
      <c r="K36" s="1727"/>
      <c r="L36" s="428"/>
      <c r="M36" s="2397"/>
      <c r="N36" s="561"/>
      <c r="AH36" s="601">
        <v>0</v>
      </c>
    </row>
    <row s="14762" customFormat="1" customHeight="1" ht="45" hidden="1">
      <c r="A37" s="2007" t="s">
        <v>207</v>
      </c>
      <c r="B37" s="2007" t="s">
        <v>208</v>
      </c>
      <c r="C37" s="596"/>
      <c r="D37" s="2689"/>
      <c r="E37" s="2690"/>
      <c r="F37" s="2691" t="str">
        <f>INDEX(PT_DIFFERENTIATION_VTAR,MATCH(A37,PT_DIFFERENTIATION_VTAR_ID,0))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7" s="2654" t="str">
        <f>INDEX(PT_DIFFERENTIATION_NTAR,MATCH(B37,PT_DIFFERENTIATION_NTAR_ID,0))</f>
        <v/>
      </c>
      <c r="H37" s="2089"/>
      <c r="I37" s="1966"/>
      <c r="J37" s="2000"/>
      <c r="K37" s="2092"/>
      <c r="L37" s="2089" t="s">
        <v>350</v>
      </c>
      <c r="M37" s="2397"/>
      <c r="N37" s="561"/>
      <c r="O37" s="1851"/>
      <c r="P37" s="1851"/>
      <c r="AH37" s="1858">
        <v>0</v>
      </c>
    </row>
    <row s="14762" customFormat="1" customHeight="1" ht="18.75" hidden="1">
      <c r="A38" s="2007"/>
      <c r="B38" s="2007"/>
      <c r="C38" s="596" t="s">
        <v>1185</v>
      </c>
      <c r="D38" s="2689"/>
      <c r="E38" s="2690"/>
      <c r="F38" s="2691"/>
      <c r="G38" s="2654"/>
      <c r="H38" s="1727"/>
      <c r="I38" s="878" t="s">
        <v>1186</v>
      </c>
      <c r="J38" s="798"/>
      <c r="K38" s="1727"/>
      <c r="L38" s="441"/>
      <c r="M38" s="2397"/>
      <c r="N38" s="561"/>
      <c r="O38" s="1851"/>
      <c r="P38" s="1851"/>
      <c r="AH38" s="1858">
        <v>0</v>
      </c>
    </row>
    <row s="14762" customFormat="1" customHeight="1" ht="0.75" hidden="1">
      <c r="A39" s="2007"/>
      <c r="B39" s="2007"/>
      <c r="C39" s="596" t="s">
        <v>1192</v>
      </c>
      <c r="D39" s="2689"/>
      <c r="E39" s="2431"/>
      <c r="F39" s="2610"/>
      <c r="G39" s="627"/>
      <c r="H39" s="1727"/>
      <c r="I39" s="878"/>
      <c r="J39" s="798"/>
      <c r="K39" s="1727"/>
      <c r="L39" s="441"/>
      <c r="M39" s="2397"/>
      <c r="N39" s="561"/>
      <c r="O39" s="1851"/>
      <c r="P39" s="1851"/>
      <c r="AH39" s="1858">
        <v>0</v>
      </c>
    </row>
    <row s="14762" customFormat="1" customHeight="1" ht="45" hidden="1">
      <c r="A40" s="2007" t="s">
        <v>213</v>
      </c>
      <c r="B40" s="2007" t="s">
        <v>214</v>
      </c>
      <c r="C40" s="596"/>
      <c r="D40" s="2689"/>
      <c r="E40" s="2431"/>
      <c r="F40" s="2610" t="str">
        <f>INDEX(PT_DIFFERENTIATION_VTAR,MATCH(A40,PT_DIFFERENTIATION_VTAR_ID,0))</f>
        <v>Тарифы на теплоноситель, поставляемый теплоснабжающими организациями потребителям, другим теплоснабжающим организациям</v>
      </c>
      <c r="G40" s="2654" t="str">
        <f>INDEX(PT_DIFFERENTIATION_NTAR,MATCH(B40,PT_DIFFERENTIATION_NTAR_ID,0))</f>
        <v/>
      </c>
      <c r="H40" s="2089"/>
      <c r="I40" s="1966"/>
      <c r="J40" s="2000"/>
      <c r="K40" s="2092"/>
      <c r="L40" s="2089" t="s">
        <v>350</v>
      </c>
      <c r="M40" s="2397"/>
      <c r="N40" s="561"/>
      <c r="O40" s="1851"/>
      <c r="P40" s="1851"/>
      <c r="AH40" s="1858">
        <v>0</v>
      </c>
    </row>
    <row s="14762" customFormat="1" customHeight="1" ht="18.75" hidden="1">
      <c r="A41" s="2007"/>
      <c r="B41" s="2007"/>
      <c r="C41" s="596" t="s">
        <v>1185</v>
      </c>
      <c r="D41" s="2689"/>
      <c r="E41" s="2431"/>
      <c r="F41" s="2610"/>
      <c r="G41" s="2654"/>
      <c r="H41" s="1727"/>
      <c r="I41" s="878" t="s">
        <v>1186</v>
      </c>
      <c r="J41" s="798"/>
      <c r="K41" s="1727"/>
      <c r="L41" s="441"/>
      <c r="M41" s="2397"/>
      <c r="N41" s="561"/>
      <c r="O41" s="1851"/>
      <c r="P41" s="1851"/>
      <c r="AH41" s="1858">
        <v>0</v>
      </c>
    </row>
    <row s="14762" customFormat="1" customHeight="1" ht="0.75" hidden="1">
      <c r="A42" s="2007"/>
      <c r="B42" s="2007"/>
      <c r="C42" s="596" t="s">
        <v>1192</v>
      </c>
      <c r="D42" s="2689"/>
      <c r="E42" s="2431"/>
      <c r="F42" s="2610"/>
      <c r="G42" s="627"/>
      <c r="H42" s="1727"/>
      <c r="I42" s="878"/>
      <c r="J42" s="798"/>
      <c r="K42" s="1727"/>
      <c r="L42" s="441"/>
      <c r="M42" s="2397"/>
      <c r="N42" s="561"/>
      <c r="O42" s="1851"/>
      <c r="P42" s="1851"/>
      <c r="AH42" s="1858">
        <v>0</v>
      </c>
    </row>
    <row s="14762" customFormat="1" customHeight="1" ht="45" hidden="1">
      <c r="A43" s="2007" t="s">
        <v>219</v>
      </c>
      <c r="B43" s="2007" t="s">
        <v>220</v>
      </c>
      <c r="C43" s="596"/>
      <c r="D43" s="2689"/>
      <c r="E43" s="2431"/>
      <c r="F43" s="2610" t="str">
        <f>INDEX(PT_DIFFERENTIATION_VTAR,MATCH(A43,PT_DIFFERENTIATION_VTAR_ID,0))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3" s="2654" t="str">
        <f>INDEX(PT_DIFFERENTIATION_NTAR,MATCH(B43,PT_DIFFERENTIATION_NTAR_ID,0))</f>
        <v/>
      </c>
      <c r="H43" s="2089"/>
      <c r="I43" s="1966"/>
      <c r="J43" s="2000"/>
      <c r="K43" s="2092"/>
      <c r="L43" s="2089" t="s">
        <v>350</v>
      </c>
      <c r="M43" s="2397"/>
      <c r="N43" s="561"/>
      <c r="O43" s="1851"/>
      <c r="P43" s="1851"/>
      <c r="AH43" s="1858">
        <v>0</v>
      </c>
    </row>
    <row s="14762" customFormat="1" customHeight="1" ht="18.75" hidden="1">
      <c r="A44" s="2007"/>
      <c r="B44" s="2007"/>
      <c r="C44" s="596" t="s">
        <v>1185</v>
      </c>
      <c r="D44" s="2689"/>
      <c r="E44" s="2431"/>
      <c r="F44" s="2610"/>
      <c r="G44" s="2654"/>
      <c r="H44" s="1727"/>
      <c r="I44" s="878" t="s">
        <v>1186</v>
      </c>
      <c r="J44" s="798"/>
      <c r="K44" s="1727"/>
      <c r="L44" s="441"/>
      <c r="M44" s="2397"/>
      <c r="N44" s="561"/>
      <c r="O44" s="1851"/>
      <c r="P44" s="1851"/>
      <c r="AH44" s="1858">
        <v>0</v>
      </c>
    </row>
    <row s="14762" customFormat="1" customHeight="1" ht="0.75" hidden="1">
      <c r="A45" s="2007"/>
      <c r="B45" s="2007"/>
      <c r="C45" s="596" t="s">
        <v>1192</v>
      </c>
      <c r="D45" s="2689"/>
      <c r="E45" s="2431"/>
      <c r="F45" s="2610"/>
      <c r="G45" s="627"/>
      <c r="H45" s="1727"/>
      <c r="I45" s="878"/>
      <c r="J45" s="798"/>
      <c r="K45" s="1727"/>
      <c r="L45" s="441"/>
      <c r="M45" s="2397"/>
      <c r="N45" s="561"/>
      <c r="O45" s="1851"/>
      <c r="P45" s="1851"/>
      <c r="AH45" s="1858">
        <v>0</v>
      </c>
    </row>
    <row s="14762" customFormat="1" customHeight="1" ht="18.75" hidden="1">
      <c r="A46" s="2007" t="s">
        <v>225</v>
      </c>
      <c r="B46" s="2007" t="s">
        <v>226</v>
      </c>
      <c r="C46" s="596"/>
      <c r="D46" s="2689"/>
      <c r="E46" s="2431"/>
      <c r="F46" s="2610" t="str">
        <f>INDEX(PT_DIFFERENTIATION_VTAR,MATCH(A46,PT_DIFFERENTIATION_VTAR_ID,0))</f>
        <v>Тарифы на услуги по передаче тепловой энергии</v>
      </c>
      <c r="G46" s="2654" t="str">
        <f>INDEX(PT_DIFFERENTIATION_NTAR,MATCH(B46,PT_DIFFERENTIATION_NTAR_ID,0))</f>
        <v/>
      </c>
      <c r="H46" s="2089"/>
      <c r="I46" s="1966"/>
      <c r="J46" s="2000"/>
      <c r="K46" s="2092"/>
      <c r="L46" s="2089" t="s">
        <v>350</v>
      </c>
      <c r="M46" s="2397"/>
      <c r="N46" s="561"/>
      <c r="O46" s="1851"/>
      <c r="P46" s="1851"/>
      <c r="AH46" s="1858">
        <v>0</v>
      </c>
    </row>
    <row s="14762" customFormat="1" customHeight="1" ht="18.75" hidden="1">
      <c r="A47" s="2007"/>
      <c r="B47" s="2007"/>
      <c r="C47" s="596" t="s">
        <v>1185</v>
      </c>
      <c r="D47" s="2689"/>
      <c r="E47" s="2431"/>
      <c r="F47" s="2610"/>
      <c r="G47" s="2654"/>
      <c r="H47" s="1727"/>
      <c r="I47" s="878" t="s">
        <v>1186</v>
      </c>
      <c r="J47" s="798"/>
      <c r="K47" s="1727"/>
      <c r="L47" s="441"/>
      <c r="M47" s="2397"/>
      <c r="N47" s="561"/>
      <c r="O47" s="1851"/>
      <c r="P47" s="1851"/>
      <c r="AH47" s="1858">
        <v>0</v>
      </c>
    </row>
    <row s="14762" customFormat="1" customHeight="1" ht="0.75" hidden="1">
      <c r="A48" s="2007"/>
      <c r="B48" s="2007"/>
      <c r="C48" s="596" t="s">
        <v>1192</v>
      </c>
      <c r="D48" s="2689"/>
      <c r="E48" s="2431"/>
      <c r="F48" s="2610"/>
      <c r="G48" s="627"/>
      <c r="H48" s="1727"/>
      <c r="I48" s="878"/>
      <c r="J48" s="798"/>
      <c r="K48" s="1727"/>
      <c r="L48" s="441"/>
      <c r="M48" s="2397"/>
      <c r="N48" s="561"/>
      <c r="O48" s="1851"/>
      <c r="P48" s="1851"/>
      <c r="AH48" s="1858">
        <v>0</v>
      </c>
    </row>
    <row s="14762" customFormat="1" customHeight="1" ht="18.75" hidden="1">
      <c r="A49" s="2007" t="s">
        <v>231</v>
      </c>
      <c r="B49" s="2007" t="s">
        <v>232</v>
      </c>
      <c r="C49" s="596"/>
      <c r="D49" s="2689"/>
      <c r="E49" s="2431"/>
      <c r="F49" s="2610" t="str">
        <f>INDEX(PT_DIFFERENTIATION_VTAR,MATCH(A49,PT_DIFFERENTIATION_VTAR_ID,0))</f>
        <v>Тарифы на услуги по передаче теплоносителя</v>
      </c>
      <c r="G49" s="2654" t="str">
        <f>INDEX(PT_DIFFERENTIATION_NTAR,MATCH(B49,PT_DIFFERENTIATION_NTAR_ID,0))</f>
        <v/>
      </c>
      <c r="H49" s="2089"/>
      <c r="I49" s="1966"/>
      <c r="J49" s="2000"/>
      <c r="K49" s="2092"/>
      <c r="L49" s="2089" t="s">
        <v>350</v>
      </c>
      <c r="M49" s="2397"/>
      <c r="N49" s="561"/>
      <c r="O49" s="1851"/>
      <c r="P49" s="1851"/>
      <c r="AH49" s="1858">
        <v>0</v>
      </c>
    </row>
    <row s="14762" customFormat="1" customHeight="1" ht="18.75" hidden="1">
      <c r="A50" s="2007"/>
      <c r="B50" s="2007"/>
      <c r="C50" s="596" t="s">
        <v>1185</v>
      </c>
      <c r="D50" s="2689"/>
      <c r="E50" s="2431"/>
      <c r="F50" s="2610"/>
      <c r="G50" s="2654"/>
      <c r="H50" s="1727"/>
      <c r="I50" s="878" t="s">
        <v>1186</v>
      </c>
      <c r="J50" s="798"/>
      <c r="K50" s="1727"/>
      <c r="L50" s="441"/>
      <c r="M50" s="2397"/>
      <c r="N50" s="561"/>
      <c r="O50" s="1851"/>
      <c r="P50" s="1851"/>
      <c r="AH50" s="1858">
        <v>0</v>
      </c>
    </row>
    <row s="14762" customFormat="1" customHeight="1" ht="0.75" hidden="1">
      <c r="A51" s="2007"/>
      <c r="B51" s="2007"/>
      <c r="C51" s="596" t="s">
        <v>1192</v>
      </c>
      <c r="D51" s="2689"/>
      <c r="E51" s="2431"/>
      <c r="F51" s="2610"/>
      <c r="G51" s="627"/>
      <c r="H51" s="1727"/>
      <c r="I51" s="878"/>
      <c r="J51" s="798"/>
      <c r="K51" s="1727"/>
      <c r="L51" s="441"/>
      <c r="M51" s="2397"/>
      <c r="N51" s="561"/>
      <c r="O51" s="1851"/>
      <c r="P51" s="1851"/>
      <c r="AH51" s="1858">
        <v>0</v>
      </c>
    </row>
    <row s="14762" customFormat="1" customHeight="1" ht="18.75" hidden="1">
      <c r="A52" s="2007" t="s">
        <v>237</v>
      </c>
      <c r="B52" s="2007" t="s">
        <v>238</v>
      </c>
      <c r="C52" s="596"/>
      <c r="D52" s="2689"/>
      <c r="E52" s="2431"/>
      <c r="F52" s="2610" t="str">
        <f>INDEX(PT_DIFFERENTIATION_VTAR,MATCH(A52,PT_DIFFERENTIATION_VTAR_ID,0))</f>
        <v>Плата за услуги по поддержанию резервной тепловой мощности при отсутствии потребления тепловой энергии</v>
      </c>
      <c r="G52" s="2654" t="str">
        <f>INDEX(PT_DIFFERENTIATION_NTAR,MATCH(B52,PT_DIFFERENTIATION_NTAR_ID,0))</f>
        <v/>
      </c>
      <c r="H52" s="2089"/>
      <c r="I52" s="1966"/>
      <c r="J52" s="2000"/>
      <c r="K52" s="2092"/>
      <c r="L52" s="2089" t="s">
        <v>350</v>
      </c>
      <c r="M52" s="2397"/>
      <c r="N52" s="561"/>
      <c r="O52" s="1851"/>
      <c r="P52" s="1851"/>
      <c r="AH52" s="1858">
        <v>0</v>
      </c>
    </row>
    <row s="14762" customFormat="1" customHeight="1" ht="18.75" hidden="1">
      <c r="A53" s="2007"/>
      <c r="B53" s="2007"/>
      <c r="C53" s="596" t="s">
        <v>1185</v>
      </c>
      <c r="D53" s="2689"/>
      <c r="E53" s="2431"/>
      <c r="F53" s="2610"/>
      <c r="G53" s="2654"/>
      <c r="H53" s="1727"/>
      <c r="I53" s="878" t="s">
        <v>1186</v>
      </c>
      <c r="J53" s="798"/>
      <c r="K53" s="1727"/>
      <c r="L53" s="441"/>
      <c r="M53" s="2397"/>
      <c r="N53" s="561"/>
      <c r="O53" s="1851"/>
      <c r="P53" s="1851"/>
      <c r="AH53" s="1858">
        <v>0</v>
      </c>
    </row>
    <row s="14762" customFormat="1" customHeight="1" ht="0.75" hidden="1">
      <c r="A54" s="2007"/>
      <c r="B54" s="2007"/>
      <c r="C54" s="596" t="s">
        <v>1192</v>
      </c>
      <c r="D54" s="2689"/>
      <c r="E54" s="2431"/>
      <c r="F54" s="2610"/>
      <c r="G54" s="627"/>
      <c r="H54" s="1727"/>
      <c r="I54" s="878"/>
      <c r="J54" s="798"/>
      <c r="K54" s="1727"/>
      <c r="L54" s="441"/>
      <c r="M54" s="2397"/>
      <c r="N54" s="561"/>
      <c r="O54" s="1851"/>
      <c r="P54" s="1851"/>
      <c r="AH54" s="1858">
        <v>0</v>
      </c>
    </row>
    <row s="14762" customFormat="1" customHeight="1" ht="18.75" hidden="1">
      <c r="A55" s="2007" t="s">
        <v>243</v>
      </c>
      <c r="B55" s="2007" t="s">
        <v>244</v>
      </c>
      <c r="C55" s="596"/>
      <c r="D55" s="2689"/>
      <c r="E55" s="2431"/>
      <c r="F55" s="2610" t="str">
        <f>INDEX(PT_DIFFERENTIATION_VTAR,MATCH(A55,PT_DIFFERENTIATION_VTAR_ID,0))</f>
        <v>Плата за подключение (технологическое присоединение) к системе теплоснабжения</v>
      </c>
      <c r="G55" s="2654" t="str">
        <f>INDEX(PT_DIFFERENTIATION_NTAR,MATCH(B55,PT_DIFFERENTIATION_NTAR_ID,0))</f>
        <v/>
      </c>
      <c r="H55" s="2089"/>
      <c r="I55" s="1966"/>
      <c r="J55" s="2000"/>
      <c r="K55" s="2092"/>
      <c r="L55" s="2089" t="s">
        <v>350</v>
      </c>
      <c r="M55" s="2397"/>
      <c r="N55" s="561"/>
      <c r="O55" s="1851"/>
      <c r="P55" s="1851"/>
      <c r="AH55" s="1858">
        <v>0</v>
      </c>
    </row>
    <row s="14762" customFormat="1" customHeight="1" ht="18.75" hidden="1">
      <c r="A56" s="2007"/>
      <c r="B56" s="2007"/>
      <c r="C56" s="596" t="s">
        <v>1185</v>
      </c>
      <c r="D56" s="2689"/>
      <c r="E56" s="2431"/>
      <c r="F56" s="2610"/>
      <c r="G56" s="2654"/>
      <c r="H56" s="1727"/>
      <c r="I56" s="878" t="s">
        <v>1186</v>
      </c>
      <c r="J56" s="798"/>
      <c r="K56" s="1727"/>
      <c r="L56" s="441"/>
      <c r="M56" s="2397"/>
      <c r="N56" s="561"/>
      <c r="O56" s="1851"/>
      <c r="P56" s="1851"/>
      <c r="AH56" s="1858">
        <v>0</v>
      </c>
    </row>
    <row s="14762" customFormat="1" customHeight="1" ht="0.75" hidden="1">
      <c r="A57" s="2007"/>
      <c r="B57" s="2007"/>
      <c r="C57" s="596" t="s">
        <v>1192</v>
      </c>
      <c r="D57" s="2689"/>
      <c r="E57" s="2431"/>
      <c r="F57" s="2610"/>
      <c r="G57" s="627"/>
      <c r="H57" s="1727"/>
      <c r="I57" s="878"/>
      <c r="J57" s="798"/>
      <c r="K57" s="1727"/>
      <c r="L57" s="441"/>
      <c r="M57" s="2397"/>
      <c r="N57" s="561"/>
      <c r="O57" s="1851"/>
      <c r="P57" s="1851"/>
      <c r="AH57" s="1858">
        <v>0</v>
      </c>
    </row>
    <row s="14762" customFormat="1" customHeight="1" ht="18.75" hidden="1">
      <c r="A58" s="2007" t="s">
        <v>249</v>
      </c>
      <c r="B58" s="2007" t="s">
        <v>250</v>
      </c>
      <c r="C58" s="596"/>
      <c r="D58" s="2689"/>
      <c r="E58" s="2431"/>
      <c r="F58" s="2610" t="str">
        <f>INDEX(PT_DIFFERENTIATION_VTAR,MATCH(A58,PT_DIFFERENTIATION_VTAR_ID,0))</f>
        <v>Плата за подключение (технологическое присоединение) к системе теплоснабжения (индивидуальная)</v>
      </c>
      <c r="G58" s="2654" t="str">
        <f>INDEX(PT_DIFFERENTIATION_NTAR,MATCH(B58,PT_DIFFERENTIATION_NTAR_ID,0))</f>
        <v/>
      </c>
      <c r="H58" s="2216"/>
      <c r="I58" s="1966"/>
      <c r="J58" s="2000"/>
      <c r="K58" s="2092"/>
      <c r="L58" s="2216" t="s">
        <v>350</v>
      </c>
      <c r="M58" s="2397"/>
      <c r="N58" s="561"/>
      <c r="O58" s="1851"/>
      <c r="P58" s="1851"/>
      <c r="AH58" s="1858">
        <v>0</v>
      </c>
    </row>
    <row s="14762" customFormat="1" customHeight="1" ht="18.75" hidden="1">
      <c r="A59" s="2007"/>
      <c r="B59" s="2007"/>
      <c r="C59" s="596" t="s">
        <v>1185</v>
      </c>
      <c r="D59" s="2689"/>
      <c r="E59" s="2431"/>
      <c r="F59" s="2610"/>
      <c r="G59" s="2654"/>
      <c r="H59" s="1727"/>
      <c r="I59" s="878" t="s">
        <v>1186</v>
      </c>
      <c r="J59" s="798"/>
      <c r="K59" s="1727"/>
      <c r="L59" s="441"/>
      <c r="M59" s="2397"/>
      <c r="N59" s="561"/>
      <c r="O59" s="1851"/>
      <c r="P59" s="1851"/>
      <c r="AH59" s="1858">
        <v>0</v>
      </c>
    </row>
    <row s="14762" customFormat="1" customHeight="1" ht="0.75" hidden="1">
      <c r="A60" s="2007"/>
      <c r="B60" s="2007"/>
      <c r="C60" s="596" t="s">
        <v>1192</v>
      </c>
      <c r="D60" s="2689"/>
      <c r="E60" s="2431"/>
      <c r="F60" s="2610"/>
      <c r="G60" s="627"/>
      <c r="H60" s="1727"/>
      <c r="I60" s="878"/>
      <c r="J60" s="798"/>
      <c r="K60" s="1727"/>
      <c r="L60" s="441"/>
      <c r="M60" s="2397"/>
      <c r="N60" s="561"/>
      <c r="O60" s="1851"/>
      <c r="P60" s="1851"/>
      <c r="AH60" s="1858">
        <v>0</v>
      </c>
    </row>
    <row s="14762" customFormat="1" customHeight="1" ht="18.75" hidden="1">
      <c r="A61" s="2007" t="s">
        <v>269</v>
      </c>
      <c r="B61" s="2007" t="s">
        <v>270</v>
      </c>
      <c r="C61" s="596"/>
      <c r="D61" s="2689"/>
      <c r="E61" s="2431"/>
      <c r="F61" s="2610" t="str">
        <f>INDEX(PT_DIFFERENTIATION_VTAR,MATCH(A61,PT_DIFFERENTIATION_VTAR_ID,0))</f>
        <v>Тариф на питьевую воду (питьевое водоснабжение)</v>
      </c>
      <c r="G61" s="2654" t="str">
        <f>INDEX(PT_DIFFERENTIATION_NTAR,MATCH(B61,PT_DIFFERENTIATION_NTAR_ID,0))</f>
        <v/>
      </c>
      <c r="H61" s="2089"/>
      <c r="I61" s="1966"/>
      <c r="J61" s="2000"/>
      <c r="K61" s="2092"/>
      <c r="L61" s="2089" t="s">
        <v>350</v>
      </c>
      <c r="M61" s="2397"/>
      <c r="N61" s="561"/>
      <c r="O61" s="1851"/>
      <c r="P61" s="1851"/>
      <c r="AH61" s="1858">
        <v>0</v>
      </c>
    </row>
    <row s="14762" customFormat="1" customHeight="1" ht="18.75" hidden="1">
      <c r="A62" s="2007"/>
      <c r="B62" s="2007"/>
      <c r="C62" s="596" t="s">
        <v>1185</v>
      </c>
      <c r="D62" s="2689"/>
      <c r="E62" s="2431"/>
      <c r="F62" s="2610"/>
      <c r="G62" s="2654"/>
      <c r="H62" s="1727"/>
      <c r="I62" s="878" t="s">
        <v>1186</v>
      </c>
      <c r="J62" s="798"/>
      <c r="K62" s="1727"/>
      <c r="L62" s="441"/>
      <c r="M62" s="2397"/>
      <c r="N62" s="561"/>
      <c r="O62" s="1851"/>
      <c r="P62" s="1851"/>
      <c r="AH62" s="1858">
        <v>0</v>
      </c>
    </row>
    <row s="14762" customFormat="1" customHeight="1" ht="0.75" hidden="1">
      <c r="A63" s="2007"/>
      <c r="B63" s="2007"/>
      <c r="C63" s="596" t="s">
        <v>1192</v>
      </c>
      <c r="D63" s="2689"/>
      <c r="E63" s="2431"/>
      <c r="F63" s="2610"/>
      <c r="G63" s="627"/>
      <c r="H63" s="1727"/>
      <c r="I63" s="878"/>
      <c r="J63" s="798"/>
      <c r="K63" s="1727"/>
      <c r="L63" s="441"/>
      <c r="M63" s="2397"/>
      <c r="N63" s="561"/>
      <c r="O63" s="1851"/>
      <c r="P63" s="1851"/>
      <c r="AH63" s="1858">
        <v>0</v>
      </c>
    </row>
    <row s="14762" customFormat="1" customHeight="1" ht="18.75" hidden="1">
      <c r="A64" s="2007" t="s">
        <v>274</v>
      </c>
      <c r="B64" s="2007" t="s">
        <v>275</v>
      </c>
      <c r="C64" s="596"/>
      <c r="D64" s="2689"/>
      <c r="E64" s="2431"/>
      <c r="F64" s="2610" t="str">
        <f>INDEX(PT_DIFFERENTIATION_VTAR,MATCH(A64,PT_DIFFERENTIATION_VTAR_ID,0))</f>
        <v>Тариф на техническую воду</v>
      </c>
      <c r="G64" s="2654" t="str">
        <f>INDEX(PT_DIFFERENTIATION_NTAR,MATCH(B64,PT_DIFFERENTIATION_NTAR_ID,0))</f>
        <v/>
      </c>
      <c r="H64" s="2089"/>
      <c r="I64" s="1966"/>
      <c r="J64" s="2000"/>
      <c r="K64" s="2092"/>
      <c r="L64" s="2089" t="s">
        <v>350</v>
      </c>
      <c r="M64" s="2397"/>
      <c r="N64" s="561"/>
      <c r="O64" s="1851"/>
      <c r="P64" s="1851"/>
      <c r="AH64" s="1858">
        <v>0</v>
      </c>
    </row>
    <row s="14762" customFormat="1" customHeight="1" ht="18.75" hidden="1">
      <c r="A65" s="2007"/>
      <c r="B65" s="2007"/>
      <c r="C65" s="596" t="s">
        <v>1185</v>
      </c>
      <c r="D65" s="2689"/>
      <c r="E65" s="2431"/>
      <c r="F65" s="2610"/>
      <c r="G65" s="2654"/>
      <c r="H65" s="1727"/>
      <c r="I65" s="878" t="s">
        <v>1186</v>
      </c>
      <c r="J65" s="798"/>
      <c r="K65" s="1727"/>
      <c r="L65" s="441"/>
      <c r="M65" s="2397"/>
      <c r="N65" s="561"/>
      <c r="O65" s="1851"/>
      <c r="P65" s="1851"/>
      <c r="AH65" s="1858">
        <v>0</v>
      </c>
    </row>
    <row s="14762" customFormat="1" customHeight="1" ht="0.75" hidden="1">
      <c r="A66" s="2007"/>
      <c r="B66" s="2007"/>
      <c r="C66" s="596" t="s">
        <v>1192</v>
      </c>
      <c r="D66" s="2689"/>
      <c r="E66" s="2431"/>
      <c r="F66" s="2610"/>
      <c r="G66" s="627"/>
      <c r="H66" s="1727"/>
      <c r="I66" s="878"/>
      <c r="J66" s="798"/>
      <c r="K66" s="1727"/>
      <c r="L66" s="441"/>
      <c r="M66" s="2397"/>
      <c r="N66" s="561"/>
      <c r="O66" s="1851"/>
      <c r="P66" s="1851"/>
      <c r="AH66" s="1858">
        <v>0</v>
      </c>
    </row>
    <row s="14762" customFormat="1" customHeight="1" ht="18.75" hidden="1">
      <c r="A67" s="2007" t="s">
        <v>279</v>
      </c>
      <c r="B67" s="2007" t="s">
        <v>280</v>
      </c>
      <c r="C67" s="596"/>
      <c r="D67" s="2689"/>
      <c r="E67" s="2431"/>
      <c r="F67" s="2610" t="str">
        <f>INDEX(PT_DIFFERENTIATION_VTAR,MATCH(A67,PT_DIFFERENTIATION_VTAR_ID,0))</f>
        <v>Тариф на транспортировку воды</v>
      </c>
      <c r="G67" s="2654" t="str">
        <f>INDEX(PT_DIFFERENTIATION_NTAR,MATCH(B67,PT_DIFFERENTIATION_NTAR_ID,0))</f>
        <v/>
      </c>
      <c r="H67" s="2089"/>
      <c r="I67" s="1966"/>
      <c r="J67" s="2000"/>
      <c r="K67" s="2092"/>
      <c r="L67" s="2089" t="s">
        <v>350</v>
      </c>
      <c r="M67" s="2397"/>
      <c r="N67" s="561"/>
      <c r="O67" s="1851"/>
      <c r="P67" s="1851"/>
      <c r="AH67" s="1858">
        <v>0</v>
      </c>
    </row>
    <row s="14762" customFormat="1" customHeight="1" ht="18.75" hidden="1">
      <c r="A68" s="2007"/>
      <c r="B68" s="2007"/>
      <c r="C68" s="596" t="s">
        <v>1185</v>
      </c>
      <c r="D68" s="2689"/>
      <c r="E68" s="2431"/>
      <c r="F68" s="2610"/>
      <c r="G68" s="2654"/>
      <c r="H68" s="1727"/>
      <c r="I68" s="878" t="s">
        <v>1186</v>
      </c>
      <c r="J68" s="798"/>
      <c r="K68" s="1727"/>
      <c r="L68" s="441"/>
      <c r="M68" s="2397"/>
      <c r="N68" s="561"/>
      <c r="O68" s="1851"/>
      <c r="P68" s="1851"/>
      <c r="AH68" s="1858">
        <v>0</v>
      </c>
    </row>
    <row s="14762" customFormat="1" customHeight="1" ht="0.75" hidden="1">
      <c r="A69" s="2007"/>
      <c r="B69" s="2007"/>
      <c r="C69" s="596" t="s">
        <v>1192</v>
      </c>
      <c r="D69" s="2689"/>
      <c r="E69" s="2431"/>
      <c r="F69" s="2610"/>
      <c r="G69" s="627"/>
      <c r="H69" s="1727"/>
      <c r="I69" s="878"/>
      <c r="J69" s="798"/>
      <c r="K69" s="1727"/>
      <c r="L69" s="441"/>
      <c r="M69" s="2397"/>
      <c r="N69" s="561"/>
      <c r="O69" s="1851"/>
      <c r="P69" s="1851"/>
      <c r="AH69" s="1858">
        <v>0</v>
      </c>
    </row>
    <row s="14762" customFormat="1" customHeight="1" ht="18.75" hidden="1">
      <c r="A70" s="2007" t="s">
        <v>284</v>
      </c>
      <c r="B70" s="2007" t="s">
        <v>285</v>
      </c>
      <c r="C70" s="596"/>
      <c r="D70" s="2689"/>
      <c r="E70" s="2431"/>
      <c r="F70" s="2610" t="str">
        <f>INDEX(PT_DIFFERENTIATION_VTAR,MATCH(A70,PT_DIFFERENTIATION_VTAR_ID,0))</f>
        <v>Тариф на подвоз воды</v>
      </c>
      <c r="G70" s="2654" t="str">
        <f>INDEX(PT_DIFFERENTIATION_NTAR,MATCH(B70,PT_DIFFERENTIATION_NTAR_ID,0))</f>
        <v/>
      </c>
      <c r="H70" s="2089"/>
      <c r="I70" s="1966"/>
      <c r="J70" s="2000"/>
      <c r="K70" s="2092"/>
      <c r="L70" s="2089" t="s">
        <v>350</v>
      </c>
      <c r="M70" s="2397"/>
      <c r="N70" s="561"/>
      <c r="O70" s="1851"/>
      <c r="P70" s="1851"/>
      <c r="AH70" s="1858">
        <v>0</v>
      </c>
    </row>
    <row s="14762" customFormat="1" customHeight="1" ht="18.75" hidden="1">
      <c r="A71" s="2007"/>
      <c r="B71" s="2007"/>
      <c r="C71" s="596" t="s">
        <v>1185</v>
      </c>
      <c r="D71" s="2689"/>
      <c r="E71" s="2431"/>
      <c r="F71" s="2610"/>
      <c r="G71" s="2654"/>
      <c r="H71" s="1727"/>
      <c r="I71" s="878" t="s">
        <v>1186</v>
      </c>
      <c r="J71" s="798"/>
      <c r="K71" s="1727"/>
      <c r="L71" s="441"/>
      <c r="M71" s="2397"/>
      <c r="N71" s="561"/>
      <c r="O71" s="1851"/>
      <c r="P71" s="1851"/>
      <c r="AH71" s="1858">
        <v>0</v>
      </c>
    </row>
    <row s="14762" customFormat="1" customHeight="1" ht="0.75" hidden="1">
      <c r="A72" s="2007"/>
      <c r="B72" s="2007"/>
      <c r="C72" s="596" t="s">
        <v>1192</v>
      </c>
      <c r="D72" s="2689"/>
      <c r="E72" s="2431"/>
      <c r="F72" s="2610"/>
      <c r="G72" s="627"/>
      <c r="H72" s="1727"/>
      <c r="I72" s="878"/>
      <c r="J72" s="798"/>
      <c r="K72" s="1727"/>
      <c r="L72" s="441"/>
      <c r="M72" s="2397"/>
      <c r="N72" s="561"/>
      <c r="O72" s="1851"/>
      <c r="P72" s="1851"/>
      <c r="AH72" s="1858">
        <v>0</v>
      </c>
    </row>
    <row s="14762" customFormat="1" customHeight="1" ht="18.75" hidden="1">
      <c r="A73" s="2007" t="s">
        <v>289</v>
      </c>
      <c r="B73" s="2007" t="s">
        <v>290</v>
      </c>
      <c r="C73" s="596"/>
      <c r="D73" s="2689"/>
      <c r="E73" s="2431"/>
      <c r="F73" s="2610" t="str">
        <f>INDEX(PT_DIFFERENTIATION_VTAR,MATCH(A73,PT_DIFFERENTIATION_VTAR_ID,0))</f>
        <v>Тариф на подключение (технологическое присоединение) к централизованной системе холодного водоснабжения</v>
      </c>
      <c r="G73" s="2654" t="str">
        <f>INDEX(PT_DIFFERENTIATION_NTAR,MATCH(B73,PT_DIFFERENTIATION_NTAR_ID,0))</f>
        <v/>
      </c>
      <c r="H73" s="2089"/>
      <c r="I73" s="1966"/>
      <c r="J73" s="2000"/>
      <c r="K73" s="2092"/>
      <c r="L73" s="2089" t="s">
        <v>350</v>
      </c>
      <c r="M73" s="2397"/>
      <c r="N73" s="561"/>
      <c r="O73" s="1851"/>
      <c r="P73" s="1851"/>
      <c r="AH73" s="1858">
        <v>0</v>
      </c>
    </row>
    <row s="14762" customFormat="1" customHeight="1" ht="18.75" hidden="1">
      <c r="A74" s="2007"/>
      <c r="B74" s="2007"/>
      <c r="C74" s="596" t="s">
        <v>1185</v>
      </c>
      <c r="D74" s="2689"/>
      <c r="E74" s="2431"/>
      <c r="F74" s="2610"/>
      <c r="G74" s="2654"/>
      <c r="H74" s="1727"/>
      <c r="I74" s="878" t="s">
        <v>1186</v>
      </c>
      <c r="J74" s="798"/>
      <c r="K74" s="1727"/>
      <c r="L74" s="441"/>
      <c r="M74" s="2397"/>
      <c r="N74" s="561"/>
      <c r="O74" s="1851"/>
      <c r="P74" s="1851"/>
      <c r="AH74" s="1858">
        <v>0</v>
      </c>
    </row>
    <row s="14762" customFormat="1" customHeight="1" ht="0.75" hidden="1">
      <c r="A75" s="2007"/>
      <c r="B75" s="2007"/>
      <c r="C75" s="596" t="s">
        <v>1192</v>
      </c>
      <c r="D75" s="2689"/>
      <c r="E75" s="2431"/>
      <c r="F75" s="2610"/>
      <c r="G75" s="627"/>
      <c r="H75" s="1727"/>
      <c r="I75" s="878"/>
      <c r="J75" s="798"/>
      <c r="K75" s="1727"/>
      <c r="L75" s="441"/>
      <c r="M75" s="2397"/>
      <c r="N75" s="561"/>
      <c r="O75" s="1851"/>
      <c r="P75" s="1851"/>
      <c r="AH75" s="1858">
        <v>0</v>
      </c>
    </row>
    <row s="14762" customFormat="1" customHeight="1" ht="18.75" hidden="1">
      <c r="A76" s="2007" t="s">
        <v>294</v>
      </c>
      <c r="B76" s="2007" t="s">
        <v>295</v>
      </c>
      <c r="C76" s="596"/>
      <c r="D76" s="2689"/>
      <c r="E76" s="2431"/>
      <c r="F76" s="2610" t="str">
        <f>INDEX(PT_DIFFERENTIATION_VTAR,MATCH(A76,PT_DIFFERENTIATION_VTAR_ID,0))</f>
        <v>Тариф на горячую воду (горячее водоснабжение)</v>
      </c>
      <c r="G76" s="2654" t="str">
        <f>INDEX(PT_DIFFERENTIATION_NTAR,MATCH(B76,PT_DIFFERENTIATION_NTAR_ID,0))</f>
        <v/>
      </c>
      <c r="H76" s="2089"/>
      <c r="I76" s="1966"/>
      <c r="J76" s="2000"/>
      <c r="K76" s="2092"/>
      <c r="L76" s="2089" t="s">
        <v>350</v>
      </c>
      <c r="M76" s="2397"/>
      <c r="N76" s="561"/>
      <c r="O76" s="1851"/>
      <c r="P76" s="1851"/>
      <c r="AH76" s="1858">
        <v>0</v>
      </c>
    </row>
    <row s="14762" customFormat="1" customHeight="1" ht="18.75" hidden="1">
      <c r="A77" s="2007"/>
      <c r="B77" s="2007"/>
      <c r="C77" s="596" t="s">
        <v>1185</v>
      </c>
      <c r="D77" s="2689"/>
      <c r="E77" s="2431"/>
      <c r="F77" s="2610"/>
      <c r="G77" s="2654"/>
      <c r="H77" s="1727"/>
      <c r="I77" s="878" t="s">
        <v>1186</v>
      </c>
      <c r="J77" s="798"/>
      <c r="K77" s="1727"/>
      <c r="L77" s="441"/>
      <c r="M77" s="2397"/>
      <c r="N77" s="561"/>
      <c r="O77" s="1851"/>
      <c r="P77" s="1851"/>
      <c r="AH77" s="1858">
        <v>0</v>
      </c>
    </row>
    <row s="14762" customFormat="1" customHeight="1" ht="0.75" hidden="1">
      <c r="A78" s="2007"/>
      <c r="B78" s="2007"/>
      <c r="C78" s="596" t="s">
        <v>1192</v>
      </c>
      <c r="D78" s="2689"/>
      <c r="E78" s="2431"/>
      <c r="F78" s="2610"/>
      <c r="G78" s="627"/>
      <c r="H78" s="1727"/>
      <c r="I78" s="878"/>
      <c r="J78" s="798"/>
      <c r="K78" s="1727"/>
      <c r="L78" s="441"/>
      <c r="M78" s="2397"/>
      <c r="N78" s="561"/>
      <c r="O78" s="1851"/>
      <c r="P78" s="1851"/>
      <c r="AH78" s="1858">
        <v>0</v>
      </c>
    </row>
    <row s="14762" customFormat="1" customHeight="1" ht="18.75" hidden="1">
      <c r="A79" s="2007" t="s">
        <v>299</v>
      </c>
      <c r="B79" s="2007" t="s">
        <v>300</v>
      </c>
      <c r="C79" s="596"/>
      <c r="D79" s="2689"/>
      <c r="E79" s="2431"/>
      <c r="F79" s="2610" t="str">
        <f>INDEX(PT_DIFFERENTIATION_VTAR,MATCH(A79,PT_DIFFERENTIATION_VTAR_ID,0))</f>
        <v>Тариф на транспортировку горячей воды</v>
      </c>
      <c r="G79" s="2654" t="str">
        <f>INDEX(PT_DIFFERENTIATION_NTAR,MATCH(B79,PT_DIFFERENTIATION_NTAR_ID,0))</f>
        <v/>
      </c>
      <c r="H79" s="2089"/>
      <c r="I79" s="1966"/>
      <c r="J79" s="2000"/>
      <c r="K79" s="2092"/>
      <c r="L79" s="2089" t="s">
        <v>350</v>
      </c>
      <c r="M79" s="2397"/>
      <c r="N79" s="561"/>
      <c r="O79" s="1851"/>
      <c r="P79" s="1851"/>
      <c r="AH79" s="1858">
        <v>0</v>
      </c>
    </row>
    <row s="14762" customFormat="1" customHeight="1" ht="18.75" hidden="1">
      <c r="A80" s="2007"/>
      <c r="B80" s="2007"/>
      <c r="C80" s="596" t="s">
        <v>1185</v>
      </c>
      <c r="D80" s="2689"/>
      <c r="E80" s="2431"/>
      <c r="F80" s="2610"/>
      <c r="G80" s="2654"/>
      <c r="H80" s="1727"/>
      <c r="I80" s="878" t="s">
        <v>1186</v>
      </c>
      <c r="J80" s="798"/>
      <c r="K80" s="1727"/>
      <c r="L80" s="441"/>
      <c r="M80" s="2397"/>
      <c r="N80" s="561"/>
      <c r="O80" s="1851"/>
      <c r="P80" s="1851"/>
      <c r="AH80" s="1858">
        <v>0</v>
      </c>
    </row>
    <row s="14762" customFormat="1" customHeight="1" ht="0.75" hidden="1">
      <c r="A81" s="2007"/>
      <c r="B81" s="2007"/>
      <c r="C81" s="596" t="s">
        <v>1192</v>
      </c>
      <c r="D81" s="2689"/>
      <c r="E81" s="2431"/>
      <c r="F81" s="2610"/>
      <c r="G81" s="627"/>
      <c r="H81" s="1727"/>
      <c r="I81" s="878"/>
      <c r="J81" s="798"/>
      <c r="K81" s="1727"/>
      <c r="L81" s="441"/>
      <c r="M81" s="2397"/>
      <c r="N81" s="561"/>
      <c r="O81" s="1851"/>
      <c r="P81" s="1851"/>
      <c r="AH81" s="1858">
        <v>0</v>
      </c>
    </row>
    <row s="14762" customFormat="1" customHeight="1" ht="18.75" hidden="1">
      <c r="A82" s="2007" t="s">
        <v>304</v>
      </c>
      <c r="B82" s="2007" t="s">
        <v>305</v>
      </c>
      <c r="C82" s="596"/>
      <c r="D82" s="2689"/>
      <c r="E82" s="2431"/>
      <c r="F82" s="2610" t="str">
        <f>INDEX(PT_DIFFERENTIATION_VTAR,MATCH(A82,PT_DIFFERENTIATION_VTAR_ID,0))</f>
        <v>Тариф на подключение (технологическое присоединение) к централизованной системе горячего водоснабжения</v>
      </c>
      <c r="G82" s="2654" t="str">
        <f>INDEX(PT_DIFFERENTIATION_NTAR,MATCH(B82,PT_DIFFERENTIATION_NTAR_ID,0))</f>
        <v/>
      </c>
      <c r="H82" s="2089"/>
      <c r="I82" s="1966"/>
      <c r="J82" s="2000"/>
      <c r="K82" s="2092"/>
      <c r="L82" s="2089" t="s">
        <v>350</v>
      </c>
      <c r="M82" s="2397"/>
      <c r="N82" s="561"/>
      <c r="O82" s="1851"/>
      <c r="P82" s="1851"/>
      <c r="AH82" s="1858">
        <v>0</v>
      </c>
    </row>
    <row s="14762" customFormat="1" customHeight="1" ht="18.75" hidden="1">
      <c r="A83" s="2007"/>
      <c r="B83" s="2007"/>
      <c r="C83" s="596" t="s">
        <v>1185</v>
      </c>
      <c r="D83" s="2689"/>
      <c r="E83" s="2431"/>
      <c r="F83" s="2610"/>
      <c r="G83" s="2654"/>
      <c r="H83" s="1727"/>
      <c r="I83" s="878" t="s">
        <v>1186</v>
      </c>
      <c r="J83" s="798"/>
      <c r="K83" s="1727"/>
      <c r="L83" s="441"/>
      <c r="M83" s="2397"/>
      <c r="N83" s="561"/>
      <c r="O83" s="1851"/>
      <c r="P83" s="1851"/>
      <c r="AH83" s="1858">
        <v>0</v>
      </c>
    </row>
    <row s="14762" customFormat="1" customHeight="1" ht="0.75" hidden="1">
      <c r="A84" s="2007"/>
      <c r="B84" s="2007"/>
      <c r="C84" s="596" t="s">
        <v>1192</v>
      </c>
      <c r="D84" s="2689"/>
      <c r="E84" s="2431"/>
      <c r="F84" s="2610"/>
      <c r="G84" s="627"/>
      <c r="H84" s="1727"/>
      <c r="I84" s="878"/>
      <c r="J84" s="798"/>
      <c r="K84" s="1727"/>
      <c r="L84" s="441"/>
      <c r="M84" s="2397"/>
      <c r="N84" s="561"/>
      <c r="O84" s="1851"/>
      <c r="P84" s="1851"/>
      <c r="AH84" s="1858">
        <v>0</v>
      </c>
    </row>
    <row s="14762" customFormat="1" customHeight="1" ht="18.75" hidden="1">
      <c r="A85" s="2007" t="s">
        <v>309</v>
      </c>
      <c r="B85" s="2007" t="s">
        <v>310</v>
      </c>
      <c r="C85" s="596"/>
      <c r="D85" s="2689"/>
      <c r="E85" s="2431"/>
      <c r="F85" s="2610" t="str">
        <f>INDEX(PT_DIFFERENTIATION_VTAR,MATCH(A85,PT_DIFFERENTIATION_VTAR_ID,0))</f>
        <v>Тариф на водоотведение</v>
      </c>
      <c r="G85" s="2654" t="str">
        <f>INDEX(PT_DIFFERENTIATION_NTAR,MATCH(B85,PT_DIFFERENTIATION_NTAR_ID,0))</f>
        <v/>
      </c>
      <c r="H85" s="2089"/>
      <c r="I85" s="1966"/>
      <c r="J85" s="2000"/>
      <c r="K85" s="2092"/>
      <c r="L85" s="2089" t="s">
        <v>350</v>
      </c>
      <c r="M85" s="2397"/>
      <c r="N85" s="561"/>
      <c r="O85" s="1851"/>
      <c r="P85" s="1851"/>
      <c r="AH85" s="1858">
        <v>0</v>
      </c>
    </row>
    <row s="14762" customFormat="1" customHeight="1" ht="18.75" hidden="1">
      <c r="A86" s="2007"/>
      <c r="B86" s="2007"/>
      <c r="C86" s="596" t="s">
        <v>1185</v>
      </c>
      <c r="D86" s="2689"/>
      <c r="E86" s="2431"/>
      <c r="F86" s="2610"/>
      <c r="G86" s="2654"/>
      <c r="H86" s="1727"/>
      <c r="I86" s="878" t="s">
        <v>1186</v>
      </c>
      <c r="J86" s="798"/>
      <c r="K86" s="1727"/>
      <c r="L86" s="441"/>
      <c r="M86" s="2397"/>
      <c r="N86" s="561"/>
      <c r="O86" s="1851"/>
      <c r="P86" s="1851"/>
      <c r="AH86" s="1858">
        <v>0</v>
      </c>
    </row>
    <row s="14762" customFormat="1" customHeight="1" ht="0.75" hidden="1">
      <c r="A87" s="2007"/>
      <c r="B87" s="2007"/>
      <c r="C87" s="596" t="s">
        <v>1192</v>
      </c>
      <c r="D87" s="2689"/>
      <c r="E87" s="2431"/>
      <c r="F87" s="2610"/>
      <c r="G87" s="627"/>
      <c r="H87" s="1727"/>
      <c r="I87" s="878"/>
      <c r="J87" s="798"/>
      <c r="K87" s="1727"/>
      <c r="L87" s="441"/>
      <c r="M87" s="2397"/>
      <c r="N87" s="561"/>
      <c r="O87" s="1851"/>
      <c r="P87" s="1851"/>
      <c r="AH87" s="1858">
        <v>0</v>
      </c>
    </row>
    <row s="14762" customFormat="1" customHeight="1" ht="18.75" hidden="1">
      <c r="A88" s="2007" t="s">
        <v>314</v>
      </c>
      <c r="B88" s="2007" t="s">
        <v>315</v>
      </c>
      <c r="C88" s="596"/>
      <c r="D88" s="2689"/>
      <c r="E88" s="2431"/>
      <c r="F88" s="2610" t="str">
        <f>INDEX(PT_DIFFERENTIATION_VTAR,MATCH(A88,PT_DIFFERENTIATION_VTAR_ID,0))</f>
        <v>Тариф на транспортировку сточных вод</v>
      </c>
      <c r="G88" s="2654" t="str">
        <f>INDEX(PT_DIFFERENTIATION_NTAR,MATCH(B88,PT_DIFFERENTIATION_NTAR_ID,0))</f>
        <v/>
      </c>
      <c r="H88" s="2089"/>
      <c r="I88" s="1966"/>
      <c r="J88" s="2000"/>
      <c r="K88" s="2092"/>
      <c r="L88" s="2089" t="s">
        <v>350</v>
      </c>
      <c r="M88" s="2397"/>
      <c r="N88" s="561"/>
      <c r="O88" s="1851"/>
      <c r="P88" s="1851"/>
      <c r="AH88" s="1858">
        <v>0</v>
      </c>
    </row>
    <row s="14762" customFormat="1" customHeight="1" ht="18.75" hidden="1">
      <c r="A89" s="2007"/>
      <c r="B89" s="2007"/>
      <c r="C89" s="596" t="s">
        <v>1185</v>
      </c>
      <c r="D89" s="2689"/>
      <c r="E89" s="2431"/>
      <c r="F89" s="2610"/>
      <c r="G89" s="2654"/>
      <c r="H89" s="1727"/>
      <c r="I89" s="878" t="s">
        <v>1186</v>
      </c>
      <c r="J89" s="798"/>
      <c r="K89" s="1727"/>
      <c r="L89" s="441"/>
      <c r="M89" s="2397"/>
      <c r="N89" s="561"/>
      <c r="O89" s="1851"/>
      <c r="P89" s="1851"/>
      <c r="AH89" s="1858">
        <v>0</v>
      </c>
    </row>
    <row s="14762" customFormat="1" customHeight="1" ht="0.75" hidden="1">
      <c r="A90" s="2007"/>
      <c r="B90" s="2007"/>
      <c r="C90" s="596" t="s">
        <v>1192</v>
      </c>
      <c r="D90" s="2689"/>
      <c r="E90" s="2431"/>
      <c r="F90" s="2610"/>
      <c r="G90" s="627"/>
      <c r="H90" s="1727"/>
      <c r="I90" s="878"/>
      <c r="J90" s="798"/>
      <c r="K90" s="1727"/>
      <c r="L90" s="441"/>
      <c r="M90" s="2397"/>
      <c r="N90" s="561"/>
      <c r="O90" s="1851"/>
      <c r="P90" s="1851"/>
      <c r="AH90" s="1858">
        <v>0</v>
      </c>
    </row>
    <row s="14762" customFormat="1" customHeight="1" ht="18.75" hidden="1">
      <c r="A91" s="2007" t="s">
        <v>319</v>
      </c>
      <c r="B91" s="2007" t="s">
        <v>320</v>
      </c>
      <c r="C91" s="596"/>
      <c r="D91" s="2689"/>
      <c r="E91" s="2431"/>
      <c r="F91" s="2610" t="str">
        <f>INDEX(PT_DIFFERENTIATION_VTAR,MATCH(A91,PT_DIFFERENTIATION_VTAR_ID,0))</f>
        <v>Тариф на подключение (технологическое присоединение) к централизованной системе водоотведения</v>
      </c>
      <c r="G91" s="2654" t="str">
        <f>INDEX(PT_DIFFERENTIATION_NTAR,MATCH(B91,PT_DIFFERENTIATION_NTAR_ID,0))</f>
        <v/>
      </c>
      <c r="H91" s="2089"/>
      <c r="I91" s="1966"/>
      <c r="J91" s="2000"/>
      <c r="K91" s="2092"/>
      <c r="L91" s="2089" t="s">
        <v>350</v>
      </c>
      <c r="M91" s="2397"/>
      <c r="N91" s="561"/>
      <c r="O91" s="1851"/>
      <c r="P91" s="1851"/>
      <c r="AH91" s="1858">
        <v>0</v>
      </c>
    </row>
    <row s="14762" customFormat="1" customHeight="1" ht="18.75" hidden="1">
      <c r="A92" s="2007"/>
      <c r="B92" s="2007"/>
      <c r="C92" s="596" t="s">
        <v>1185</v>
      </c>
      <c r="D92" s="2689"/>
      <c r="E92" s="2431"/>
      <c r="F92" s="2610"/>
      <c r="G92" s="2654"/>
      <c r="H92" s="1727"/>
      <c r="I92" s="878" t="s">
        <v>1186</v>
      </c>
      <c r="J92" s="798"/>
      <c r="K92" s="1727"/>
      <c r="L92" s="441"/>
      <c r="M92" s="2397"/>
      <c r="N92" s="561"/>
      <c r="O92" s="1851"/>
      <c r="P92" s="1851"/>
      <c r="AH92" s="1858">
        <v>0</v>
      </c>
    </row>
    <row s="14762" customFormat="1" customHeight="1" ht="1.05">
      <c r="A93" s="2007"/>
      <c r="B93" s="2007"/>
      <c r="C93" s="596" t="s">
        <v>1192</v>
      </c>
      <c r="D93" s="2689"/>
      <c r="E93" s="2431"/>
      <c r="F93" s="2610"/>
      <c r="G93" s="627"/>
      <c r="H93" s="1727"/>
      <c r="I93" s="878"/>
      <c r="J93" s="798"/>
      <c r="K93" s="1727"/>
      <c r="L93" s="441"/>
      <c r="M93" s="2397"/>
      <c r="N93" s="561"/>
      <c r="O93" s="1851"/>
      <c r="P93" s="1851"/>
      <c r="AH93" s="1858">
        <v>1</v>
      </c>
    </row>
    <row customHeight="1" ht="19.95">
      <c r="A94" s="2007"/>
      <c r="B94" s="2007"/>
      <c r="D94" s="603"/>
      <c r="E94" s="374" t="s">
        <v>104</v>
      </c>
      <c r="F9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4" s="2687"/>
      <c r="H94" s="2687"/>
      <c r="I94" s="2687"/>
      <c r="J94" s="2687"/>
      <c r="K94" s="2687"/>
      <c r="L94" s="2687"/>
      <c r="M94" s="524"/>
      <c r="N94" s="561"/>
      <c r="AH94" s="601">
        <v>19</v>
      </c>
    </row>
    <row customHeight="1" ht="36">
      <c r="A95" s="2007"/>
      <c r="B95" s="2007"/>
      <c r="D95" s="603"/>
      <c r="E95" s="626"/>
      <c r="F95" s="425" t="s">
        <v>350</v>
      </c>
      <c r="G95" s="425" t="s">
        <v>350</v>
      </c>
      <c r="H95" s="2445" t="s">
        <v>350</v>
      </c>
      <c r="I95" s="2447"/>
      <c r="J95" s="425" t="s">
        <v>350</v>
      </c>
      <c r="K95" s="425" t="s">
        <v>350</v>
      </c>
      <c r="L95" s="5973" t="s">
        <v>1193</v>
      </c>
      <c r="M95" s="572" t="s">
        <v>1194</v>
      </c>
      <c r="N95" s="561"/>
      <c r="AH95" s="601">
        <v>34</v>
      </c>
    </row>
    <row customHeight="1" ht="19.95">
      <c r="A96" s="2007"/>
      <c r="B96" s="2007"/>
      <c r="D96" s="603"/>
      <c r="E96" s="374" t="s">
        <v>91</v>
      </c>
      <c r="F96" s="2687" t="s">
        <v>1195</v>
      </c>
      <c r="G96" s="2687"/>
      <c r="H96" s="2687"/>
      <c r="I96" s="2687"/>
      <c r="J96" s="2687"/>
      <c r="K96" s="2687"/>
      <c r="L96" s="2687"/>
      <c r="M96" s="524"/>
      <c r="N96" s="561"/>
      <c r="AH96" s="601">
        <v>19</v>
      </c>
    </row>
    <row s="14762" customFormat="1" customHeight="1" ht="60.75">
      <c r="A97" s="2007" t="s">
        <v>171</v>
      </c>
      <c r="B97" s="2007" t="s">
        <v>172</v>
      </c>
      <c r="C97" s="596"/>
      <c r="D97" s="2689"/>
      <c r="E97" s="2431"/>
      <c r="F97" s="2610" t="str">
        <f>INDEX(PT_DIFFERENTIATION_VTAR,MATCH(A97,PT_DIFFERENTIATION_VTAR_ID,0))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7" s="2654" t="str">
        <f>INDEX(PT_DIFFERENTIATION_NTAR,MATCH(B97,PT_DIFFERENTIATION_NTAR_ID,0))</f>
        <v>Тариф для потребителей на тепловую энергию (Нерюнгринская ГРЭС)</v>
      </c>
      <c r="H97" s="2089"/>
      <c r="I97" s="5931">
        <v>45292</v>
      </c>
      <c r="J97" s="2000">
        <v>45657</v>
      </c>
      <c r="K97" s="2005">
        <v>6800609.82</v>
      </c>
      <c r="L97" s="2089" t="s">
        <v>350</v>
      </c>
      <c r="M9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7" s="561"/>
      <c r="O97" s="1851"/>
      <c r="P97" s="1851"/>
      <c r="AH97" s="1858">
        <v>0</v>
      </c>
    </row>
    <row s="17803" customFormat="1" customHeight="1" ht="56.25">
      <c r="A98" s="4089"/>
      <c r="B98" s="4089"/>
      <c r="C98" s="5934"/>
      <c r="D98" s="5935"/>
      <c r="E98" s="5936"/>
      <c r="F98" s="5936"/>
      <c r="G98" s="5936"/>
      <c r="H98" s="3960" t="s">
        <v>105</v>
      </c>
      <c r="I98" s="5931">
        <v>45658</v>
      </c>
      <c r="J98" s="5932">
        <v>46022</v>
      </c>
      <c r="K98" s="5974">
        <v>8658917.79</v>
      </c>
      <c r="L98" s="3962" t="s">
        <v>350</v>
      </c>
      <c r="M98" s="5939"/>
      <c r="N98" s="5940"/>
      <c r="O98" s="4095"/>
      <c r="P98" s="4095"/>
      <c r="Q98" s="3703"/>
      <c r="R98" s="3703"/>
      <c r="S98" s="3703"/>
      <c r="T98" s="3703"/>
      <c r="U98" s="3703"/>
      <c r="V98" s="3703"/>
      <c r="W98" s="3703"/>
      <c r="X98" s="3703"/>
      <c r="Y98" s="3703"/>
      <c r="Z98" s="3703"/>
      <c r="AA98" s="3703"/>
      <c r="AB98" s="3703"/>
      <c r="AC98" s="3703"/>
      <c r="AD98" s="3703"/>
      <c r="AE98" s="3703"/>
      <c r="AF98" s="3703"/>
      <c r="AG98" s="3703"/>
      <c r="AH98" s="3703">
        <v>0</v>
      </c>
    </row>
    <row s="17803" customFormat="1" customHeight="1" ht="56.25">
      <c r="A99" s="4089"/>
      <c r="B99" s="4089"/>
      <c r="C99" s="5934"/>
      <c r="D99" s="5935"/>
      <c r="E99" s="5936"/>
      <c r="F99" s="5936"/>
      <c r="G99" s="5936"/>
      <c r="H99" s="3960" t="s">
        <v>105</v>
      </c>
      <c r="I99" s="5931">
        <v>46023</v>
      </c>
      <c r="J99" s="5932">
        <v>46387</v>
      </c>
      <c r="K99" s="5974">
        <v>4664500.95</v>
      </c>
      <c r="L99" s="3962" t="s">
        <v>350</v>
      </c>
      <c r="M99" s="5939"/>
      <c r="N99" s="5940"/>
      <c r="O99" s="4095"/>
      <c r="P99" s="4095"/>
      <c r="Q99" s="3703"/>
      <c r="R99" s="3703"/>
      <c r="S99" s="3703"/>
      <c r="T99" s="3703"/>
      <c r="U99" s="3703"/>
      <c r="V99" s="3703"/>
      <c r="W99" s="3703"/>
      <c r="X99" s="3703"/>
      <c r="Y99" s="3703"/>
      <c r="Z99" s="3703"/>
      <c r="AA99" s="3703"/>
      <c r="AB99" s="3703"/>
      <c r="AC99" s="3703"/>
      <c r="AD99" s="3703"/>
      <c r="AE99" s="3703"/>
      <c r="AF99" s="3703"/>
      <c r="AG99" s="3703"/>
      <c r="AH99" s="3703">
        <v>0</v>
      </c>
    </row>
    <row s="17803" customFormat="1" customHeight="1" ht="56.25">
      <c r="A100" s="4089"/>
      <c r="B100" s="4089"/>
      <c r="C100" s="5934"/>
      <c r="D100" s="5935"/>
      <c r="E100" s="5936"/>
      <c r="F100" s="5936"/>
      <c r="G100" s="5936"/>
      <c r="H100" s="3960" t="s">
        <v>105</v>
      </c>
      <c r="I100" s="5931">
        <v>46388</v>
      </c>
      <c r="J100" s="5932">
        <v>46752</v>
      </c>
      <c r="K100" s="5974">
        <v>4868145.73</v>
      </c>
      <c r="L100" s="3962" t="s">
        <v>350</v>
      </c>
      <c r="M100" s="5939"/>
      <c r="N100" s="5940"/>
      <c r="O100" s="4095"/>
      <c r="P100" s="4095"/>
      <c r="Q100" s="3703"/>
      <c r="R100" s="3703"/>
      <c r="S100" s="3703"/>
      <c r="T100" s="3703"/>
      <c r="U100" s="3703"/>
      <c r="V100" s="3703"/>
      <c r="W100" s="3703"/>
      <c r="X100" s="3703"/>
      <c r="Y100" s="3703"/>
      <c r="Z100" s="3703"/>
      <c r="AA100" s="3703"/>
      <c r="AB100" s="3703"/>
      <c r="AC100" s="3703"/>
      <c r="AD100" s="3703"/>
      <c r="AE100" s="3703"/>
      <c r="AF100" s="3703"/>
      <c r="AG100" s="3703"/>
      <c r="AH100" s="3703">
        <v>0</v>
      </c>
    </row>
    <row s="17803" customFormat="1" customHeight="1" ht="56.25">
      <c r="A101" s="4089"/>
      <c r="B101" s="4089"/>
      <c r="C101" s="5934"/>
      <c r="D101" s="5935"/>
      <c r="E101" s="5936"/>
      <c r="F101" s="5936"/>
      <c r="G101" s="5936"/>
      <c r="H101" s="3960" t="s">
        <v>105</v>
      </c>
      <c r="I101" s="5931">
        <v>46753</v>
      </c>
      <c r="J101" s="5932">
        <v>47118</v>
      </c>
      <c r="K101" s="5974">
        <v>5431844.44</v>
      </c>
      <c r="L101" s="3962" t="s">
        <v>350</v>
      </c>
      <c r="M101" s="5939"/>
      <c r="N101" s="5940"/>
      <c r="O101" s="4095"/>
      <c r="P101" s="4095"/>
      <c r="Q101" s="3703"/>
      <c r="R101" s="3703"/>
      <c r="S101" s="3703"/>
      <c r="T101" s="3703"/>
      <c r="U101" s="3703"/>
      <c r="V101" s="3703"/>
      <c r="W101" s="3703"/>
      <c r="X101" s="3703"/>
      <c r="Y101" s="3703"/>
      <c r="Z101" s="3703"/>
      <c r="AA101" s="3703"/>
      <c r="AB101" s="3703"/>
      <c r="AC101" s="3703"/>
      <c r="AD101" s="3703"/>
      <c r="AE101" s="3703"/>
      <c r="AF101" s="3703"/>
      <c r="AG101" s="3703"/>
      <c r="AH101" s="3703">
        <v>0</v>
      </c>
    </row>
    <row s="14762" customFormat="1" customHeight="1" ht="18.75">
      <c r="A102" s="2007"/>
      <c r="B102" s="2007"/>
      <c r="C102" s="596" t="s">
        <v>1187</v>
      </c>
      <c r="D102" s="2689"/>
      <c r="E102" s="2431"/>
      <c r="F102" s="2610"/>
      <c r="G102" s="2654"/>
      <c r="H102" s="1727"/>
      <c r="I102" s="878" t="s">
        <v>1186</v>
      </c>
      <c r="J102" s="798"/>
      <c r="K102" s="1727"/>
      <c r="L102" s="441"/>
      <c r="M102" s="2397"/>
      <c r="N102" s="561"/>
      <c r="O102" s="1851"/>
      <c r="P102" s="1851"/>
      <c r="AH102" s="1858">
        <v>0</v>
      </c>
    </row>
    <row s="17803" customFormat="1" customHeight="1" ht="18.75">
      <c r="A103" s="4089" t="s">
        <v>171</v>
      </c>
      <c r="B103" s="4089" t="s">
        <v>180</v>
      </c>
      <c r="C103" s="5934"/>
      <c r="D103" s="5935"/>
      <c r="E103" s="5936"/>
      <c r="F103" s="5936"/>
      <c r="G103" s="5937" t="str">
        <f>INDEX(PT_DIFFERENTIATION_NTAR,MATCH(B103,PT_DIFFERENTIATION_NTAR_ID,0))</f>
        <v>Тариф на производство тепловой энергии в режиме комбинированной выработки  (Нерюнгринская ГРЭС)</v>
      </c>
      <c r="H103" s="3962"/>
      <c r="I103" s="5931">
        <v>45292</v>
      </c>
      <c r="J103" s="5932">
        <v>45657</v>
      </c>
      <c r="K103" s="5974">
        <v>3297964.54</v>
      </c>
      <c r="L103" s="3962" t="s">
        <v>350</v>
      </c>
      <c r="M103" s="5939"/>
      <c r="N103" s="5940"/>
      <c r="O103" s="4095"/>
      <c r="P103" s="4095"/>
      <c r="Q103" s="3703"/>
      <c r="R103" s="3703"/>
      <c r="S103" s="3703"/>
      <c r="T103" s="3703"/>
      <c r="U103" s="3703"/>
      <c r="V103" s="3703"/>
      <c r="W103" s="3703"/>
      <c r="X103" s="3703"/>
      <c r="Y103" s="3703"/>
      <c r="Z103" s="3703"/>
      <c r="AA103" s="3703"/>
      <c r="AB103" s="3703"/>
      <c r="AC103" s="3703"/>
      <c r="AD103" s="3703"/>
      <c r="AE103" s="3703"/>
      <c r="AF103" s="3703"/>
      <c r="AG103" s="3703"/>
      <c r="AH103" s="3703">
        <v>0</v>
      </c>
    </row>
    <row s="17803" customFormat="1" customHeight="1" ht="56.25">
      <c r="A104" s="4089"/>
      <c r="B104" s="4089"/>
      <c r="C104" s="5934"/>
      <c r="D104" s="5935"/>
      <c r="E104" s="5936"/>
      <c r="F104" s="5936"/>
      <c r="G104" s="5936"/>
      <c r="H104" s="3960" t="s">
        <v>105</v>
      </c>
      <c r="I104" s="5931">
        <v>45658</v>
      </c>
      <c r="J104" s="5932">
        <v>46022</v>
      </c>
      <c r="K104" s="5974">
        <v>5966898.62</v>
      </c>
      <c r="L104" s="3962" t="s">
        <v>350</v>
      </c>
      <c r="M104" s="5939"/>
      <c r="N104" s="5940"/>
      <c r="O104" s="4095"/>
      <c r="P104" s="4095"/>
      <c r="Q104" s="3703"/>
      <c r="R104" s="3703"/>
      <c r="S104" s="3703"/>
      <c r="T104" s="3703"/>
      <c r="U104" s="3703"/>
      <c r="V104" s="3703"/>
      <c r="W104" s="3703"/>
      <c r="X104" s="3703"/>
      <c r="Y104" s="3703"/>
      <c r="Z104" s="3703"/>
      <c r="AA104" s="3703"/>
      <c r="AB104" s="3703"/>
      <c r="AC104" s="3703"/>
      <c r="AD104" s="3703"/>
      <c r="AE104" s="3703"/>
      <c r="AF104" s="3703"/>
      <c r="AG104" s="3703"/>
      <c r="AH104" s="3703">
        <v>0</v>
      </c>
    </row>
    <row s="17803" customFormat="1" customHeight="1" ht="56.25">
      <c r="A105" s="4089"/>
      <c r="B105" s="4089"/>
      <c r="C105" s="5934"/>
      <c r="D105" s="5935"/>
      <c r="E105" s="5936"/>
      <c r="F105" s="5936"/>
      <c r="G105" s="5936"/>
      <c r="H105" s="3960" t="s">
        <v>105</v>
      </c>
      <c r="I105" s="5931">
        <v>46023</v>
      </c>
      <c r="J105" s="5932">
        <v>46387</v>
      </c>
      <c r="K105" s="5974">
        <v>3397778.52</v>
      </c>
      <c r="L105" s="3962" t="s">
        <v>350</v>
      </c>
      <c r="M105" s="5939"/>
      <c r="N105" s="5940"/>
      <c r="O105" s="4095"/>
      <c r="P105" s="4095"/>
      <c r="Q105" s="3703"/>
      <c r="R105" s="3703"/>
      <c r="S105" s="3703"/>
      <c r="T105" s="3703"/>
      <c r="U105" s="3703"/>
      <c r="V105" s="3703"/>
      <c r="W105" s="3703"/>
      <c r="X105" s="3703"/>
      <c r="Y105" s="3703"/>
      <c r="Z105" s="3703"/>
      <c r="AA105" s="3703"/>
      <c r="AB105" s="3703"/>
      <c r="AC105" s="3703"/>
      <c r="AD105" s="3703"/>
      <c r="AE105" s="3703"/>
      <c r="AF105" s="3703"/>
      <c r="AG105" s="3703"/>
      <c r="AH105" s="3703">
        <v>0</v>
      </c>
    </row>
    <row s="17803" customFormat="1" customHeight="1" ht="56.25">
      <c r="A106" s="4089"/>
      <c r="B106" s="4089"/>
      <c r="C106" s="5934"/>
      <c r="D106" s="5935"/>
      <c r="E106" s="5936"/>
      <c r="F106" s="5936"/>
      <c r="G106" s="5936"/>
      <c r="H106" s="3960" t="s">
        <v>105</v>
      </c>
      <c r="I106" s="5931">
        <v>46388</v>
      </c>
      <c r="J106" s="5932">
        <v>46752</v>
      </c>
      <c r="K106" s="5974">
        <v>3561246.13</v>
      </c>
      <c r="L106" s="3962" t="s">
        <v>350</v>
      </c>
      <c r="M106" s="5939"/>
      <c r="N106" s="5940"/>
      <c r="O106" s="4095"/>
      <c r="P106" s="4095"/>
      <c r="Q106" s="3703"/>
      <c r="R106" s="3703"/>
      <c r="S106" s="3703"/>
      <c r="T106" s="3703"/>
      <c r="U106" s="3703"/>
      <c r="V106" s="3703"/>
      <c r="W106" s="3703"/>
      <c r="X106" s="3703"/>
      <c r="Y106" s="3703"/>
      <c r="Z106" s="3703"/>
      <c r="AA106" s="3703"/>
      <c r="AB106" s="3703"/>
      <c r="AC106" s="3703"/>
      <c r="AD106" s="3703"/>
      <c r="AE106" s="3703"/>
      <c r="AF106" s="3703"/>
      <c r="AG106" s="3703"/>
      <c r="AH106" s="3703">
        <v>0</v>
      </c>
    </row>
    <row s="17803" customFormat="1" customHeight="1" ht="56.25">
      <c r="A107" s="4089"/>
      <c r="B107" s="4089"/>
      <c r="C107" s="5934"/>
      <c r="D107" s="5935"/>
      <c r="E107" s="5936"/>
      <c r="F107" s="5936"/>
      <c r="G107" s="5936"/>
      <c r="H107" s="3960" t="s">
        <v>105</v>
      </c>
      <c r="I107" s="5931">
        <v>46753</v>
      </c>
      <c r="J107" s="5932">
        <v>47118</v>
      </c>
      <c r="K107" s="5974">
        <v>4082939.58</v>
      </c>
      <c r="L107" s="3962" t="s">
        <v>350</v>
      </c>
      <c r="M107" s="5939"/>
      <c r="N107" s="5940"/>
      <c r="O107" s="4095"/>
      <c r="P107" s="4095"/>
      <c r="Q107" s="3703"/>
      <c r="R107" s="3703"/>
      <c r="S107" s="3703"/>
      <c r="T107" s="3703"/>
      <c r="U107" s="3703"/>
      <c r="V107" s="3703"/>
      <c r="W107" s="3703"/>
      <c r="X107" s="3703"/>
      <c r="Y107" s="3703"/>
      <c r="Z107" s="3703"/>
      <c r="AA107" s="3703"/>
      <c r="AB107" s="3703"/>
      <c r="AC107" s="3703"/>
      <c r="AD107" s="3703"/>
      <c r="AE107" s="3703"/>
      <c r="AF107" s="3703"/>
      <c r="AG107" s="3703"/>
      <c r="AH107" s="3703">
        <v>0</v>
      </c>
    </row>
    <row s="17803" customFormat="1" customHeight="1" ht="18.75">
      <c r="A108" s="4089"/>
      <c r="B108" s="4089"/>
      <c r="C108" s="5934" t="s">
        <v>1187</v>
      </c>
      <c r="D108" s="5935"/>
      <c r="E108" s="5936"/>
      <c r="F108" s="5936"/>
      <c r="G108" s="5937"/>
      <c r="H108" s="5975"/>
      <c r="I108" s="5976" t="s">
        <v>1186</v>
      </c>
      <c r="J108" s="5977"/>
      <c r="K108" s="5978"/>
      <c r="L108" s="5979"/>
      <c r="M108" s="5939"/>
      <c r="N108" s="5940"/>
      <c r="O108" s="4095"/>
      <c r="P108" s="4095"/>
      <c r="Q108" s="3703"/>
      <c r="R108" s="3703"/>
      <c r="S108" s="3703"/>
      <c r="T108" s="3703"/>
      <c r="U108" s="3703"/>
      <c r="V108" s="3703"/>
      <c r="W108" s="3703"/>
      <c r="X108" s="3703"/>
      <c r="Y108" s="3703"/>
      <c r="Z108" s="3703"/>
      <c r="AA108" s="3703"/>
      <c r="AB108" s="3703"/>
      <c r="AC108" s="3703"/>
      <c r="AD108" s="3703"/>
      <c r="AE108" s="3703"/>
      <c r="AF108" s="3703"/>
      <c r="AG108" s="3703"/>
      <c r="AH108" s="3703">
        <v>0</v>
      </c>
    </row>
    <row s="17803" customFormat="1" customHeight="1" ht="18.75">
      <c r="A109" s="4089" t="s">
        <v>171</v>
      </c>
      <c r="B109" s="4089" t="s">
        <v>186</v>
      </c>
      <c r="C109" s="5934"/>
      <c r="D109" s="5935"/>
      <c r="E109" s="5936"/>
      <c r="F109" s="5936"/>
      <c r="G109" s="5937" t="str">
        <f>INDEX(PT_DIFFERENTIATION_NTAR,MATCH(B109,PT_DIFFERENTIATION_NTAR_ID,0))</f>
        <v>Тариф для потребителей на тепловую энергию (Чульманская ТЭЦ) </v>
      </c>
      <c r="H109" s="3962"/>
      <c r="I109" s="5931">
        <v>45292</v>
      </c>
      <c r="J109" s="5932">
        <v>45657</v>
      </c>
      <c r="K109" s="5974">
        <v>1174182.74</v>
      </c>
      <c r="L109" s="3962" t="s">
        <v>350</v>
      </c>
      <c r="M109" s="5939"/>
      <c r="N109" s="5940"/>
      <c r="O109" s="4095"/>
      <c r="P109" s="4095"/>
      <c r="Q109" s="3703"/>
      <c r="R109" s="3703"/>
      <c r="S109" s="3703"/>
      <c r="T109" s="3703"/>
      <c r="U109" s="3703"/>
      <c r="V109" s="3703"/>
      <c r="W109" s="3703"/>
      <c r="X109" s="3703"/>
      <c r="Y109" s="3703"/>
      <c r="Z109" s="3703"/>
      <c r="AA109" s="3703"/>
      <c r="AB109" s="3703"/>
      <c r="AC109" s="3703"/>
      <c r="AD109" s="3703"/>
      <c r="AE109" s="3703"/>
      <c r="AF109" s="3703"/>
      <c r="AG109" s="3703"/>
      <c r="AH109" s="3703">
        <v>0</v>
      </c>
    </row>
    <row s="17803" customFormat="1" customHeight="1" ht="56.25">
      <c r="A110" s="4089"/>
      <c r="B110" s="4089"/>
      <c r="C110" s="5934"/>
      <c r="D110" s="5935"/>
      <c r="E110" s="5936"/>
      <c r="F110" s="5936"/>
      <c r="G110" s="5936"/>
      <c r="H110" s="3960" t="s">
        <v>105</v>
      </c>
      <c r="I110" s="5931">
        <v>45658</v>
      </c>
      <c r="J110" s="5932">
        <v>46022</v>
      </c>
      <c r="K110" s="5974">
        <v>1456382.25</v>
      </c>
      <c r="L110" s="3962" t="s">
        <v>350</v>
      </c>
      <c r="M110" s="5939"/>
      <c r="N110" s="5940"/>
      <c r="O110" s="4095"/>
      <c r="P110" s="4095"/>
      <c r="Q110" s="3703"/>
      <c r="R110" s="3703"/>
      <c r="S110" s="3703"/>
      <c r="T110" s="3703"/>
      <c r="U110" s="3703"/>
      <c r="V110" s="3703"/>
      <c r="W110" s="3703"/>
      <c r="X110" s="3703"/>
      <c r="Y110" s="3703"/>
      <c r="Z110" s="3703"/>
      <c r="AA110" s="3703"/>
      <c r="AB110" s="3703"/>
      <c r="AC110" s="3703"/>
      <c r="AD110" s="3703"/>
      <c r="AE110" s="3703"/>
      <c r="AF110" s="3703"/>
      <c r="AG110" s="3703"/>
      <c r="AH110" s="3703">
        <v>0</v>
      </c>
    </row>
    <row s="17803" customFormat="1" customHeight="1" ht="56.25">
      <c r="A111" s="4089"/>
      <c r="B111" s="4089"/>
      <c r="C111" s="5934"/>
      <c r="D111" s="5935"/>
      <c r="E111" s="5936"/>
      <c r="F111" s="5936"/>
      <c r="G111" s="5936"/>
      <c r="H111" s="3960" t="s">
        <v>105</v>
      </c>
      <c r="I111" s="5931">
        <v>46023</v>
      </c>
      <c r="J111" s="5932">
        <v>46387</v>
      </c>
      <c r="K111" s="5974">
        <v>1078311.21</v>
      </c>
      <c r="L111" s="3962" t="s">
        <v>350</v>
      </c>
      <c r="M111" s="5939"/>
      <c r="N111" s="5940"/>
      <c r="O111" s="4095"/>
      <c r="P111" s="4095"/>
      <c r="Q111" s="3703"/>
      <c r="R111" s="3703"/>
      <c r="S111" s="3703"/>
      <c r="T111" s="3703"/>
      <c r="U111" s="3703"/>
      <c r="V111" s="3703"/>
      <c r="W111" s="3703"/>
      <c r="X111" s="3703"/>
      <c r="Y111" s="3703"/>
      <c r="Z111" s="3703"/>
      <c r="AA111" s="3703"/>
      <c r="AB111" s="3703"/>
      <c r="AC111" s="3703"/>
      <c r="AD111" s="3703"/>
      <c r="AE111" s="3703"/>
      <c r="AF111" s="3703"/>
      <c r="AG111" s="3703"/>
      <c r="AH111" s="3703">
        <v>0</v>
      </c>
    </row>
    <row s="17803" customFormat="1" customHeight="1" ht="56.25">
      <c r="A112" s="4089"/>
      <c r="B112" s="4089"/>
      <c r="C112" s="5934"/>
      <c r="D112" s="5935"/>
      <c r="E112" s="5936"/>
      <c r="F112" s="5936"/>
      <c r="G112" s="5936"/>
      <c r="H112" s="3960" t="s">
        <v>105</v>
      </c>
      <c r="I112" s="5931">
        <v>46388</v>
      </c>
      <c r="J112" s="5932">
        <v>46752</v>
      </c>
      <c r="K112" s="5974">
        <v>1118989.06</v>
      </c>
      <c r="L112" s="3962" t="s">
        <v>350</v>
      </c>
      <c r="M112" s="5939"/>
      <c r="N112" s="5940"/>
      <c r="O112" s="4095"/>
      <c r="P112" s="4095"/>
      <c r="Q112" s="3703"/>
      <c r="R112" s="3703"/>
      <c r="S112" s="3703"/>
      <c r="T112" s="3703"/>
      <c r="U112" s="3703"/>
      <c r="V112" s="3703"/>
      <c r="W112" s="3703"/>
      <c r="X112" s="3703"/>
      <c r="Y112" s="3703"/>
      <c r="Z112" s="3703"/>
      <c r="AA112" s="3703"/>
      <c r="AB112" s="3703"/>
      <c r="AC112" s="3703"/>
      <c r="AD112" s="3703"/>
      <c r="AE112" s="3703"/>
      <c r="AF112" s="3703"/>
      <c r="AG112" s="3703"/>
      <c r="AH112" s="3703">
        <v>0</v>
      </c>
    </row>
    <row s="17803" customFormat="1" customHeight="1" ht="56.25">
      <c r="A113" s="4089"/>
      <c r="B113" s="4089"/>
      <c r="C113" s="5934"/>
      <c r="D113" s="5935"/>
      <c r="E113" s="5936"/>
      <c r="F113" s="5936"/>
      <c r="G113" s="5936"/>
      <c r="H113" s="3960" t="s">
        <v>105</v>
      </c>
      <c r="I113" s="5931">
        <v>46753</v>
      </c>
      <c r="J113" s="5932">
        <v>47118</v>
      </c>
      <c r="K113" s="5974">
        <v>1161213.82</v>
      </c>
      <c r="L113" s="3962" t="s">
        <v>350</v>
      </c>
      <c r="M113" s="5939"/>
      <c r="N113" s="5940"/>
      <c r="O113" s="4095"/>
      <c r="P113" s="4095"/>
      <c r="Q113" s="3703"/>
      <c r="R113" s="3703"/>
      <c r="S113" s="3703"/>
      <c r="T113" s="3703"/>
      <c r="U113" s="3703"/>
      <c r="V113" s="3703"/>
      <c r="W113" s="3703"/>
      <c r="X113" s="3703"/>
      <c r="Y113" s="3703"/>
      <c r="Z113" s="3703"/>
      <c r="AA113" s="3703"/>
      <c r="AB113" s="3703"/>
      <c r="AC113" s="3703"/>
      <c r="AD113" s="3703"/>
      <c r="AE113" s="3703"/>
      <c r="AF113" s="3703"/>
      <c r="AG113" s="3703"/>
      <c r="AH113" s="3703">
        <v>0</v>
      </c>
    </row>
    <row s="17803" customFormat="1" customHeight="1" ht="18.75">
      <c r="A114" s="4089"/>
      <c r="B114" s="4089"/>
      <c r="C114" s="5934" t="s">
        <v>1187</v>
      </c>
      <c r="D114" s="5935"/>
      <c r="E114" s="5936"/>
      <c r="F114" s="5936"/>
      <c r="G114" s="5937"/>
      <c r="H114" s="5980"/>
      <c r="I114" s="5981" t="s">
        <v>1186</v>
      </c>
      <c r="J114" s="5982"/>
      <c r="K114" s="5983"/>
      <c r="L114" s="5984"/>
      <c r="M114" s="5939"/>
      <c r="N114" s="5940"/>
      <c r="O114" s="4095"/>
      <c r="P114" s="4095"/>
      <c r="Q114" s="3703"/>
      <c r="R114" s="3703"/>
      <c r="S114" s="3703"/>
      <c r="T114" s="3703"/>
      <c r="U114" s="3703"/>
      <c r="V114" s="3703"/>
      <c r="W114" s="3703"/>
      <c r="X114" s="3703"/>
      <c r="Y114" s="3703"/>
      <c r="Z114" s="3703"/>
      <c r="AA114" s="3703"/>
      <c r="AB114" s="3703"/>
      <c r="AC114" s="3703"/>
      <c r="AD114" s="3703"/>
      <c r="AE114" s="3703"/>
      <c r="AF114" s="3703"/>
      <c r="AG114" s="3703"/>
      <c r="AH114" s="3703">
        <v>0</v>
      </c>
    </row>
    <row s="17803" customFormat="1" customHeight="1" ht="18.75">
      <c r="A115" s="4089" t="s">
        <v>171</v>
      </c>
      <c r="B115" s="4089" t="s">
        <v>191</v>
      </c>
      <c r="C115" s="5934"/>
      <c r="D115" s="5935"/>
      <c r="E115" s="5936"/>
      <c r="F115" s="5936"/>
      <c r="G115" s="5937" t="str">
        <f>INDEX(PT_DIFFERENTIATION_NTAR,MATCH(B115,PT_DIFFERENTIATION_NTAR_ID,0))</f>
        <v>Тариф на производство тепловой энергии в режиме комбинированной выработки (Чульманская ТЭЦ)</v>
      </c>
      <c r="H115" s="3962"/>
      <c r="I115" s="5931">
        <v>45292</v>
      </c>
      <c r="J115" s="5932">
        <v>45657</v>
      </c>
      <c r="K115" s="5974">
        <v>607197.88</v>
      </c>
      <c r="L115" s="3962" t="s">
        <v>350</v>
      </c>
      <c r="M115" s="5939"/>
      <c r="N115" s="5940"/>
      <c r="O115" s="4095"/>
      <c r="P115" s="4095"/>
      <c r="Q115" s="3703"/>
      <c r="R115" s="3703"/>
      <c r="S115" s="3703"/>
      <c r="T115" s="3703"/>
      <c r="U115" s="3703"/>
      <c r="V115" s="3703"/>
      <c r="W115" s="3703"/>
      <c r="X115" s="3703"/>
      <c r="Y115" s="3703"/>
      <c r="Z115" s="3703"/>
      <c r="AA115" s="3703"/>
      <c r="AB115" s="3703"/>
      <c r="AC115" s="3703"/>
      <c r="AD115" s="3703"/>
      <c r="AE115" s="3703"/>
      <c r="AF115" s="3703"/>
      <c r="AG115" s="3703"/>
      <c r="AH115" s="3703">
        <v>0</v>
      </c>
    </row>
    <row s="17803" customFormat="1" customHeight="1" ht="56.25">
      <c r="A116" s="4089"/>
      <c r="B116" s="4089"/>
      <c r="C116" s="5934"/>
      <c r="D116" s="5935"/>
      <c r="E116" s="5936"/>
      <c r="F116" s="5936"/>
      <c r="G116" s="5936"/>
      <c r="H116" s="3960" t="s">
        <v>105</v>
      </c>
      <c r="I116" s="5931">
        <v>45658</v>
      </c>
      <c r="J116" s="5932">
        <v>46022</v>
      </c>
      <c r="K116" s="5974">
        <v>813960.11</v>
      </c>
      <c r="L116" s="3962" t="s">
        <v>350</v>
      </c>
      <c r="M116" s="5939"/>
      <c r="N116" s="5940"/>
      <c r="O116" s="4095"/>
      <c r="P116" s="4095"/>
      <c r="Q116" s="3703"/>
      <c r="R116" s="3703"/>
      <c r="S116" s="3703"/>
      <c r="T116" s="3703"/>
      <c r="U116" s="3703"/>
      <c r="V116" s="3703"/>
      <c r="W116" s="3703"/>
      <c r="X116" s="3703"/>
      <c r="Y116" s="3703"/>
      <c r="Z116" s="3703"/>
      <c r="AA116" s="3703"/>
      <c r="AB116" s="3703"/>
      <c r="AC116" s="3703"/>
      <c r="AD116" s="3703"/>
      <c r="AE116" s="3703"/>
      <c r="AF116" s="3703"/>
      <c r="AG116" s="3703"/>
      <c r="AH116" s="3703">
        <v>0</v>
      </c>
    </row>
    <row s="17803" customFormat="1" customHeight="1" ht="56.25">
      <c r="A117" s="4089"/>
      <c r="B117" s="4089"/>
      <c r="C117" s="5934"/>
      <c r="D117" s="5935"/>
      <c r="E117" s="5936"/>
      <c r="F117" s="5936"/>
      <c r="G117" s="5936"/>
      <c r="H117" s="3960" t="s">
        <v>105</v>
      </c>
      <c r="I117" s="5931">
        <v>46023</v>
      </c>
      <c r="J117" s="5932">
        <v>46387</v>
      </c>
      <c r="K117" s="5974">
        <v>749691.09</v>
      </c>
      <c r="L117" s="3962" t="s">
        <v>350</v>
      </c>
      <c r="M117" s="5939"/>
      <c r="N117" s="5940"/>
      <c r="O117" s="4095"/>
      <c r="P117" s="4095"/>
      <c r="Q117" s="3703"/>
      <c r="R117" s="3703"/>
      <c r="S117" s="3703"/>
      <c r="T117" s="3703"/>
      <c r="U117" s="3703"/>
      <c r="V117" s="3703"/>
      <c r="W117" s="3703"/>
      <c r="X117" s="3703"/>
      <c r="Y117" s="3703"/>
      <c r="Z117" s="3703"/>
      <c r="AA117" s="3703"/>
      <c r="AB117" s="3703"/>
      <c r="AC117" s="3703"/>
      <c r="AD117" s="3703"/>
      <c r="AE117" s="3703"/>
      <c r="AF117" s="3703"/>
      <c r="AG117" s="3703"/>
      <c r="AH117" s="3703">
        <v>0</v>
      </c>
    </row>
    <row s="17803" customFormat="1" customHeight="1" ht="56.25">
      <c r="A118" s="4089"/>
      <c r="B118" s="4089"/>
      <c r="C118" s="5934"/>
      <c r="D118" s="5935"/>
      <c r="E118" s="5936"/>
      <c r="F118" s="5936"/>
      <c r="G118" s="5936"/>
      <c r="H118" s="3960" t="s">
        <v>105</v>
      </c>
      <c r="I118" s="5931">
        <v>46388</v>
      </c>
      <c r="J118" s="5932">
        <v>46752</v>
      </c>
      <c r="K118" s="5974">
        <v>778106.46</v>
      </c>
      <c r="L118" s="3962" t="s">
        <v>350</v>
      </c>
      <c r="M118" s="5939"/>
      <c r="N118" s="5940"/>
      <c r="O118" s="4095"/>
      <c r="P118" s="4095"/>
      <c r="Q118" s="3703"/>
      <c r="R118" s="3703"/>
      <c r="S118" s="3703"/>
      <c r="T118" s="3703"/>
      <c r="U118" s="3703"/>
      <c r="V118" s="3703"/>
      <c r="W118" s="3703"/>
      <c r="X118" s="3703"/>
      <c r="Y118" s="3703"/>
      <c r="Z118" s="3703"/>
      <c r="AA118" s="3703"/>
      <c r="AB118" s="3703"/>
      <c r="AC118" s="3703"/>
      <c r="AD118" s="3703"/>
      <c r="AE118" s="3703"/>
      <c r="AF118" s="3703"/>
      <c r="AG118" s="3703"/>
      <c r="AH118" s="3703">
        <v>0</v>
      </c>
    </row>
    <row s="17803" customFormat="1" customHeight="1" ht="56.25">
      <c r="A119" s="4089"/>
      <c r="B119" s="4089"/>
      <c r="C119" s="5934"/>
      <c r="D119" s="5935"/>
      <c r="E119" s="5936"/>
      <c r="F119" s="5936"/>
      <c r="G119" s="5936"/>
      <c r="H119" s="3960" t="s">
        <v>105</v>
      </c>
      <c r="I119" s="5931">
        <v>46753</v>
      </c>
      <c r="J119" s="5932">
        <v>47118</v>
      </c>
      <c r="K119" s="5974">
        <v>807802.9</v>
      </c>
      <c r="L119" s="3962" t="s">
        <v>350</v>
      </c>
      <c r="M119" s="5939"/>
      <c r="N119" s="5940"/>
      <c r="O119" s="4095"/>
      <c r="P119" s="4095"/>
      <c r="Q119" s="3703"/>
      <c r="R119" s="3703"/>
      <c r="S119" s="3703"/>
      <c r="T119" s="3703"/>
      <c r="U119" s="3703"/>
      <c r="V119" s="3703"/>
      <c r="W119" s="3703"/>
      <c r="X119" s="3703"/>
      <c r="Y119" s="3703"/>
      <c r="Z119" s="3703"/>
      <c r="AA119" s="3703"/>
      <c r="AB119" s="3703"/>
      <c r="AC119" s="3703"/>
      <c r="AD119" s="3703"/>
      <c r="AE119" s="3703"/>
      <c r="AF119" s="3703"/>
      <c r="AG119" s="3703"/>
      <c r="AH119" s="3703">
        <v>0</v>
      </c>
    </row>
    <row s="17803" customFormat="1" customHeight="1" ht="18.75">
      <c r="A120" s="4089"/>
      <c r="B120" s="4089"/>
      <c r="C120" s="5934" t="s">
        <v>1187</v>
      </c>
      <c r="D120" s="5935"/>
      <c r="E120" s="5936"/>
      <c r="F120" s="5936"/>
      <c r="G120" s="5937"/>
      <c r="H120" s="5985"/>
      <c r="I120" s="5986" t="s">
        <v>1186</v>
      </c>
      <c r="J120" s="5987"/>
      <c r="K120" s="5988"/>
      <c r="L120" s="5989"/>
      <c r="M120" s="5939"/>
      <c r="N120" s="5940"/>
      <c r="O120" s="4095"/>
      <c r="P120" s="4095"/>
      <c r="Q120" s="3703"/>
      <c r="R120" s="3703"/>
      <c r="S120" s="3703"/>
      <c r="T120" s="3703"/>
      <c r="U120" s="3703"/>
      <c r="V120" s="3703"/>
      <c r="W120" s="3703"/>
      <c r="X120" s="3703"/>
      <c r="Y120" s="3703"/>
      <c r="Z120" s="3703"/>
      <c r="AA120" s="3703"/>
      <c r="AB120" s="3703"/>
      <c r="AC120" s="3703"/>
      <c r="AD120" s="3703"/>
      <c r="AE120" s="3703"/>
      <c r="AF120" s="3703"/>
      <c r="AG120" s="3703"/>
      <c r="AH120" s="3703">
        <v>0</v>
      </c>
    </row>
    <row s="17803" customFormat="1" customHeight="1" ht="18.75">
      <c r="A121" s="4089" t="s">
        <v>171</v>
      </c>
      <c r="B121" s="4089" t="s">
        <v>196</v>
      </c>
      <c r="C121" s="5934"/>
      <c r="D121" s="5935"/>
      <c r="E121" s="5936"/>
      <c r="F121" s="5936"/>
      <c r="G121" s="5937" t="str">
        <f>INDEX(PT_DIFFERENTIATION_NTAR,MATCH(B121,PT_DIFFERENTIATION_NTAR_ID,0))</f>
        <v>Тариф на тепловую энергию (мощность) на коллекторах источников тепловой энергии (Нерюнгринская ГРЭС) </v>
      </c>
      <c r="H121" s="3962"/>
      <c r="I121" s="5931">
        <v>45292</v>
      </c>
      <c r="J121" s="5932">
        <v>45657</v>
      </c>
      <c r="K121" s="5974">
        <v>3366455.24</v>
      </c>
      <c r="L121" s="3962" t="s">
        <v>350</v>
      </c>
      <c r="M121" s="5939"/>
      <c r="N121" s="5940"/>
      <c r="O121" s="4095"/>
      <c r="P121" s="4095"/>
      <c r="Q121" s="3703"/>
      <c r="R121" s="3703"/>
      <c r="S121" s="3703"/>
      <c r="T121" s="3703"/>
      <c r="U121" s="3703"/>
      <c r="V121" s="3703"/>
      <c r="W121" s="3703"/>
      <c r="X121" s="3703"/>
      <c r="Y121" s="3703"/>
      <c r="Z121" s="3703"/>
      <c r="AA121" s="3703"/>
      <c r="AB121" s="3703"/>
      <c r="AC121" s="3703"/>
      <c r="AD121" s="3703"/>
      <c r="AE121" s="3703"/>
      <c r="AF121" s="3703"/>
      <c r="AG121" s="3703"/>
      <c r="AH121" s="3703">
        <v>0</v>
      </c>
    </row>
    <row s="17803" customFormat="1" customHeight="1" ht="56.25">
      <c r="A122" s="4089"/>
      <c r="B122" s="4089"/>
      <c r="C122" s="5934"/>
      <c r="D122" s="5935"/>
      <c r="E122" s="5936"/>
      <c r="F122" s="5936"/>
      <c r="G122" s="5936"/>
      <c r="H122" s="3960" t="s">
        <v>105</v>
      </c>
      <c r="I122" s="5931">
        <v>45658</v>
      </c>
      <c r="J122" s="5932">
        <v>46022</v>
      </c>
      <c r="K122" s="5974">
        <v>6900950.64</v>
      </c>
      <c r="L122" s="3962" t="s">
        <v>350</v>
      </c>
      <c r="M122" s="5939"/>
      <c r="N122" s="5940"/>
      <c r="O122" s="4095"/>
      <c r="P122" s="4095"/>
      <c r="Q122" s="3703"/>
      <c r="R122" s="3703"/>
      <c r="S122" s="3703"/>
      <c r="T122" s="3703"/>
      <c r="U122" s="3703"/>
      <c r="V122" s="3703"/>
      <c r="W122" s="3703"/>
      <c r="X122" s="3703"/>
      <c r="Y122" s="3703"/>
      <c r="Z122" s="3703"/>
      <c r="AA122" s="3703"/>
      <c r="AB122" s="3703"/>
      <c r="AC122" s="3703"/>
      <c r="AD122" s="3703"/>
      <c r="AE122" s="3703"/>
      <c r="AF122" s="3703"/>
      <c r="AG122" s="3703"/>
      <c r="AH122" s="3703">
        <v>0</v>
      </c>
    </row>
    <row s="17803" customFormat="1" customHeight="1" ht="56.25">
      <c r="A123" s="4089"/>
      <c r="B123" s="4089"/>
      <c r="C123" s="5934"/>
      <c r="D123" s="5935"/>
      <c r="E123" s="5936"/>
      <c r="F123" s="5936"/>
      <c r="G123" s="5936"/>
      <c r="H123" s="3960" t="s">
        <v>105</v>
      </c>
      <c r="I123" s="5931">
        <v>46023</v>
      </c>
      <c r="J123" s="5932">
        <v>46387</v>
      </c>
      <c r="K123" s="5974">
        <v>3468346.35</v>
      </c>
      <c r="L123" s="3962" t="s">
        <v>350</v>
      </c>
      <c r="M123" s="5939"/>
      <c r="N123" s="5940"/>
      <c r="O123" s="4095"/>
      <c r="P123" s="4095"/>
      <c r="Q123" s="3703"/>
      <c r="R123" s="3703"/>
      <c r="S123" s="3703"/>
      <c r="T123" s="3703"/>
      <c r="U123" s="3703"/>
      <c r="V123" s="3703"/>
      <c r="W123" s="3703"/>
      <c r="X123" s="3703"/>
      <c r="Y123" s="3703"/>
      <c r="Z123" s="3703"/>
      <c r="AA123" s="3703"/>
      <c r="AB123" s="3703"/>
      <c r="AC123" s="3703"/>
      <c r="AD123" s="3703"/>
      <c r="AE123" s="3703"/>
      <c r="AF123" s="3703"/>
      <c r="AG123" s="3703"/>
      <c r="AH123" s="3703">
        <v>0</v>
      </c>
    </row>
    <row s="17803" customFormat="1" customHeight="1" ht="56.25">
      <c r="A124" s="4089"/>
      <c r="B124" s="4089"/>
      <c r="C124" s="5934"/>
      <c r="D124" s="5935"/>
      <c r="E124" s="5936"/>
      <c r="F124" s="5936"/>
      <c r="G124" s="5936"/>
      <c r="H124" s="3960" t="s">
        <v>105</v>
      </c>
      <c r="I124" s="5931">
        <v>46388</v>
      </c>
      <c r="J124" s="5932">
        <v>46752</v>
      </c>
      <c r="K124" s="5974">
        <v>3635208.99</v>
      </c>
      <c r="L124" s="3962" t="s">
        <v>350</v>
      </c>
      <c r="M124" s="5939"/>
      <c r="N124" s="5940"/>
      <c r="O124" s="4095"/>
      <c r="P124" s="4095"/>
      <c r="Q124" s="3703"/>
      <c r="R124" s="3703"/>
      <c r="S124" s="3703"/>
      <c r="T124" s="3703"/>
      <c r="U124" s="3703"/>
      <c r="V124" s="3703"/>
      <c r="W124" s="3703"/>
      <c r="X124" s="3703"/>
      <c r="Y124" s="3703"/>
      <c r="Z124" s="3703"/>
      <c r="AA124" s="3703"/>
      <c r="AB124" s="3703"/>
      <c r="AC124" s="3703"/>
      <c r="AD124" s="3703"/>
      <c r="AE124" s="3703"/>
      <c r="AF124" s="3703"/>
      <c r="AG124" s="3703"/>
      <c r="AH124" s="3703">
        <v>0</v>
      </c>
    </row>
    <row s="17803" customFormat="1" customHeight="1" ht="56.25">
      <c r="A125" s="4089"/>
      <c r="B125" s="4089"/>
      <c r="C125" s="5934"/>
      <c r="D125" s="5935"/>
      <c r="E125" s="5936"/>
      <c r="F125" s="5936"/>
      <c r="G125" s="5936"/>
      <c r="H125" s="3960" t="s">
        <v>105</v>
      </c>
      <c r="I125" s="5931">
        <v>46753</v>
      </c>
      <c r="J125" s="5932">
        <v>47118</v>
      </c>
      <c r="K125" s="5974">
        <v>4167737.39</v>
      </c>
      <c r="L125" s="3962" t="s">
        <v>350</v>
      </c>
      <c r="M125" s="5939"/>
      <c r="N125" s="5940"/>
      <c r="O125" s="4095"/>
      <c r="P125" s="4095"/>
      <c r="Q125" s="3703"/>
      <c r="R125" s="3703"/>
      <c r="S125" s="3703"/>
      <c r="T125" s="3703"/>
      <c r="U125" s="3703"/>
      <c r="V125" s="3703"/>
      <c r="W125" s="3703"/>
      <c r="X125" s="3703"/>
      <c r="Y125" s="3703"/>
      <c r="Z125" s="3703"/>
      <c r="AA125" s="3703"/>
      <c r="AB125" s="3703"/>
      <c r="AC125" s="3703"/>
      <c r="AD125" s="3703"/>
      <c r="AE125" s="3703"/>
      <c r="AF125" s="3703"/>
      <c r="AG125" s="3703"/>
      <c r="AH125" s="3703">
        <v>0</v>
      </c>
    </row>
    <row s="17803" customFormat="1" customHeight="1" ht="18.75">
      <c r="A126" s="4089"/>
      <c r="B126" s="4089"/>
      <c r="C126" s="5934" t="s">
        <v>1187</v>
      </c>
      <c r="D126" s="5935"/>
      <c r="E126" s="5936"/>
      <c r="F126" s="5936"/>
      <c r="G126" s="5937"/>
      <c r="H126" s="5990"/>
      <c r="I126" s="5991" t="s">
        <v>1186</v>
      </c>
      <c r="J126" s="5992"/>
      <c r="K126" s="5993"/>
      <c r="L126" s="5994"/>
      <c r="M126" s="5939"/>
      <c r="N126" s="5940"/>
      <c r="O126" s="4095"/>
      <c r="P126" s="4095"/>
      <c r="Q126" s="3703"/>
      <c r="R126" s="3703"/>
      <c r="S126" s="3703"/>
      <c r="T126" s="3703"/>
      <c r="U126" s="3703"/>
      <c r="V126" s="3703"/>
      <c r="W126" s="3703"/>
      <c r="X126" s="3703"/>
      <c r="Y126" s="3703"/>
      <c r="Z126" s="3703"/>
      <c r="AA126" s="3703"/>
      <c r="AB126" s="3703"/>
      <c r="AC126" s="3703"/>
      <c r="AD126" s="3703"/>
      <c r="AE126" s="3703"/>
      <c r="AF126" s="3703"/>
      <c r="AG126" s="3703"/>
      <c r="AH126" s="3703">
        <v>0</v>
      </c>
    </row>
    <row s="17803" customFormat="1" customHeight="1" ht="18.75">
      <c r="A127" s="4089" t="s">
        <v>171</v>
      </c>
      <c r="B127" s="4089" t="s">
        <v>201</v>
      </c>
      <c r="C127" s="5934"/>
      <c r="D127" s="5935"/>
      <c r="E127" s="5936"/>
      <c r="F127" s="5936"/>
      <c r="G127" s="5937" t="str">
        <f>INDEX(PT_DIFFERENTIATION_NTAR,MATCH(B127,PT_DIFFERENTIATION_NTAR_ID,0))</f>
        <v>Тариф на тепловую энергию (мощность) на коллекторах источников тепловой энергии (Чульманская ТЭЦ)</v>
      </c>
      <c r="H127" s="3962"/>
      <c r="I127" s="5931">
        <v>45292</v>
      </c>
      <c r="J127" s="5932">
        <v>45657</v>
      </c>
      <c r="K127" s="5974">
        <v>607197.88</v>
      </c>
      <c r="L127" s="3962" t="s">
        <v>350</v>
      </c>
      <c r="M127" s="5939"/>
      <c r="N127" s="5940"/>
      <c r="O127" s="4095"/>
      <c r="P127" s="4095"/>
      <c r="Q127" s="3703"/>
      <c r="R127" s="3703"/>
      <c r="S127" s="3703"/>
      <c r="T127" s="3703"/>
      <c r="U127" s="3703"/>
      <c r="V127" s="3703"/>
      <c r="W127" s="3703"/>
      <c r="X127" s="3703"/>
      <c r="Y127" s="3703"/>
      <c r="Z127" s="3703"/>
      <c r="AA127" s="3703"/>
      <c r="AB127" s="3703"/>
      <c r="AC127" s="3703"/>
      <c r="AD127" s="3703"/>
      <c r="AE127" s="3703"/>
      <c r="AF127" s="3703"/>
      <c r="AG127" s="3703"/>
      <c r="AH127" s="3703">
        <v>0</v>
      </c>
    </row>
    <row s="17803" customFormat="1" customHeight="1" ht="56.25">
      <c r="A128" s="4089"/>
      <c r="B128" s="4089"/>
      <c r="C128" s="5934"/>
      <c r="D128" s="5935"/>
      <c r="E128" s="5936"/>
      <c r="F128" s="5936"/>
      <c r="G128" s="5936"/>
      <c r="H128" s="3960" t="s">
        <v>105</v>
      </c>
      <c r="I128" s="5931">
        <v>45658</v>
      </c>
      <c r="J128" s="5932">
        <v>46022</v>
      </c>
      <c r="K128" s="5974">
        <v>813960.11</v>
      </c>
      <c r="L128" s="3962" t="s">
        <v>350</v>
      </c>
      <c r="M128" s="5939"/>
      <c r="N128" s="5940"/>
      <c r="O128" s="4095"/>
      <c r="P128" s="4095"/>
      <c r="Q128" s="3703"/>
      <c r="R128" s="3703"/>
      <c r="S128" s="3703"/>
      <c r="T128" s="3703"/>
      <c r="U128" s="3703"/>
      <c r="V128" s="3703"/>
      <c r="W128" s="3703"/>
      <c r="X128" s="3703"/>
      <c r="Y128" s="3703"/>
      <c r="Z128" s="3703"/>
      <c r="AA128" s="3703"/>
      <c r="AB128" s="3703"/>
      <c r="AC128" s="3703"/>
      <c r="AD128" s="3703"/>
      <c r="AE128" s="3703"/>
      <c r="AF128" s="3703"/>
      <c r="AG128" s="3703"/>
      <c r="AH128" s="3703">
        <v>0</v>
      </c>
    </row>
    <row s="17803" customFormat="1" customHeight="1" ht="56.25">
      <c r="A129" s="4089"/>
      <c r="B129" s="4089"/>
      <c r="C129" s="5934"/>
      <c r="D129" s="5935"/>
      <c r="E129" s="5936"/>
      <c r="F129" s="5936"/>
      <c r="G129" s="5936"/>
      <c r="H129" s="3960" t="s">
        <v>105</v>
      </c>
      <c r="I129" s="5931">
        <v>46023</v>
      </c>
      <c r="J129" s="5932">
        <v>46387</v>
      </c>
      <c r="K129" s="5974">
        <v>749691.09</v>
      </c>
      <c r="L129" s="3962" t="s">
        <v>350</v>
      </c>
      <c r="M129" s="5939"/>
      <c r="N129" s="5940"/>
      <c r="O129" s="4095"/>
      <c r="P129" s="4095"/>
      <c r="Q129" s="3703"/>
      <c r="R129" s="3703"/>
      <c r="S129" s="3703"/>
      <c r="T129" s="3703"/>
      <c r="U129" s="3703"/>
      <c r="V129" s="3703"/>
      <c r="W129" s="3703"/>
      <c r="X129" s="3703"/>
      <c r="Y129" s="3703"/>
      <c r="Z129" s="3703"/>
      <c r="AA129" s="3703"/>
      <c r="AB129" s="3703"/>
      <c r="AC129" s="3703"/>
      <c r="AD129" s="3703"/>
      <c r="AE129" s="3703"/>
      <c r="AF129" s="3703"/>
      <c r="AG129" s="3703"/>
      <c r="AH129" s="3703">
        <v>0</v>
      </c>
    </row>
    <row s="17803" customFormat="1" customHeight="1" ht="56.25">
      <c r="A130" s="4089"/>
      <c r="B130" s="4089"/>
      <c r="C130" s="5934"/>
      <c r="D130" s="5935"/>
      <c r="E130" s="5936"/>
      <c r="F130" s="5936"/>
      <c r="G130" s="5936"/>
      <c r="H130" s="3960" t="s">
        <v>105</v>
      </c>
      <c r="I130" s="5931">
        <v>46388</v>
      </c>
      <c r="J130" s="5932">
        <v>46752</v>
      </c>
      <c r="K130" s="5974">
        <v>778106.46</v>
      </c>
      <c r="L130" s="3962" t="s">
        <v>350</v>
      </c>
      <c r="M130" s="5939"/>
      <c r="N130" s="5940"/>
      <c r="O130" s="4095"/>
      <c r="P130" s="4095"/>
      <c r="Q130" s="3703"/>
      <c r="R130" s="3703"/>
      <c r="S130" s="3703"/>
      <c r="T130" s="3703"/>
      <c r="U130" s="3703"/>
      <c r="V130" s="3703"/>
      <c r="W130" s="3703"/>
      <c r="X130" s="3703"/>
      <c r="Y130" s="3703"/>
      <c r="Z130" s="3703"/>
      <c r="AA130" s="3703"/>
      <c r="AB130" s="3703"/>
      <c r="AC130" s="3703"/>
      <c r="AD130" s="3703"/>
      <c r="AE130" s="3703"/>
      <c r="AF130" s="3703"/>
      <c r="AG130" s="3703"/>
      <c r="AH130" s="3703">
        <v>0</v>
      </c>
    </row>
    <row s="17803" customFormat="1" customHeight="1" ht="56.25">
      <c r="A131" s="4089"/>
      <c r="B131" s="4089"/>
      <c r="C131" s="5934"/>
      <c r="D131" s="5935"/>
      <c r="E131" s="5936"/>
      <c r="F131" s="5936"/>
      <c r="G131" s="5936"/>
      <c r="H131" s="3960" t="s">
        <v>105</v>
      </c>
      <c r="I131" s="5931">
        <v>46753</v>
      </c>
      <c r="J131" s="5932">
        <v>47118</v>
      </c>
      <c r="K131" s="5974">
        <v>807802.9</v>
      </c>
      <c r="L131" s="3962" t="s">
        <v>350</v>
      </c>
      <c r="M131" s="5939"/>
      <c r="N131" s="5940"/>
      <c r="O131" s="4095"/>
      <c r="P131" s="4095"/>
      <c r="Q131" s="3703"/>
      <c r="R131" s="3703"/>
      <c r="S131" s="3703"/>
      <c r="T131" s="3703"/>
      <c r="U131" s="3703"/>
      <c r="V131" s="3703"/>
      <c r="W131" s="3703"/>
      <c r="X131" s="3703"/>
      <c r="Y131" s="3703"/>
      <c r="Z131" s="3703"/>
      <c r="AA131" s="3703"/>
      <c r="AB131" s="3703"/>
      <c r="AC131" s="3703"/>
      <c r="AD131" s="3703"/>
      <c r="AE131" s="3703"/>
      <c r="AF131" s="3703"/>
      <c r="AG131" s="3703"/>
      <c r="AH131" s="3703">
        <v>0</v>
      </c>
    </row>
    <row s="17803" customFormat="1" customHeight="1" ht="18.75">
      <c r="A132" s="4089"/>
      <c r="B132" s="4089"/>
      <c r="C132" s="5934" t="s">
        <v>1187</v>
      </c>
      <c r="D132" s="5935"/>
      <c r="E132" s="5936"/>
      <c r="F132" s="5936"/>
      <c r="G132" s="5937"/>
      <c r="H132" s="5995"/>
      <c r="I132" s="5996" t="s">
        <v>1186</v>
      </c>
      <c r="J132" s="5997"/>
      <c r="K132" s="5998"/>
      <c r="L132" s="5999"/>
      <c r="M132" s="5939"/>
      <c r="N132" s="5940"/>
      <c r="O132" s="4095"/>
      <c r="P132" s="4095"/>
      <c r="Q132" s="3703"/>
      <c r="R132" s="3703"/>
      <c r="S132" s="3703"/>
      <c r="T132" s="3703"/>
      <c r="U132" s="3703"/>
      <c r="V132" s="3703"/>
      <c r="W132" s="3703"/>
      <c r="X132" s="3703"/>
      <c r="Y132" s="3703"/>
      <c r="Z132" s="3703"/>
      <c r="AA132" s="3703"/>
      <c r="AB132" s="3703"/>
      <c r="AC132" s="3703"/>
      <c r="AD132" s="3703"/>
      <c r="AE132" s="3703"/>
      <c r="AF132" s="3703"/>
      <c r="AG132" s="3703"/>
      <c r="AH132" s="3703">
        <v>0</v>
      </c>
    </row>
    <row s="14762" customFormat="1" customHeight="1" ht="0.75">
      <c r="A133" s="2007"/>
      <c r="B133" s="2007"/>
      <c r="C133" s="596" t="s">
        <v>1196</v>
      </c>
      <c r="D133" s="2689"/>
      <c r="E133" s="2431"/>
      <c r="F133" s="2610"/>
      <c r="G133" s="627"/>
      <c r="H133" s="1727"/>
      <c r="I133" s="878"/>
      <c r="J133" s="798"/>
      <c r="K133" s="1727"/>
      <c r="L133" s="441"/>
      <c r="M133" s="2397"/>
      <c r="N133" s="561"/>
      <c r="O133" s="1851"/>
      <c r="P133" s="1851"/>
      <c r="AH133" s="1858">
        <v>0</v>
      </c>
    </row>
    <row s="14762" customFormat="1" customHeight="1" ht="45" hidden="1">
      <c r="A134" s="2007" t="s">
        <v>207</v>
      </c>
      <c r="B134" s="2007" t="s">
        <v>208</v>
      </c>
      <c r="C134" s="596"/>
      <c r="D134" s="2689"/>
      <c r="E134" s="2431"/>
      <c r="F134" s="2610" t="str">
        <f>INDEX(PT_DIFFERENTIATION_VTAR,MATCH(A134,PT_DIFFERENTIATION_VTAR_ID,0))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34" s="2654" t="str">
        <f>INDEX(PT_DIFFERENTIATION_NTAR,MATCH(B134,PT_DIFFERENTIATION_NTAR_ID,0))</f>
        <v/>
      </c>
      <c r="H134" s="2089"/>
      <c r="I134" s="1966"/>
      <c r="J134" s="2000"/>
      <c r="K134" s="2005"/>
      <c r="L134" s="2089" t="s">
        <v>350</v>
      </c>
      <c r="M134" s="2398"/>
      <c r="N134" s="561"/>
      <c r="O134" s="1851"/>
      <c r="P134" s="1851"/>
      <c r="AH134" s="1858">
        <v>0</v>
      </c>
    </row>
    <row s="14762" customFormat="1" customHeight="1" ht="18.75" hidden="1">
      <c r="A135" s="2007"/>
      <c r="B135" s="2007"/>
      <c r="C135" s="596" t="s">
        <v>1187</v>
      </c>
      <c r="D135" s="2689"/>
      <c r="E135" s="2431"/>
      <c r="F135" s="2610"/>
      <c r="G135" s="2654"/>
      <c r="H135" s="1727"/>
      <c r="I135" s="878" t="s">
        <v>1186</v>
      </c>
      <c r="J135" s="798"/>
      <c r="K135" s="1727"/>
      <c r="L135" s="441"/>
      <c r="M135" s="2088"/>
      <c r="N135" s="561"/>
      <c r="O135" s="1851"/>
      <c r="P135" s="1851"/>
      <c r="AH135" s="1858">
        <v>0</v>
      </c>
    </row>
    <row s="14762" customFormat="1" customHeight="1" ht="0.75" hidden="1">
      <c r="A136" s="2007"/>
      <c r="B136" s="2007"/>
      <c r="C136" s="596" t="s">
        <v>1196</v>
      </c>
      <c r="D136" s="2689"/>
      <c r="E136" s="2431"/>
      <c r="F136" s="2610"/>
      <c r="G136" s="627"/>
      <c r="H136" s="1727"/>
      <c r="I136" s="878"/>
      <c r="J136" s="798"/>
      <c r="K136" s="1727"/>
      <c r="L136" s="441"/>
      <c r="M136" s="568"/>
      <c r="N136" s="561"/>
      <c r="O136" s="1851"/>
      <c r="P136" s="1851"/>
      <c r="AH136" s="1858">
        <v>0</v>
      </c>
    </row>
    <row s="14762" customFormat="1" customHeight="1" ht="45" hidden="1">
      <c r="A137" s="2007" t="s">
        <v>213</v>
      </c>
      <c r="B137" s="2007" t="s">
        <v>214</v>
      </c>
      <c r="C137" s="596"/>
      <c r="D137" s="2689"/>
      <c r="E137" s="2431"/>
      <c r="F137" s="2610" t="str">
        <f>INDEX(PT_DIFFERENTIATION_VTAR,MATCH(A137,PT_DIFFERENTIATION_VTAR_ID,0))</f>
        <v>Тарифы на теплоноситель, поставляемый теплоснабжающими организациями потребителям, другим теплоснабжающим организациям</v>
      </c>
      <c r="G137" s="2654" t="str">
        <f>INDEX(PT_DIFFERENTIATION_NTAR,MATCH(B137,PT_DIFFERENTIATION_NTAR_ID,0))</f>
        <v/>
      </c>
      <c r="H137" s="2089"/>
      <c r="I137" s="1966"/>
      <c r="J137" s="2000"/>
      <c r="K137" s="2005"/>
      <c r="L137" s="2089" t="s">
        <v>350</v>
      </c>
      <c r="M137" s="568"/>
      <c r="N137" s="561"/>
      <c r="O137" s="1851"/>
      <c r="P137" s="1851"/>
      <c r="AH137" s="1858">
        <v>0</v>
      </c>
    </row>
    <row s="14762" customFormat="1" customHeight="1" ht="18.75" hidden="1">
      <c r="A138" s="2007"/>
      <c r="B138" s="2007"/>
      <c r="C138" s="596" t="s">
        <v>1187</v>
      </c>
      <c r="D138" s="2689"/>
      <c r="E138" s="2431"/>
      <c r="F138" s="2610"/>
      <c r="G138" s="2654"/>
      <c r="H138" s="1727"/>
      <c r="I138" s="878" t="s">
        <v>1186</v>
      </c>
      <c r="J138" s="798"/>
      <c r="K138" s="1727"/>
      <c r="L138" s="441"/>
      <c r="M138" s="568"/>
      <c r="N138" s="561"/>
      <c r="O138" s="1851"/>
      <c r="P138" s="1851"/>
      <c r="AH138" s="1858">
        <v>0</v>
      </c>
    </row>
    <row s="14762" customFormat="1" customHeight="1" ht="0.75" hidden="1">
      <c r="A139" s="2007"/>
      <c r="B139" s="2007"/>
      <c r="C139" s="596" t="s">
        <v>1196</v>
      </c>
      <c r="D139" s="2689"/>
      <c r="E139" s="2431"/>
      <c r="F139" s="2610"/>
      <c r="G139" s="627"/>
      <c r="H139" s="1727"/>
      <c r="I139" s="878"/>
      <c r="J139" s="798"/>
      <c r="K139" s="1727"/>
      <c r="L139" s="441"/>
      <c r="M139" s="568"/>
      <c r="N139" s="561"/>
      <c r="O139" s="1851"/>
      <c r="P139" s="1851"/>
      <c r="AH139" s="1858">
        <v>0</v>
      </c>
    </row>
    <row s="14762" customFormat="1" customHeight="1" ht="45" hidden="1">
      <c r="A140" s="2007" t="s">
        <v>219</v>
      </c>
      <c r="B140" s="2007" t="s">
        <v>220</v>
      </c>
      <c r="C140" s="596"/>
      <c r="D140" s="2689"/>
      <c r="E140" s="2431"/>
      <c r="F140" s="2610" t="str">
        <f>INDEX(PT_DIFFERENTIATION_VTAR,MATCH(A140,PT_DIFFERENTIATION_VTAR_ID,0))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40" s="2654" t="str">
        <f>INDEX(PT_DIFFERENTIATION_NTAR,MATCH(B140,PT_DIFFERENTIATION_NTAR_ID,0))</f>
        <v/>
      </c>
      <c r="H140" s="2089"/>
      <c r="I140" s="1966"/>
      <c r="J140" s="2000"/>
      <c r="K140" s="2005"/>
      <c r="L140" s="2089" t="s">
        <v>350</v>
      </c>
      <c r="M140" s="568"/>
      <c r="N140" s="561"/>
      <c r="O140" s="1851"/>
      <c r="P140" s="1851"/>
      <c r="AH140" s="1858">
        <v>0</v>
      </c>
    </row>
    <row s="14762" customFormat="1" customHeight="1" ht="18.75" hidden="1">
      <c r="A141" s="2007"/>
      <c r="B141" s="2007"/>
      <c r="C141" s="596" t="s">
        <v>1187</v>
      </c>
      <c r="D141" s="2689"/>
      <c r="E141" s="2431"/>
      <c r="F141" s="2610"/>
      <c r="G141" s="2654"/>
      <c r="H141" s="1727"/>
      <c r="I141" s="878" t="s">
        <v>1186</v>
      </c>
      <c r="J141" s="798"/>
      <c r="K141" s="1727"/>
      <c r="L141" s="441"/>
      <c r="M141" s="568"/>
      <c r="N141" s="561"/>
      <c r="O141" s="1851"/>
      <c r="P141" s="1851"/>
      <c r="AH141" s="1858">
        <v>0</v>
      </c>
    </row>
    <row s="14762" customFormat="1" customHeight="1" ht="0.75" hidden="1">
      <c r="A142" s="2007"/>
      <c r="B142" s="2007"/>
      <c r="C142" s="596" t="s">
        <v>1196</v>
      </c>
      <c r="D142" s="2689"/>
      <c r="E142" s="2431"/>
      <c r="F142" s="2610"/>
      <c r="G142" s="627"/>
      <c r="H142" s="1727"/>
      <c r="I142" s="878"/>
      <c r="J142" s="798"/>
      <c r="K142" s="1727"/>
      <c r="L142" s="441"/>
      <c r="M142" s="568"/>
      <c r="N142" s="561"/>
      <c r="O142" s="1851"/>
      <c r="P142" s="1851"/>
      <c r="AH142" s="1858">
        <v>0</v>
      </c>
    </row>
    <row s="14762" customFormat="1" customHeight="1" ht="18.75" hidden="1">
      <c r="A143" s="2007" t="s">
        <v>225</v>
      </c>
      <c r="B143" s="2007" t="s">
        <v>226</v>
      </c>
      <c r="C143" s="596"/>
      <c r="D143" s="2689"/>
      <c r="E143" s="2431"/>
      <c r="F143" s="2610" t="str">
        <f>INDEX(PT_DIFFERENTIATION_VTAR,MATCH(A143,PT_DIFFERENTIATION_VTAR_ID,0))</f>
        <v>Тарифы на услуги по передаче тепловой энергии</v>
      </c>
      <c r="G143" s="2654" t="str">
        <f>INDEX(PT_DIFFERENTIATION_NTAR,MATCH(B143,PT_DIFFERENTIATION_NTAR_ID,0))</f>
        <v/>
      </c>
      <c r="H143" s="2089"/>
      <c r="I143" s="1966"/>
      <c r="J143" s="2000"/>
      <c r="K143" s="2005"/>
      <c r="L143" s="2089" t="s">
        <v>350</v>
      </c>
      <c r="M143" s="568"/>
      <c r="N143" s="561"/>
      <c r="O143" s="1851"/>
      <c r="P143" s="1851"/>
      <c r="AH143" s="1858">
        <v>0</v>
      </c>
    </row>
    <row s="14762" customFormat="1" customHeight="1" ht="18.75" hidden="1">
      <c r="A144" s="2007"/>
      <c r="B144" s="2007"/>
      <c r="C144" s="596" t="s">
        <v>1187</v>
      </c>
      <c r="D144" s="2689"/>
      <c r="E144" s="2431"/>
      <c r="F144" s="2610"/>
      <c r="G144" s="2654"/>
      <c r="H144" s="1727"/>
      <c r="I144" s="878" t="s">
        <v>1186</v>
      </c>
      <c r="J144" s="798"/>
      <c r="K144" s="1727"/>
      <c r="L144" s="441"/>
      <c r="M144" s="568"/>
      <c r="N144" s="561"/>
      <c r="O144" s="1851"/>
      <c r="P144" s="1851"/>
      <c r="AH144" s="1858">
        <v>0</v>
      </c>
    </row>
    <row s="14762" customFormat="1" customHeight="1" ht="0.75" hidden="1">
      <c r="A145" s="2007"/>
      <c r="B145" s="2007"/>
      <c r="C145" s="596" t="s">
        <v>1196</v>
      </c>
      <c r="D145" s="2689"/>
      <c r="E145" s="2431"/>
      <c r="F145" s="2610"/>
      <c r="G145" s="627"/>
      <c r="H145" s="1727"/>
      <c r="I145" s="878"/>
      <c r="J145" s="798"/>
      <c r="K145" s="1727"/>
      <c r="L145" s="441"/>
      <c r="M145" s="568"/>
      <c r="N145" s="561"/>
      <c r="O145" s="1851"/>
      <c r="P145" s="1851"/>
      <c r="AH145" s="1858">
        <v>0</v>
      </c>
    </row>
    <row s="14762" customFormat="1" customHeight="1" ht="18.75" hidden="1">
      <c r="A146" s="2007" t="s">
        <v>231</v>
      </c>
      <c r="B146" s="2007" t="s">
        <v>232</v>
      </c>
      <c r="C146" s="596"/>
      <c r="D146" s="2689"/>
      <c r="E146" s="2431"/>
      <c r="F146" s="2610" t="str">
        <f>INDEX(PT_DIFFERENTIATION_VTAR,MATCH(A146,PT_DIFFERENTIATION_VTAR_ID,0))</f>
        <v>Тарифы на услуги по передаче теплоносителя</v>
      </c>
      <c r="G146" s="2654" t="str">
        <f>INDEX(PT_DIFFERENTIATION_NTAR,MATCH(B146,PT_DIFFERENTIATION_NTAR_ID,0))</f>
        <v/>
      </c>
      <c r="H146" s="2089"/>
      <c r="I146" s="1966"/>
      <c r="J146" s="2000"/>
      <c r="K146" s="2005"/>
      <c r="L146" s="2089" t="s">
        <v>350</v>
      </c>
      <c r="M146" s="568"/>
      <c r="N146" s="561"/>
      <c r="O146" s="1851"/>
      <c r="P146" s="1851"/>
      <c r="AH146" s="1858">
        <v>0</v>
      </c>
    </row>
    <row s="14762" customFormat="1" customHeight="1" ht="18.75" hidden="1">
      <c r="A147" s="2007"/>
      <c r="B147" s="2007"/>
      <c r="C147" s="596" t="s">
        <v>1187</v>
      </c>
      <c r="D147" s="2689"/>
      <c r="E147" s="2431"/>
      <c r="F147" s="2610"/>
      <c r="G147" s="2654"/>
      <c r="H147" s="1727"/>
      <c r="I147" s="878" t="s">
        <v>1186</v>
      </c>
      <c r="J147" s="798"/>
      <c r="K147" s="1727"/>
      <c r="L147" s="441"/>
      <c r="M147" s="568"/>
      <c r="N147" s="561"/>
      <c r="O147" s="1851"/>
      <c r="P147" s="1851"/>
      <c r="AH147" s="1858">
        <v>0</v>
      </c>
    </row>
    <row s="14762" customFormat="1" customHeight="1" ht="0.75" hidden="1">
      <c r="A148" s="2007"/>
      <c r="B148" s="2007"/>
      <c r="C148" s="596" t="s">
        <v>1196</v>
      </c>
      <c r="D148" s="2689"/>
      <c r="E148" s="2431"/>
      <c r="F148" s="2610"/>
      <c r="G148" s="627"/>
      <c r="H148" s="1727"/>
      <c r="I148" s="878"/>
      <c r="J148" s="798"/>
      <c r="K148" s="1727"/>
      <c r="L148" s="441"/>
      <c r="M148" s="568"/>
      <c r="N148" s="561"/>
      <c r="O148" s="1851"/>
      <c r="P148" s="1851"/>
      <c r="AH148" s="1858">
        <v>0</v>
      </c>
    </row>
    <row s="14762" customFormat="1" customHeight="1" ht="18.75" hidden="1">
      <c r="A149" s="2007" t="s">
        <v>237</v>
      </c>
      <c r="B149" s="2007" t="s">
        <v>238</v>
      </c>
      <c r="C149" s="596"/>
      <c r="D149" s="2689"/>
      <c r="E149" s="2431"/>
      <c r="F149" s="2610" t="str">
        <f>INDEX(PT_DIFFERENTIATION_VTAR,MATCH(A149,PT_DIFFERENTIATION_VTAR_ID,0))</f>
        <v>Плата за услуги по поддержанию резервной тепловой мощности при отсутствии потребления тепловой энергии</v>
      </c>
      <c r="G149" s="2654" t="str">
        <f>INDEX(PT_DIFFERENTIATION_NTAR,MATCH(B149,PT_DIFFERENTIATION_NTAR_ID,0))</f>
        <v/>
      </c>
      <c r="H149" s="2089"/>
      <c r="I149" s="1966"/>
      <c r="J149" s="2000"/>
      <c r="K149" s="2005"/>
      <c r="L149" s="2089" t="s">
        <v>350</v>
      </c>
      <c r="M149" s="568"/>
      <c r="N149" s="561"/>
      <c r="O149" s="1851"/>
      <c r="P149" s="1851"/>
      <c r="AH149" s="1858">
        <v>0</v>
      </c>
    </row>
    <row s="14762" customFormat="1" customHeight="1" ht="18.75" hidden="1">
      <c r="A150" s="2007"/>
      <c r="B150" s="2007"/>
      <c r="C150" s="596" t="s">
        <v>1187</v>
      </c>
      <c r="D150" s="2689"/>
      <c r="E150" s="2431"/>
      <c r="F150" s="2610"/>
      <c r="G150" s="2654"/>
      <c r="H150" s="1727"/>
      <c r="I150" s="878" t="s">
        <v>1186</v>
      </c>
      <c r="J150" s="798"/>
      <c r="K150" s="1727"/>
      <c r="L150" s="441"/>
      <c r="M150" s="568"/>
      <c r="N150" s="561"/>
      <c r="O150" s="1851"/>
      <c r="P150" s="1851"/>
      <c r="AH150" s="1858">
        <v>0</v>
      </c>
    </row>
    <row s="14762" customFormat="1" customHeight="1" ht="0.75" hidden="1">
      <c r="A151" s="2007"/>
      <c r="B151" s="2007"/>
      <c r="C151" s="596" t="s">
        <v>1196</v>
      </c>
      <c r="D151" s="2689"/>
      <c r="E151" s="2431"/>
      <c r="F151" s="2610"/>
      <c r="G151" s="627"/>
      <c r="H151" s="1727"/>
      <c r="I151" s="878"/>
      <c r="J151" s="798"/>
      <c r="K151" s="1727"/>
      <c r="L151" s="441"/>
      <c r="M151" s="568"/>
      <c r="N151" s="561"/>
      <c r="O151" s="1851"/>
      <c r="P151" s="1851"/>
      <c r="AH151" s="1858">
        <v>0</v>
      </c>
    </row>
    <row s="14762" customFormat="1" customHeight="1" ht="18.75" hidden="1">
      <c r="A152" s="2007" t="s">
        <v>243</v>
      </c>
      <c r="B152" s="2007" t="s">
        <v>244</v>
      </c>
      <c r="C152" s="596"/>
      <c r="D152" s="2689"/>
      <c r="E152" s="2431"/>
      <c r="F152" s="2610" t="str">
        <f>INDEX(PT_DIFFERENTIATION_VTAR,MATCH(A152,PT_DIFFERENTIATION_VTAR_ID,0))</f>
        <v>Плата за подключение (технологическое присоединение) к системе теплоснабжения</v>
      </c>
      <c r="G152" s="2654" t="str">
        <f>INDEX(PT_DIFFERENTIATION_NTAR,MATCH(B152,PT_DIFFERENTIATION_NTAR_ID,0))</f>
        <v/>
      </c>
      <c r="H152" s="2089"/>
      <c r="I152" s="1966"/>
      <c r="J152" s="2000"/>
      <c r="K152" s="2005"/>
      <c r="L152" s="2089" t="s">
        <v>350</v>
      </c>
      <c r="M152" s="568"/>
      <c r="N152" s="561"/>
      <c r="O152" s="1851"/>
      <c r="P152" s="1851"/>
      <c r="AH152" s="1858">
        <v>0</v>
      </c>
    </row>
    <row s="14762" customFormat="1" customHeight="1" ht="18.75" hidden="1">
      <c r="A153" s="2007"/>
      <c r="B153" s="2007"/>
      <c r="C153" s="596" t="s">
        <v>1187</v>
      </c>
      <c r="D153" s="2689"/>
      <c r="E153" s="2431"/>
      <c r="F153" s="2610"/>
      <c r="G153" s="2654"/>
      <c r="H153" s="1727"/>
      <c r="I153" s="878" t="s">
        <v>1186</v>
      </c>
      <c r="J153" s="798"/>
      <c r="K153" s="1727"/>
      <c r="L153" s="441"/>
      <c r="M153" s="568"/>
      <c r="N153" s="561"/>
      <c r="O153" s="1851"/>
      <c r="P153" s="1851"/>
      <c r="AH153" s="1858">
        <v>0</v>
      </c>
    </row>
    <row s="14762" customFormat="1" customHeight="1" ht="0.75" hidden="1">
      <c r="A154" s="2007"/>
      <c r="B154" s="2007"/>
      <c r="C154" s="596" t="s">
        <v>1196</v>
      </c>
      <c r="D154" s="2689"/>
      <c r="E154" s="2431"/>
      <c r="F154" s="2610"/>
      <c r="G154" s="627"/>
      <c r="H154" s="1727"/>
      <c r="I154" s="878"/>
      <c r="J154" s="798"/>
      <c r="K154" s="1727"/>
      <c r="L154" s="441"/>
      <c r="M154" s="568"/>
      <c r="N154" s="561"/>
      <c r="O154" s="1851"/>
      <c r="P154" s="1851"/>
      <c r="AH154" s="1858">
        <v>0</v>
      </c>
    </row>
    <row s="14762" customFormat="1" customHeight="1" ht="18.75" hidden="1">
      <c r="A155" s="2007" t="s">
        <v>249</v>
      </c>
      <c r="B155" s="2007" t="s">
        <v>250</v>
      </c>
      <c r="C155" s="596"/>
      <c r="D155" s="2689"/>
      <c r="E155" s="2431"/>
      <c r="F155" s="2610" t="str">
        <f>INDEX(PT_DIFFERENTIATION_VTAR,MATCH(A155,PT_DIFFERENTIATION_VTAR_ID,0))</f>
        <v>Плата за подключение (технологическое присоединение) к системе теплоснабжения (индивидуальная)</v>
      </c>
      <c r="G155" s="2654" t="str">
        <f>INDEX(PT_DIFFERENTIATION_NTAR,MATCH(B155,PT_DIFFERENTIATION_NTAR_ID,0))</f>
        <v/>
      </c>
      <c r="H155" s="2216"/>
      <c r="I155" s="1966"/>
      <c r="J155" s="2000"/>
      <c r="K155" s="2005"/>
      <c r="L155" s="2216" t="s">
        <v>350</v>
      </c>
      <c r="M155" s="568"/>
      <c r="N155" s="561"/>
      <c r="O155" s="1851"/>
      <c r="P155" s="1851"/>
      <c r="AH155" s="1858">
        <v>0</v>
      </c>
    </row>
    <row s="14762" customFormat="1" customHeight="1" ht="18.75" hidden="1">
      <c r="A156" s="2007"/>
      <c r="B156" s="2007"/>
      <c r="C156" s="596" t="s">
        <v>1187</v>
      </c>
      <c r="D156" s="2689"/>
      <c r="E156" s="2431"/>
      <c r="F156" s="2610"/>
      <c r="G156" s="2654"/>
      <c r="H156" s="1727"/>
      <c r="I156" s="878" t="s">
        <v>1186</v>
      </c>
      <c r="J156" s="798"/>
      <c r="K156" s="1727"/>
      <c r="L156" s="441"/>
      <c r="M156" s="568"/>
      <c r="N156" s="561"/>
      <c r="O156" s="1851"/>
      <c r="P156" s="1851"/>
      <c r="AH156" s="1858">
        <v>0</v>
      </c>
    </row>
    <row s="14762" customFormat="1" customHeight="1" ht="0.75" hidden="1">
      <c r="A157" s="2007"/>
      <c r="B157" s="2007"/>
      <c r="C157" s="596" t="s">
        <v>1196</v>
      </c>
      <c r="D157" s="2689"/>
      <c r="E157" s="2431"/>
      <c r="F157" s="2610"/>
      <c r="G157" s="627"/>
      <c r="H157" s="1727"/>
      <c r="I157" s="878"/>
      <c r="J157" s="798"/>
      <c r="K157" s="1727"/>
      <c r="L157" s="441"/>
      <c r="M157" s="568"/>
      <c r="N157" s="561"/>
      <c r="O157" s="1851"/>
      <c r="P157" s="1851"/>
      <c r="AH157" s="1858">
        <v>0</v>
      </c>
    </row>
    <row s="14762" customFormat="1" customHeight="1" ht="18.75" hidden="1">
      <c r="A158" s="2007" t="s">
        <v>269</v>
      </c>
      <c r="B158" s="2007" t="s">
        <v>270</v>
      </c>
      <c r="C158" s="596"/>
      <c r="D158" s="2689"/>
      <c r="E158" s="2431"/>
      <c r="F158" s="2610" t="str">
        <f>INDEX(PT_DIFFERENTIATION_VTAR,MATCH(A158,PT_DIFFERENTIATION_VTAR_ID,0))</f>
        <v>Тариф на питьевую воду (питьевое водоснабжение)</v>
      </c>
      <c r="G158" s="2654" t="str">
        <f>INDEX(PT_DIFFERENTIATION_NTAR,MATCH(B158,PT_DIFFERENTIATION_NTAR_ID,0))</f>
        <v/>
      </c>
      <c r="H158" s="2089"/>
      <c r="I158" s="1966"/>
      <c r="J158" s="2000"/>
      <c r="K158" s="2005"/>
      <c r="L158" s="2089" t="s">
        <v>350</v>
      </c>
      <c r="M158" s="568"/>
      <c r="N158" s="561"/>
      <c r="O158" s="1851"/>
      <c r="P158" s="1851"/>
      <c r="AH158" s="1858">
        <v>0</v>
      </c>
    </row>
    <row s="14762" customFormat="1" customHeight="1" ht="18.75" hidden="1">
      <c r="A159" s="2007"/>
      <c r="B159" s="2007"/>
      <c r="C159" s="596" t="s">
        <v>1187</v>
      </c>
      <c r="D159" s="2689"/>
      <c r="E159" s="2431"/>
      <c r="F159" s="2610"/>
      <c r="G159" s="2654"/>
      <c r="H159" s="1727"/>
      <c r="I159" s="878" t="s">
        <v>1186</v>
      </c>
      <c r="J159" s="798"/>
      <c r="K159" s="1727"/>
      <c r="L159" s="441"/>
      <c r="M159" s="568"/>
      <c r="N159" s="561"/>
      <c r="O159" s="1851"/>
      <c r="P159" s="1851"/>
      <c r="AH159" s="1858">
        <v>0</v>
      </c>
    </row>
    <row s="14762" customFormat="1" customHeight="1" ht="0.75" hidden="1">
      <c r="A160" s="2007"/>
      <c r="B160" s="2007"/>
      <c r="C160" s="596" t="s">
        <v>1196</v>
      </c>
      <c r="D160" s="2689"/>
      <c r="E160" s="2431"/>
      <c r="F160" s="2610"/>
      <c r="G160" s="627"/>
      <c r="H160" s="1727"/>
      <c r="I160" s="878"/>
      <c r="J160" s="798"/>
      <c r="K160" s="1727"/>
      <c r="L160" s="441"/>
      <c r="M160" s="568"/>
      <c r="N160" s="561"/>
      <c r="O160" s="1851"/>
      <c r="P160" s="1851"/>
      <c r="AH160" s="1858">
        <v>0</v>
      </c>
    </row>
    <row s="14762" customFormat="1" customHeight="1" ht="18.75" hidden="1">
      <c r="A161" s="2007" t="s">
        <v>274</v>
      </c>
      <c r="B161" s="2007" t="s">
        <v>275</v>
      </c>
      <c r="C161" s="596"/>
      <c r="D161" s="2689"/>
      <c r="E161" s="2431"/>
      <c r="F161" s="2610" t="str">
        <f>INDEX(PT_DIFFERENTIATION_VTAR,MATCH(A161,PT_DIFFERENTIATION_VTAR_ID,0))</f>
        <v>Тариф на техническую воду</v>
      </c>
      <c r="G161" s="2654" t="str">
        <f>INDEX(PT_DIFFERENTIATION_NTAR,MATCH(B161,PT_DIFFERENTIATION_NTAR_ID,0))</f>
        <v/>
      </c>
      <c r="H161" s="2089"/>
      <c r="I161" s="1966"/>
      <c r="J161" s="2000"/>
      <c r="K161" s="2005"/>
      <c r="L161" s="2089" t="s">
        <v>350</v>
      </c>
      <c r="M161" s="568"/>
      <c r="N161" s="561"/>
      <c r="O161" s="1851"/>
      <c r="P161" s="1851"/>
      <c r="AH161" s="1858">
        <v>0</v>
      </c>
    </row>
    <row s="14762" customFormat="1" customHeight="1" ht="18.75" hidden="1">
      <c r="A162" s="2007"/>
      <c r="B162" s="2007"/>
      <c r="C162" s="596" t="s">
        <v>1187</v>
      </c>
      <c r="D162" s="2689"/>
      <c r="E162" s="2431"/>
      <c r="F162" s="2610"/>
      <c r="G162" s="2654"/>
      <c r="H162" s="1727"/>
      <c r="I162" s="878" t="s">
        <v>1186</v>
      </c>
      <c r="J162" s="798"/>
      <c r="K162" s="1727"/>
      <c r="L162" s="441"/>
      <c r="M162" s="568"/>
      <c r="N162" s="561"/>
      <c r="O162" s="1851"/>
      <c r="P162" s="1851"/>
      <c r="AH162" s="1858">
        <v>0</v>
      </c>
    </row>
    <row s="14762" customFormat="1" customHeight="1" ht="0.75" hidden="1">
      <c r="A163" s="2007"/>
      <c r="B163" s="2007"/>
      <c r="C163" s="596" t="s">
        <v>1196</v>
      </c>
      <c r="D163" s="2689"/>
      <c r="E163" s="2431"/>
      <c r="F163" s="2610"/>
      <c r="G163" s="627"/>
      <c r="H163" s="1727"/>
      <c r="I163" s="878"/>
      <c r="J163" s="798"/>
      <c r="K163" s="1727"/>
      <c r="L163" s="441"/>
      <c r="M163" s="568"/>
      <c r="N163" s="561"/>
      <c r="O163" s="1851"/>
      <c r="P163" s="1851"/>
      <c r="AH163" s="1858">
        <v>0</v>
      </c>
    </row>
    <row s="14762" customFormat="1" customHeight="1" ht="18.75" hidden="1">
      <c r="A164" s="2007" t="s">
        <v>279</v>
      </c>
      <c r="B164" s="2007" t="s">
        <v>280</v>
      </c>
      <c r="C164" s="596"/>
      <c r="D164" s="2689"/>
      <c r="E164" s="2431"/>
      <c r="F164" s="2610" t="str">
        <f>INDEX(PT_DIFFERENTIATION_VTAR,MATCH(A164,PT_DIFFERENTIATION_VTAR_ID,0))</f>
        <v>Тариф на транспортировку воды</v>
      </c>
      <c r="G164" s="2654" t="str">
        <f>INDEX(PT_DIFFERENTIATION_NTAR,MATCH(B164,PT_DIFFERENTIATION_NTAR_ID,0))</f>
        <v/>
      </c>
      <c r="H164" s="2089"/>
      <c r="I164" s="1966"/>
      <c r="J164" s="2000"/>
      <c r="K164" s="2005"/>
      <c r="L164" s="2089" t="s">
        <v>350</v>
      </c>
      <c r="M164" s="568"/>
      <c r="N164" s="561"/>
      <c r="O164" s="1851"/>
      <c r="P164" s="1851"/>
      <c r="AH164" s="1858">
        <v>0</v>
      </c>
    </row>
    <row s="14762" customFormat="1" customHeight="1" ht="18.75" hidden="1">
      <c r="A165" s="2007"/>
      <c r="B165" s="2007"/>
      <c r="C165" s="596" t="s">
        <v>1187</v>
      </c>
      <c r="D165" s="2689"/>
      <c r="E165" s="2431"/>
      <c r="F165" s="2610"/>
      <c r="G165" s="2654"/>
      <c r="H165" s="1727"/>
      <c r="I165" s="878" t="s">
        <v>1186</v>
      </c>
      <c r="J165" s="798"/>
      <c r="K165" s="1727"/>
      <c r="L165" s="441"/>
      <c r="M165" s="568"/>
      <c r="N165" s="561"/>
      <c r="O165" s="1851"/>
      <c r="P165" s="1851"/>
      <c r="AH165" s="1858">
        <v>0</v>
      </c>
    </row>
    <row s="14762" customFormat="1" customHeight="1" ht="0.75" hidden="1">
      <c r="A166" s="2007"/>
      <c r="B166" s="2007"/>
      <c r="C166" s="596" t="s">
        <v>1196</v>
      </c>
      <c r="D166" s="2689"/>
      <c r="E166" s="2431"/>
      <c r="F166" s="2610"/>
      <c r="G166" s="627"/>
      <c r="H166" s="1727"/>
      <c r="I166" s="878"/>
      <c r="J166" s="798"/>
      <c r="K166" s="1727"/>
      <c r="L166" s="441"/>
      <c r="M166" s="568"/>
      <c r="N166" s="561"/>
      <c r="O166" s="1851"/>
      <c r="P166" s="1851"/>
      <c r="AH166" s="1858">
        <v>0</v>
      </c>
    </row>
    <row s="14762" customFormat="1" customHeight="1" ht="18.75" hidden="1">
      <c r="A167" s="2007" t="s">
        <v>284</v>
      </c>
      <c r="B167" s="2007" t="s">
        <v>285</v>
      </c>
      <c r="C167" s="596"/>
      <c r="D167" s="2689"/>
      <c r="E167" s="2431"/>
      <c r="F167" s="2610" t="str">
        <f>INDEX(PT_DIFFERENTIATION_VTAR,MATCH(A167,PT_DIFFERENTIATION_VTAR_ID,0))</f>
        <v>Тариф на подвоз воды</v>
      </c>
      <c r="G167" s="2654" t="str">
        <f>INDEX(PT_DIFFERENTIATION_NTAR,MATCH(B167,PT_DIFFERENTIATION_NTAR_ID,0))</f>
        <v/>
      </c>
      <c r="H167" s="2089"/>
      <c r="I167" s="1966"/>
      <c r="J167" s="2000"/>
      <c r="K167" s="2005"/>
      <c r="L167" s="2089" t="s">
        <v>350</v>
      </c>
      <c r="M167" s="568"/>
      <c r="N167" s="561"/>
      <c r="O167" s="1851"/>
      <c r="P167" s="1851"/>
      <c r="AH167" s="1858">
        <v>0</v>
      </c>
    </row>
    <row s="14762" customFormat="1" customHeight="1" ht="18.75" hidden="1">
      <c r="A168" s="2007"/>
      <c r="B168" s="2007"/>
      <c r="C168" s="596" t="s">
        <v>1187</v>
      </c>
      <c r="D168" s="2689"/>
      <c r="E168" s="2431"/>
      <c r="F168" s="2610"/>
      <c r="G168" s="2654"/>
      <c r="H168" s="1727"/>
      <c r="I168" s="878" t="s">
        <v>1186</v>
      </c>
      <c r="J168" s="798"/>
      <c r="K168" s="1727"/>
      <c r="L168" s="441"/>
      <c r="M168" s="568"/>
      <c r="N168" s="561"/>
      <c r="O168" s="1851"/>
      <c r="P168" s="1851"/>
      <c r="AH168" s="1858">
        <v>0</v>
      </c>
    </row>
    <row s="14762" customFormat="1" customHeight="1" ht="0.75" hidden="1">
      <c r="A169" s="2007"/>
      <c r="B169" s="2007"/>
      <c r="C169" s="596" t="s">
        <v>1196</v>
      </c>
      <c r="D169" s="2689"/>
      <c r="E169" s="2431"/>
      <c r="F169" s="2610"/>
      <c r="G169" s="627"/>
      <c r="H169" s="1727"/>
      <c r="I169" s="878"/>
      <c r="J169" s="798"/>
      <c r="K169" s="1727"/>
      <c r="L169" s="441"/>
      <c r="M169" s="568"/>
      <c r="N169" s="561"/>
      <c r="O169" s="1851"/>
      <c r="P169" s="1851"/>
      <c r="AH169" s="1858">
        <v>0</v>
      </c>
    </row>
    <row s="14762" customFormat="1" customHeight="1" ht="18.75" hidden="1">
      <c r="A170" s="2007" t="s">
        <v>289</v>
      </c>
      <c r="B170" s="2007" t="s">
        <v>290</v>
      </c>
      <c r="C170" s="596"/>
      <c r="D170" s="2689"/>
      <c r="E170" s="2431"/>
      <c r="F170" s="2610" t="str">
        <f>INDEX(PT_DIFFERENTIATION_VTAR,MATCH(A170,PT_DIFFERENTIATION_VTAR_ID,0))</f>
        <v>Тариф на подключение (технологическое присоединение) к централизованной системе холодного водоснабжения</v>
      </c>
      <c r="G170" s="2654" t="str">
        <f>INDEX(PT_DIFFERENTIATION_NTAR,MATCH(B170,PT_DIFFERENTIATION_NTAR_ID,0))</f>
        <v/>
      </c>
      <c r="H170" s="2089"/>
      <c r="I170" s="1966"/>
      <c r="J170" s="2000"/>
      <c r="K170" s="2005"/>
      <c r="L170" s="2089" t="s">
        <v>350</v>
      </c>
      <c r="M170" s="568"/>
      <c r="N170" s="561"/>
      <c r="O170" s="1851"/>
      <c r="P170" s="1851"/>
      <c r="AH170" s="1858">
        <v>0</v>
      </c>
    </row>
    <row s="14762" customFormat="1" customHeight="1" ht="18.75" hidden="1">
      <c r="A171" s="2007"/>
      <c r="B171" s="2007"/>
      <c r="C171" s="596" t="s">
        <v>1187</v>
      </c>
      <c r="D171" s="2689"/>
      <c r="E171" s="2431"/>
      <c r="F171" s="2610"/>
      <c r="G171" s="2654"/>
      <c r="H171" s="1727"/>
      <c r="I171" s="878" t="s">
        <v>1186</v>
      </c>
      <c r="J171" s="798"/>
      <c r="K171" s="1727"/>
      <c r="L171" s="441"/>
      <c r="M171" s="568"/>
      <c r="N171" s="561"/>
      <c r="O171" s="1851"/>
      <c r="P171" s="1851"/>
      <c r="AH171" s="1858">
        <v>0</v>
      </c>
    </row>
    <row s="14762" customFormat="1" customHeight="1" ht="0.75" hidden="1">
      <c r="A172" s="2007"/>
      <c r="B172" s="2007"/>
      <c r="C172" s="596" t="s">
        <v>1196</v>
      </c>
      <c r="D172" s="2689"/>
      <c r="E172" s="2431"/>
      <c r="F172" s="2610"/>
      <c r="G172" s="627"/>
      <c r="H172" s="1727"/>
      <c r="I172" s="878"/>
      <c r="J172" s="798"/>
      <c r="K172" s="1727"/>
      <c r="L172" s="441"/>
      <c r="M172" s="568"/>
      <c r="N172" s="561"/>
      <c r="O172" s="1851"/>
      <c r="P172" s="1851"/>
      <c r="AH172" s="1858">
        <v>0</v>
      </c>
    </row>
    <row s="14762" customFormat="1" customHeight="1" ht="18.75" hidden="1">
      <c r="A173" s="2007" t="s">
        <v>294</v>
      </c>
      <c r="B173" s="2007" t="s">
        <v>295</v>
      </c>
      <c r="C173" s="596"/>
      <c r="D173" s="2689"/>
      <c r="E173" s="2431"/>
      <c r="F173" s="2610" t="str">
        <f>INDEX(PT_DIFFERENTIATION_VTAR,MATCH(A173,PT_DIFFERENTIATION_VTAR_ID,0))</f>
        <v>Тариф на горячую воду (горячее водоснабжение)</v>
      </c>
      <c r="G173" s="2654" t="str">
        <f>INDEX(PT_DIFFERENTIATION_NTAR,MATCH(B173,PT_DIFFERENTIATION_NTAR_ID,0))</f>
        <v/>
      </c>
      <c r="H173" s="2089"/>
      <c r="I173" s="1966"/>
      <c r="J173" s="2000"/>
      <c r="K173" s="2005"/>
      <c r="L173" s="2089" t="s">
        <v>350</v>
      </c>
      <c r="M173" s="568"/>
      <c r="N173" s="561"/>
      <c r="O173" s="1851"/>
      <c r="P173" s="1851"/>
      <c r="AH173" s="1858">
        <v>0</v>
      </c>
    </row>
    <row s="14762" customFormat="1" customHeight="1" ht="18.75" hidden="1">
      <c r="A174" s="2007"/>
      <c r="B174" s="2007"/>
      <c r="C174" s="596" t="s">
        <v>1187</v>
      </c>
      <c r="D174" s="2689"/>
      <c r="E174" s="2431"/>
      <c r="F174" s="2610"/>
      <c r="G174" s="2654"/>
      <c r="H174" s="1727"/>
      <c r="I174" s="878" t="s">
        <v>1186</v>
      </c>
      <c r="J174" s="798"/>
      <c r="K174" s="1727"/>
      <c r="L174" s="441"/>
      <c r="M174" s="568"/>
      <c r="N174" s="561"/>
      <c r="O174" s="1851"/>
      <c r="P174" s="1851"/>
      <c r="AH174" s="1858">
        <v>0</v>
      </c>
    </row>
    <row s="14762" customFormat="1" customHeight="1" ht="0.75" hidden="1">
      <c r="A175" s="2007"/>
      <c r="B175" s="2007"/>
      <c r="C175" s="596" t="s">
        <v>1196</v>
      </c>
      <c r="D175" s="2689"/>
      <c r="E175" s="2431"/>
      <c r="F175" s="2610"/>
      <c r="G175" s="627"/>
      <c r="H175" s="1727"/>
      <c r="I175" s="878"/>
      <c r="J175" s="798"/>
      <c r="K175" s="1727"/>
      <c r="L175" s="441"/>
      <c r="M175" s="568"/>
      <c r="N175" s="561"/>
      <c r="O175" s="1851"/>
      <c r="P175" s="1851"/>
      <c r="AH175" s="1858">
        <v>0</v>
      </c>
    </row>
    <row s="14762" customFormat="1" customHeight="1" ht="18.75" hidden="1">
      <c r="A176" s="2007" t="s">
        <v>299</v>
      </c>
      <c r="B176" s="2007" t="s">
        <v>300</v>
      </c>
      <c r="C176" s="596"/>
      <c r="D176" s="2689"/>
      <c r="E176" s="2431"/>
      <c r="F176" s="2610" t="str">
        <f>INDEX(PT_DIFFERENTIATION_VTAR,MATCH(A176,PT_DIFFERENTIATION_VTAR_ID,0))</f>
        <v>Тариф на транспортировку горячей воды</v>
      </c>
      <c r="G176" s="2654" t="str">
        <f>INDEX(PT_DIFFERENTIATION_NTAR,MATCH(B176,PT_DIFFERENTIATION_NTAR_ID,0))</f>
        <v/>
      </c>
      <c r="H176" s="2089"/>
      <c r="I176" s="1966"/>
      <c r="J176" s="2000"/>
      <c r="K176" s="2005"/>
      <c r="L176" s="2089" t="s">
        <v>350</v>
      </c>
      <c r="M176" s="568"/>
      <c r="N176" s="561"/>
      <c r="O176" s="1851"/>
      <c r="P176" s="1851"/>
      <c r="AH176" s="1858">
        <v>0</v>
      </c>
    </row>
    <row s="14762" customFormat="1" customHeight="1" ht="18.75" hidden="1">
      <c r="A177" s="2007"/>
      <c r="B177" s="2007"/>
      <c r="C177" s="596" t="s">
        <v>1187</v>
      </c>
      <c r="D177" s="2689"/>
      <c r="E177" s="2431"/>
      <c r="F177" s="2610"/>
      <c r="G177" s="2654"/>
      <c r="H177" s="1727"/>
      <c r="I177" s="878" t="s">
        <v>1186</v>
      </c>
      <c r="J177" s="798"/>
      <c r="K177" s="1727"/>
      <c r="L177" s="441"/>
      <c r="M177" s="568"/>
      <c r="N177" s="561"/>
      <c r="O177" s="1851"/>
      <c r="P177" s="1851"/>
      <c r="AH177" s="1858">
        <v>0</v>
      </c>
    </row>
    <row s="14762" customFormat="1" customHeight="1" ht="0.75" hidden="1">
      <c r="A178" s="2007"/>
      <c r="B178" s="2007"/>
      <c r="C178" s="596" t="s">
        <v>1196</v>
      </c>
      <c r="D178" s="2689"/>
      <c r="E178" s="2431"/>
      <c r="F178" s="2610"/>
      <c r="G178" s="627"/>
      <c r="H178" s="1727"/>
      <c r="I178" s="878"/>
      <c r="J178" s="798"/>
      <c r="K178" s="1727"/>
      <c r="L178" s="441"/>
      <c r="M178" s="568"/>
      <c r="N178" s="561"/>
      <c r="O178" s="1851"/>
      <c r="P178" s="1851"/>
      <c r="AH178" s="1858">
        <v>0</v>
      </c>
    </row>
    <row s="14762" customFormat="1" customHeight="1" ht="18.75" hidden="1">
      <c r="A179" s="2007" t="s">
        <v>304</v>
      </c>
      <c r="B179" s="2007" t="s">
        <v>305</v>
      </c>
      <c r="C179" s="596"/>
      <c r="D179" s="2689"/>
      <c r="E179" s="2431"/>
      <c r="F179" s="2610" t="str">
        <f>INDEX(PT_DIFFERENTIATION_VTAR,MATCH(A179,PT_DIFFERENTIATION_VTAR_ID,0))</f>
        <v>Тариф на подключение (технологическое присоединение) к централизованной системе горячего водоснабжения</v>
      </c>
      <c r="G179" s="2654" t="str">
        <f>INDEX(PT_DIFFERENTIATION_NTAR,MATCH(B179,PT_DIFFERENTIATION_NTAR_ID,0))</f>
        <v/>
      </c>
      <c r="H179" s="2089"/>
      <c r="I179" s="1966"/>
      <c r="J179" s="2000"/>
      <c r="K179" s="2005"/>
      <c r="L179" s="2089" t="s">
        <v>350</v>
      </c>
      <c r="M179" s="568"/>
      <c r="N179" s="561"/>
      <c r="O179" s="1851"/>
      <c r="P179" s="1851"/>
      <c r="AH179" s="1858">
        <v>0</v>
      </c>
    </row>
    <row s="14762" customFormat="1" customHeight="1" ht="18.75" hidden="1">
      <c r="A180" s="2007"/>
      <c r="B180" s="2007"/>
      <c r="C180" s="596" t="s">
        <v>1187</v>
      </c>
      <c r="D180" s="2689"/>
      <c r="E180" s="2431"/>
      <c r="F180" s="2610"/>
      <c r="G180" s="2654"/>
      <c r="H180" s="1727"/>
      <c r="I180" s="878" t="s">
        <v>1186</v>
      </c>
      <c r="J180" s="798"/>
      <c r="K180" s="1727"/>
      <c r="L180" s="441"/>
      <c r="M180" s="568"/>
      <c r="N180" s="561"/>
      <c r="O180" s="1851"/>
      <c r="P180" s="1851"/>
      <c r="AH180" s="1858">
        <v>0</v>
      </c>
    </row>
    <row s="14762" customFormat="1" customHeight="1" ht="0.75" hidden="1">
      <c r="A181" s="2007"/>
      <c r="B181" s="2007"/>
      <c r="C181" s="596" t="s">
        <v>1196</v>
      </c>
      <c r="D181" s="2689"/>
      <c r="E181" s="2431"/>
      <c r="F181" s="2610"/>
      <c r="G181" s="627"/>
      <c r="H181" s="1727"/>
      <c r="I181" s="878"/>
      <c r="J181" s="798"/>
      <c r="K181" s="1727"/>
      <c r="L181" s="441"/>
      <c r="M181" s="568"/>
      <c r="N181" s="561"/>
      <c r="O181" s="1851"/>
      <c r="P181" s="1851"/>
      <c r="AH181" s="1858">
        <v>0</v>
      </c>
    </row>
    <row s="14762" customFormat="1" customHeight="1" ht="18.75" hidden="1">
      <c r="A182" s="2007" t="s">
        <v>309</v>
      </c>
      <c r="B182" s="2007" t="s">
        <v>310</v>
      </c>
      <c r="C182" s="596"/>
      <c r="D182" s="2689"/>
      <c r="E182" s="2431"/>
      <c r="F182" s="2610" t="str">
        <f>INDEX(PT_DIFFERENTIATION_VTAR,MATCH(A182,PT_DIFFERENTIATION_VTAR_ID,0))</f>
        <v>Тариф на водоотведение</v>
      </c>
      <c r="G182" s="2654" t="str">
        <f>INDEX(PT_DIFFERENTIATION_NTAR,MATCH(B182,PT_DIFFERENTIATION_NTAR_ID,0))</f>
        <v/>
      </c>
      <c r="H182" s="2089"/>
      <c r="I182" s="1966"/>
      <c r="J182" s="2000"/>
      <c r="K182" s="2005"/>
      <c r="L182" s="2089" t="s">
        <v>350</v>
      </c>
      <c r="M182" s="568"/>
      <c r="N182" s="561"/>
      <c r="O182" s="1851"/>
      <c r="P182" s="1851"/>
      <c r="AH182" s="1858">
        <v>0</v>
      </c>
    </row>
    <row s="14762" customFormat="1" customHeight="1" ht="18.75" hidden="1">
      <c r="A183" s="2007"/>
      <c r="B183" s="2007"/>
      <c r="C183" s="596" t="s">
        <v>1187</v>
      </c>
      <c r="D183" s="2689"/>
      <c r="E183" s="2431"/>
      <c r="F183" s="2610"/>
      <c r="G183" s="2654"/>
      <c r="H183" s="1727"/>
      <c r="I183" s="878" t="s">
        <v>1186</v>
      </c>
      <c r="J183" s="798"/>
      <c r="K183" s="1727"/>
      <c r="L183" s="441"/>
      <c r="M183" s="568"/>
      <c r="N183" s="561"/>
      <c r="O183" s="1851"/>
      <c r="P183" s="1851"/>
      <c r="AH183" s="1858">
        <v>0</v>
      </c>
    </row>
    <row s="14762" customFormat="1" customHeight="1" ht="0.75" hidden="1">
      <c r="A184" s="2007"/>
      <c r="B184" s="2007"/>
      <c r="C184" s="596" t="s">
        <v>1196</v>
      </c>
      <c r="D184" s="2689"/>
      <c r="E184" s="2431"/>
      <c r="F184" s="2610"/>
      <c r="G184" s="627"/>
      <c r="H184" s="1727"/>
      <c r="I184" s="878"/>
      <c r="J184" s="798"/>
      <c r="K184" s="1727"/>
      <c r="L184" s="441"/>
      <c r="M184" s="568"/>
      <c r="N184" s="561"/>
      <c r="O184" s="1851"/>
      <c r="P184" s="1851"/>
      <c r="AH184" s="1858">
        <v>0</v>
      </c>
    </row>
    <row s="14762" customFormat="1" customHeight="1" ht="18.75" hidden="1">
      <c r="A185" s="2007" t="s">
        <v>314</v>
      </c>
      <c r="B185" s="2007" t="s">
        <v>315</v>
      </c>
      <c r="C185" s="596"/>
      <c r="D185" s="2689"/>
      <c r="E185" s="2431"/>
      <c r="F185" s="2610" t="str">
        <f>INDEX(PT_DIFFERENTIATION_VTAR,MATCH(A185,PT_DIFFERENTIATION_VTAR_ID,0))</f>
        <v>Тариф на транспортировку сточных вод</v>
      </c>
      <c r="G185" s="2654" t="str">
        <f>INDEX(PT_DIFFERENTIATION_NTAR,MATCH(B185,PT_DIFFERENTIATION_NTAR_ID,0))</f>
        <v/>
      </c>
      <c r="H185" s="2089"/>
      <c r="I185" s="1966"/>
      <c r="J185" s="2000"/>
      <c r="K185" s="2005"/>
      <c r="L185" s="2089" t="s">
        <v>350</v>
      </c>
      <c r="M185" s="568"/>
      <c r="N185" s="561"/>
      <c r="O185" s="1851"/>
      <c r="P185" s="1851"/>
      <c r="AH185" s="1858">
        <v>0</v>
      </c>
    </row>
    <row s="14762" customFormat="1" customHeight="1" ht="18.75" hidden="1">
      <c r="A186" s="2007"/>
      <c r="B186" s="2007"/>
      <c r="C186" s="596" t="s">
        <v>1187</v>
      </c>
      <c r="D186" s="2689"/>
      <c r="E186" s="2431"/>
      <c r="F186" s="2610"/>
      <c r="G186" s="2654"/>
      <c r="H186" s="1727"/>
      <c r="I186" s="878" t="s">
        <v>1186</v>
      </c>
      <c r="J186" s="798"/>
      <c r="K186" s="1727"/>
      <c r="L186" s="441"/>
      <c r="M186" s="568"/>
      <c r="N186" s="561"/>
      <c r="O186" s="1851"/>
      <c r="P186" s="1851"/>
      <c r="AH186" s="1858">
        <v>0</v>
      </c>
    </row>
    <row s="14762" customFormat="1" customHeight="1" ht="0.75" hidden="1">
      <c r="A187" s="2007"/>
      <c r="B187" s="2007"/>
      <c r="C187" s="596" t="s">
        <v>1196</v>
      </c>
      <c r="D187" s="2689"/>
      <c r="E187" s="2431"/>
      <c r="F187" s="2610"/>
      <c r="G187" s="627"/>
      <c r="H187" s="1727"/>
      <c r="I187" s="878"/>
      <c r="J187" s="798"/>
      <c r="K187" s="1727"/>
      <c r="L187" s="441"/>
      <c r="M187" s="568"/>
      <c r="N187" s="561"/>
      <c r="O187" s="1851"/>
      <c r="P187" s="1851"/>
      <c r="AH187" s="1858">
        <v>0</v>
      </c>
    </row>
    <row s="14762" customFormat="1" customHeight="1" ht="18.75" hidden="1">
      <c r="A188" s="2007" t="s">
        <v>319</v>
      </c>
      <c r="B188" s="2007" t="s">
        <v>320</v>
      </c>
      <c r="C188" s="596"/>
      <c r="D188" s="2689"/>
      <c r="E188" s="2431"/>
      <c r="F188" s="2610" t="str">
        <f>INDEX(PT_DIFFERENTIATION_VTAR,MATCH(A188,PT_DIFFERENTIATION_VTAR_ID,0))</f>
        <v>Тариф на подключение (технологическое присоединение) к централизованной системе водоотведения</v>
      </c>
      <c r="G188" s="2654" t="str">
        <f>INDEX(PT_DIFFERENTIATION_NTAR,MATCH(B188,PT_DIFFERENTIATION_NTAR_ID,0))</f>
        <v/>
      </c>
      <c r="H188" s="2089"/>
      <c r="I188" s="1966"/>
      <c r="J188" s="2000"/>
      <c r="K188" s="2005"/>
      <c r="L188" s="2089" t="s">
        <v>350</v>
      </c>
      <c r="M188" s="568"/>
      <c r="N188" s="561"/>
      <c r="O188" s="1851"/>
      <c r="P188" s="1851"/>
      <c r="AH188" s="1858">
        <v>0</v>
      </c>
    </row>
    <row s="14762" customFormat="1" customHeight="1" ht="18.75" hidden="1">
      <c r="A189" s="2007"/>
      <c r="B189" s="2007"/>
      <c r="C189" s="596" t="s">
        <v>1187</v>
      </c>
      <c r="D189" s="2689"/>
      <c r="E189" s="2431"/>
      <c r="F189" s="2610"/>
      <c r="G189" s="2654"/>
      <c r="H189" s="1727"/>
      <c r="I189" s="878" t="s">
        <v>1186</v>
      </c>
      <c r="J189" s="798"/>
      <c r="K189" s="1727"/>
      <c r="L189" s="441"/>
      <c r="M189" s="568"/>
      <c r="N189" s="561"/>
      <c r="O189" s="1851"/>
      <c r="P189" s="1851"/>
      <c r="AH189" s="1858">
        <v>0</v>
      </c>
    </row>
    <row s="14762" customFormat="1" customHeight="1" ht="1.05">
      <c r="A190" s="2007"/>
      <c r="B190" s="2007"/>
      <c r="C190" s="596" t="s">
        <v>1196</v>
      </c>
      <c r="D190" s="2689"/>
      <c r="E190" s="2431"/>
      <c r="F190" s="2610"/>
      <c r="G190" s="627"/>
      <c r="H190" s="1727"/>
      <c r="I190" s="878"/>
      <c r="J190" s="798"/>
      <c r="K190" s="1727"/>
      <c r="L190" s="441"/>
      <c r="M190" s="568"/>
      <c r="N190" s="561"/>
      <c r="O190" s="1851"/>
      <c r="P190" s="1851"/>
      <c r="AH190" s="1858">
        <v>1</v>
      </c>
    </row>
    <row customHeight="1" ht="19.95">
      <c r="A191" s="2007"/>
      <c r="B191" s="2007"/>
      <c r="D191" s="603"/>
      <c r="E191" s="374" t="s">
        <v>92</v>
      </c>
      <c r="F191"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91" s="2687"/>
      <c r="H191" s="2687"/>
      <c r="I191" s="2687"/>
      <c r="J191" s="2687"/>
      <c r="K191" s="2687"/>
      <c r="L191" s="2687"/>
      <c r="M191" s="524"/>
      <c r="N191" s="561"/>
      <c r="AH191" s="601">
        <v>19</v>
      </c>
    </row>
    <row s="14762" customFormat="1" customHeight="1" ht="60.75">
      <c r="A192" s="2007" t="s">
        <v>171</v>
      </c>
      <c r="B192" s="2007" t="s">
        <v>172</v>
      </c>
      <c r="C192" s="596"/>
      <c r="D192" s="2689"/>
      <c r="E192" s="2431"/>
      <c r="F192" s="2610" t="str">
        <f>INDEX(PT_DIFFERENTIATION_VTAR,MATCH(A192,PT_DIFFERENTIATION_VTAR_ID,0))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92" s="2654" t="str">
        <f>INDEX(PT_DIFFERENTIATION_NTAR,MATCH(B192,PT_DIFFERENTIATION_NTAR_ID,0))</f>
        <v>Тариф для потребителей на тепловую энергию (Нерюнгринская ГРЭС)</v>
      </c>
      <c r="H192" s="2089"/>
      <c r="I192" s="5931">
        <v>45292</v>
      </c>
      <c r="J192" s="2000">
        <v>45657</v>
      </c>
      <c r="K192" s="2005">
        <v>959.81</v>
      </c>
      <c r="L192" s="2089" t="s">
        <v>350</v>
      </c>
      <c r="M192"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92" s="561"/>
      <c r="O192" s="1851"/>
      <c r="P192" s="1851"/>
      <c r="AH192" s="1858">
        <v>0</v>
      </c>
    </row>
    <row s="17803" customFormat="1" customHeight="1" ht="56.25">
      <c r="A193" s="4089"/>
      <c r="B193" s="4089"/>
      <c r="C193" s="5934"/>
      <c r="D193" s="5935"/>
      <c r="E193" s="5936"/>
      <c r="F193" s="5936"/>
      <c r="G193" s="5936"/>
      <c r="H193" s="3960" t="s">
        <v>105</v>
      </c>
      <c r="I193" s="5931">
        <v>45658</v>
      </c>
      <c r="J193" s="5932">
        <v>46022</v>
      </c>
      <c r="K193" s="5974">
        <v>955.72</v>
      </c>
      <c r="L193" s="3962" t="s">
        <v>350</v>
      </c>
      <c r="M193" s="5939"/>
      <c r="N193" s="5940"/>
      <c r="O193" s="4095"/>
      <c r="P193" s="4095"/>
      <c r="Q193" s="3703"/>
      <c r="R193" s="3703"/>
      <c r="S193" s="3703"/>
      <c r="T193" s="3703"/>
      <c r="U193" s="3703"/>
      <c r="V193" s="3703"/>
      <c r="W193" s="3703"/>
      <c r="X193" s="3703"/>
      <c r="Y193" s="3703"/>
      <c r="Z193" s="3703"/>
      <c r="AA193" s="3703"/>
      <c r="AB193" s="3703"/>
      <c r="AC193" s="3703"/>
      <c r="AD193" s="3703"/>
      <c r="AE193" s="3703"/>
      <c r="AF193" s="3703"/>
      <c r="AG193" s="3703"/>
      <c r="AH193" s="3703">
        <v>0</v>
      </c>
    </row>
    <row s="17803" customFormat="1" customHeight="1" ht="56.25">
      <c r="A194" s="4089"/>
      <c r="B194" s="4089"/>
      <c r="C194" s="5934"/>
      <c r="D194" s="5935"/>
      <c r="E194" s="5936"/>
      <c r="F194" s="5936"/>
      <c r="G194" s="5936"/>
      <c r="H194" s="3960" t="s">
        <v>105</v>
      </c>
      <c r="I194" s="5931">
        <v>46023</v>
      </c>
      <c r="J194" s="5932">
        <v>46387</v>
      </c>
      <c r="K194" s="5974">
        <v>959.81</v>
      </c>
      <c r="L194" s="3962" t="s">
        <v>350</v>
      </c>
      <c r="M194" s="5939"/>
      <c r="N194" s="5940"/>
      <c r="O194" s="4095"/>
      <c r="P194" s="4095"/>
      <c r="Q194" s="3703"/>
      <c r="R194" s="3703"/>
      <c r="S194" s="3703"/>
      <c r="T194" s="3703"/>
      <c r="U194" s="3703"/>
      <c r="V194" s="3703"/>
      <c r="W194" s="3703"/>
      <c r="X194" s="3703"/>
      <c r="Y194" s="3703"/>
      <c r="Z194" s="3703"/>
      <c r="AA194" s="3703"/>
      <c r="AB194" s="3703"/>
      <c r="AC194" s="3703"/>
      <c r="AD194" s="3703"/>
      <c r="AE194" s="3703"/>
      <c r="AF194" s="3703"/>
      <c r="AG194" s="3703"/>
      <c r="AH194" s="3703">
        <v>0</v>
      </c>
    </row>
    <row s="17803" customFormat="1" customHeight="1" ht="56.25">
      <c r="A195" s="4089"/>
      <c r="B195" s="4089"/>
      <c r="C195" s="5934"/>
      <c r="D195" s="5935"/>
      <c r="E195" s="5936"/>
      <c r="F195" s="5936"/>
      <c r="G195" s="5936"/>
      <c r="H195" s="3960" t="s">
        <v>105</v>
      </c>
      <c r="I195" s="5931">
        <v>46388</v>
      </c>
      <c r="J195" s="5932">
        <v>46752</v>
      </c>
      <c r="K195" s="5974">
        <v>959.81</v>
      </c>
      <c r="L195" s="3962" t="s">
        <v>350</v>
      </c>
      <c r="M195" s="5939"/>
      <c r="N195" s="5940"/>
      <c r="O195" s="4095"/>
      <c r="P195" s="4095"/>
      <c r="Q195" s="3703"/>
      <c r="R195" s="3703"/>
      <c r="S195" s="3703"/>
      <c r="T195" s="3703"/>
      <c r="U195" s="3703"/>
      <c r="V195" s="3703"/>
      <c r="W195" s="3703"/>
      <c r="X195" s="3703"/>
      <c r="Y195" s="3703"/>
      <c r="Z195" s="3703"/>
      <c r="AA195" s="3703"/>
      <c r="AB195" s="3703"/>
      <c r="AC195" s="3703"/>
      <c r="AD195" s="3703"/>
      <c r="AE195" s="3703"/>
      <c r="AF195" s="3703"/>
      <c r="AG195" s="3703"/>
      <c r="AH195" s="3703">
        <v>0</v>
      </c>
    </row>
    <row s="17803" customFormat="1" customHeight="1" ht="56.25">
      <c r="A196" s="4089"/>
      <c r="B196" s="4089"/>
      <c r="C196" s="5934"/>
      <c r="D196" s="5935"/>
      <c r="E196" s="5936"/>
      <c r="F196" s="5936"/>
      <c r="G196" s="5936"/>
      <c r="H196" s="3960" t="s">
        <v>105</v>
      </c>
      <c r="I196" s="5931">
        <v>46753</v>
      </c>
      <c r="J196" s="5932">
        <v>47118</v>
      </c>
      <c r="K196" s="5974">
        <v>959.81</v>
      </c>
      <c r="L196" s="3962" t="s">
        <v>350</v>
      </c>
      <c r="M196" s="5939"/>
      <c r="N196" s="5940"/>
      <c r="O196" s="4095"/>
      <c r="P196" s="4095"/>
      <c r="Q196" s="3703"/>
      <c r="R196" s="3703"/>
      <c r="S196" s="3703"/>
      <c r="T196" s="3703"/>
      <c r="U196" s="3703"/>
      <c r="V196" s="3703"/>
      <c r="W196" s="3703"/>
      <c r="X196" s="3703"/>
      <c r="Y196" s="3703"/>
      <c r="Z196" s="3703"/>
      <c r="AA196" s="3703"/>
      <c r="AB196" s="3703"/>
      <c r="AC196" s="3703"/>
      <c r="AD196" s="3703"/>
      <c r="AE196" s="3703"/>
      <c r="AF196" s="3703"/>
      <c r="AG196" s="3703"/>
      <c r="AH196" s="3703">
        <v>0</v>
      </c>
    </row>
    <row s="14762" customFormat="1" customHeight="1" ht="18.75">
      <c r="A197" s="2007"/>
      <c r="B197" s="2007"/>
      <c r="C197" s="596" t="s">
        <v>1187</v>
      </c>
      <c r="D197" s="2689"/>
      <c r="E197" s="2431"/>
      <c r="F197" s="2610"/>
      <c r="G197" s="2654"/>
      <c r="H197" s="1727"/>
      <c r="I197" s="878" t="s">
        <v>1186</v>
      </c>
      <c r="J197" s="798"/>
      <c r="K197" s="1727"/>
      <c r="L197" s="441"/>
      <c r="M197" s="2397"/>
      <c r="N197" s="561"/>
      <c r="O197" s="1851"/>
      <c r="P197" s="1851"/>
      <c r="AH197" s="1858">
        <v>0</v>
      </c>
    </row>
    <row s="17803" customFormat="1" customHeight="1" ht="18.75">
      <c r="A198" s="4089" t="s">
        <v>171</v>
      </c>
      <c r="B198" s="4089" t="s">
        <v>180</v>
      </c>
      <c r="C198" s="5934"/>
      <c r="D198" s="5935"/>
      <c r="E198" s="5936"/>
      <c r="F198" s="5936"/>
      <c r="G198" s="5937" t="str">
        <f>INDEX(PT_DIFFERENTIATION_NTAR,MATCH(B198,PT_DIFFERENTIATION_NTAR_ID,0))</f>
        <v>Тариф на производство тепловой энергии в режиме комбинированной выработки  (Нерюнгринская ГРЭС)</v>
      </c>
      <c r="H198" s="3962"/>
      <c r="I198" s="5931">
        <v>45292</v>
      </c>
      <c r="J198" s="5932">
        <v>45657</v>
      </c>
      <c r="K198" s="5974">
        <v>1691.05</v>
      </c>
      <c r="L198" s="3962" t="s">
        <v>350</v>
      </c>
      <c r="M198" s="5939"/>
      <c r="N198" s="5940"/>
      <c r="O198" s="4095"/>
      <c r="P198" s="4095"/>
      <c r="Q198" s="3703"/>
      <c r="R198" s="3703"/>
      <c r="S198" s="3703"/>
      <c r="T198" s="3703"/>
      <c r="U198" s="3703"/>
      <c r="V198" s="3703"/>
      <c r="W198" s="3703"/>
      <c r="X198" s="3703"/>
      <c r="Y198" s="3703"/>
      <c r="Z198" s="3703"/>
      <c r="AA198" s="3703"/>
      <c r="AB198" s="3703"/>
      <c r="AC198" s="3703"/>
      <c r="AD198" s="3703"/>
      <c r="AE198" s="3703"/>
      <c r="AF198" s="3703"/>
      <c r="AG198" s="3703"/>
      <c r="AH198" s="3703">
        <v>0</v>
      </c>
    </row>
    <row s="17803" customFormat="1" customHeight="1" ht="56.25">
      <c r="A199" s="4089"/>
      <c r="B199" s="4089"/>
      <c r="C199" s="5934"/>
      <c r="D199" s="5935"/>
      <c r="E199" s="5936"/>
      <c r="F199" s="5936"/>
      <c r="G199" s="5936"/>
      <c r="H199" s="3960" t="s">
        <v>105</v>
      </c>
      <c r="I199" s="5931">
        <v>45658</v>
      </c>
      <c r="J199" s="5932">
        <v>46022</v>
      </c>
      <c r="K199" s="5974">
        <v>1687.35</v>
      </c>
      <c r="L199" s="3962" t="s">
        <v>350</v>
      </c>
      <c r="M199" s="5939"/>
      <c r="N199" s="5940"/>
      <c r="O199" s="4095"/>
      <c r="P199" s="4095"/>
      <c r="Q199" s="3703"/>
      <c r="R199" s="3703"/>
      <c r="S199" s="3703"/>
      <c r="T199" s="3703"/>
      <c r="U199" s="3703"/>
      <c r="V199" s="3703"/>
      <c r="W199" s="3703"/>
      <c r="X199" s="3703"/>
      <c r="Y199" s="3703"/>
      <c r="Z199" s="3703"/>
      <c r="AA199" s="3703"/>
      <c r="AB199" s="3703"/>
      <c r="AC199" s="3703"/>
      <c r="AD199" s="3703"/>
      <c r="AE199" s="3703"/>
      <c r="AF199" s="3703"/>
      <c r="AG199" s="3703"/>
      <c r="AH199" s="3703">
        <v>0</v>
      </c>
    </row>
    <row s="17803" customFormat="1" customHeight="1" ht="56.25">
      <c r="A200" s="4089"/>
      <c r="B200" s="4089"/>
      <c r="C200" s="5934"/>
      <c r="D200" s="5935"/>
      <c r="E200" s="5936"/>
      <c r="F200" s="5936"/>
      <c r="G200" s="5936"/>
      <c r="H200" s="3960" t="s">
        <v>105</v>
      </c>
      <c r="I200" s="5931">
        <v>46023</v>
      </c>
      <c r="J200" s="5932">
        <v>46387</v>
      </c>
      <c r="K200" s="5974">
        <v>1691.05</v>
      </c>
      <c r="L200" s="3962" t="s">
        <v>350</v>
      </c>
      <c r="M200" s="5939"/>
      <c r="N200" s="5940"/>
      <c r="O200" s="4095"/>
      <c r="P200" s="4095"/>
      <c r="Q200" s="3703"/>
      <c r="R200" s="3703"/>
      <c r="S200" s="3703"/>
      <c r="T200" s="3703"/>
      <c r="U200" s="3703"/>
      <c r="V200" s="3703"/>
      <c r="W200" s="3703"/>
      <c r="X200" s="3703"/>
      <c r="Y200" s="3703"/>
      <c r="Z200" s="3703"/>
      <c r="AA200" s="3703"/>
      <c r="AB200" s="3703"/>
      <c r="AC200" s="3703"/>
      <c r="AD200" s="3703"/>
      <c r="AE200" s="3703"/>
      <c r="AF200" s="3703"/>
      <c r="AG200" s="3703"/>
      <c r="AH200" s="3703">
        <v>0</v>
      </c>
    </row>
    <row s="17803" customFormat="1" customHeight="1" ht="56.25">
      <c r="A201" s="4089"/>
      <c r="B201" s="4089"/>
      <c r="C201" s="5934"/>
      <c r="D201" s="5935"/>
      <c r="E201" s="5936"/>
      <c r="F201" s="5936"/>
      <c r="G201" s="5936"/>
      <c r="H201" s="3960" t="s">
        <v>105</v>
      </c>
      <c r="I201" s="5931">
        <v>46388</v>
      </c>
      <c r="J201" s="5932">
        <v>46752</v>
      </c>
      <c r="K201" s="5974">
        <v>1691.05</v>
      </c>
      <c r="L201" s="3962" t="s">
        <v>350</v>
      </c>
      <c r="M201" s="5939"/>
      <c r="N201" s="5940"/>
      <c r="O201" s="4095"/>
      <c r="P201" s="4095"/>
      <c r="Q201" s="3703"/>
      <c r="R201" s="3703"/>
      <c r="S201" s="3703"/>
      <c r="T201" s="3703"/>
      <c r="U201" s="3703"/>
      <c r="V201" s="3703"/>
      <c r="W201" s="3703"/>
      <c r="X201" s="3703"/>
      <c r="Y201" s="3703"/>
      <c r="Z201" s="3703"/>
      <c r="AA201" s="3703"/>
      <c r="AB201" s="3703"/>
      <c r="AC201" s="3703"/>
      <c r="AD201" s="3703"/>
      <c r="AE201" s="3703"/>
      <c r="AF201" s="3703"/>
      <c r="AG201" s="3703"/>
      <c r="AH201" s="3703">
        <v>0</v>
      </c>
    </row>
    <row s="17803" customFormat="1" customHeight="1" ht="56.25">
      <c r="A202" s="4089"/>
      <c r="B202" s="4089"/>
      <c r="C202" s="5934"/>
      <c r="D202" s="5935"/>
      <c r="E202" s="5936"/>
      <c r="F202" s="5936"/>
      <c r="G202" s="5936"/>
      <c r="H202" s="3960" t="s">
        <v>105</v>
      </c>
      <c r="I202" s="5931">
        <v>46753</v>
      </c>
      <c r="J202" s="5932">
        <v>47118</v>
      </c>
      <c r="K202" s="5974">
        <v>1691.05</v>
      </c>
      <c r="L202" s="3962" t="s">
        <v>350</v>
      </c>
      <c r="M202" s="5939"/>
      <c r="N202" s="5940"/>
      <c r="O202" s="4095"/>
      <c r="P202" s="4095"/>
      <c r="Q202" s="3703"/>
      <c r="R202" s="3703"/>
      <c r="S202" s="3703"/>
      <c r="T202" s="3703"/>
      <c r="U202" s="3703"/>
      <c r="V202" s="3703"/>
      <c r="W202" s="3703"/>
      <c r="X202" s="3703"/>
      <c r="Y202" s="3703"/>
      <c r="Z202" s="3703"/>
      <c r="AA202" s="3703"/>
      <c r="AB202" s="3703"/>
      <c r="AC202" s="3703"/>
      <c r="AD202" s="3703"/>
      <c r="AE202" s="3703"/>
      <c r="AF202" s="3703"/>
      <c r="AG202" s="3703"/>
      <c r="AH202" s="3703">
        <v>0</v>
      </c>
    </row>
    <row s="17803" customFormat="1" customHeight="1" ht="18.75">
      <c r="A203" s="4089"/>
      <c r="B203" s="4089"/>
      <c r="C203" s="5934" t="s">
        <v>1187</v>
      </c>
      <c r="D203" s="5935"/>
      <c r="E203" s="5936"/>
      <c r="F203" s="5936"/>
      <c r="G203" s="5937"/>
      <c r="H203" s="6001"/>
      <c r="I203" s="6002" t="s">
        <v>1186</v>
      </c>
      <c r="J203" s="6003"/>
      <c r="K203" s="6004"/>
      <c r="L203" s="6005"/>
      <c r="M203" s="5939"/>
      <c r="N203" s="5940"/>
      <c r="O203" s="4095"/>
      <c r="P203" s="4095"/>
      <c r="Q203" s="3703"/>
      <c r="R203" s="3703"/>
      <c r="S203" s="3703"/>
      <c r="T203" s="3703"/>
      <c r="U203" s="3703"/>
      <c r="V203" s="3703"/>
      <c r="W203" s="3703"/>
      <c r="X203" s="3703"/>
      <c r="Y203" s="3703"/>
      <c r="Z203" s="3703"/>
      <c r="AA203" s="3703"/>
      <c r="AB203" s="3703"/>
      <c r="AC203" s="3703"/>
      <c r="AD203" s="3703"/>
      <c r="AE203" s="3703"/>
      <c r="AF203" s="3703"/>
      <c r="AG203" s="3703"/>
      <c r="AH203" s="3703">
        <v>0</v>
      </c>
    </row>
    <row s="17803" customFormat="1" customHeight="1" ht="18.75">
      <c r="A204" s="4089" t="s">
        <v>171</v>
      </c>
      <c r="B204" s="4089" t="s">
        <v>186</v>
      </c>
      <c r="C204" s="5934"/>
      <c r="D204" s="5935"/>
      <c r="E204" s="5936"/>
      <c r="F204" s="5936"/>
      <c r="G204" s="5937" t="str">
        <f>INDEX(PT_DIFFERENTIATION_NTAR,MATCH(B204,PT_DIFFERENTIATION_NTAR_ID,0))</f>
        <v>Тариф для потребителей на тепловую энергию (Чульманская ТЭЦ) </v>
      </c>
      <c r="H204" s="3962"/>
      <c r="I204" s="5931">
        <v>45292</v>
      </c>
      <c r="J204" s="5932">
        <v>45657</v>
      </c>
      <c r="K204" s="5974">
        <v>121.65</v>
      </c>
      <c r="L204" s="3962" t="s">
        <v>350</v>
      </c>
      <c r="M204" s="5939"/>
      <c r="N204" s="5940"/>
      <c r="O204" s="4095"/>
      <c r="P204" s="4095"/>
      <c r="Q204" s="3703"/>
      <c r="R204" s="3703"/>
      <c r="S204" s="3703"/>
      <c r="T204" s="3703"/>
      <c r="U204" s="3703"/>
      <c r="V204" s="3703"/>
      <c r="W204" s="3703"/>
      <c r="X204" s="3703"/>
      <c r="Y204" s="3703"/>
      <c r="Z204" s="3703"/>
      <c r="AA204" s="3703"/>
      <c r="AB204" s="3703"/>
      <c r="AC204" s="3703"/>
      <c r="AD204" s="3703"/>
      <c r="AE204" s="3703"/>
      <c r="AF204" s="3703"/>
      <c r="AG204" s="3703"/>
      <c r="AH204" s="3703">
        <v>0</v>
      </c>
    </row>
    <row s="17803" customFormat="1" customHeight="1" ht="56.25">
      <c r="A205" s="4089"/>
      <c r="B205" s="4089"/>
      <c r="C205" s="5934"/>
      <c r="D205" s="5935"/>
      <c r="E205" s="5936"/>
      <c r="F205" s="5936"/>
      <c r="G205" s="5936"/>
      <c r="H205" s="3960" t="s">
        <v>105</v>
      </c>
      <c r="I205" s="5931">
        <v>45658</v>
      </c>
      <c r="J205" s="5932">
        <v>46022</v>
      </c>
      <c r="K205" s="5974">
        <v>125.65</v>
      </c>
      <c r="L205" s="3962" t="s">
        <v>350</v>
      </c>
      <c r="M205" s="5939"/>
      <c r="N205" s="5940"/>
      <c r="O205" s="4095"/>
      <c r="P205" s="4095"/>
      <c r="Q205" s="3703"/>
      <c r="R205" s="3703"/>
      <c r="S205" s="3703"/>
      <c r="T205" s="3703"/>
      <c r="U205" s="3703"/>
      <c r="V205" s="3703"/>
      <c r="W205" s="3703"/>
      <c r="X205" s="3703"/>
      <c r="Y205" s="3703"/>
      <c r="Z205" s="3703"/>
      <c r="AA205" s="3703"/>
      <c r="AB205" s="3703"/>
      <c r="AC205" s="3703"/>
      <c r="AD205" s="3703"/>
      <c r="AE205" s="3703"/>
      <c r="AF205" s="3703"/>
      <c r="AG205" s="3703"/>
      <c r="AH205" s="3703">
        <v>0</v>
      </c>
    </row>
    <row s="17803" customFormat="1" customHeight="1" ht="56.25">
      <c r="A206" s="4089"/>
      <c r="B206" s="4089"/>
      <c r="C206" s="5934"/>
      <c r="D206" s="5935"/>
      <c r="E206" s="5936"/>
      <c r="F206" s="5936"/>
      <c r="G206" s="5936"/>
      <c r="H206" s="3960" t="s">
        <v>105</v>
      </c>
      <c r="I206" s="5931">
        <v>46023</v>
      </c>
      <c r="J206" s="5932">
        <v>46387</v>
      </c>
      <c r="K206" s="5974">
        <v>121.65</v>
      </c>
      <c r="L206" s="3962" t="s">
        <v>350</v>
      </c>
      <c r="M206" s="5939"/>
      <c r="N206" s="5940"/>
      <c r="O206" s="4095"/>
      <c r="P206" s="4095"/>
      <c r="Q206" s="3703"/>
      <c r="R206" s="3703"/>
      <c r="S206" s="3703"/>
      <c r="T206" s="3703"/>
      <c r="U206" s="3703"/>
      <c r="V206" s="3703"/>
      <c r="W206" s="3703"/>
      <c r="X206" s="3703"/>
      <c r="Y206" s="3703"/>
      <c r="Z206" s="3703"/>
      <c r="AA206" s="3703"/>
      <c r="AB206" s="3703"/>
      <c r="AC206" s="3703"/>
      <c r="AD206" s="3703"/>
      <c r="AE206" s="3703"/>
      <c r="AF206" s="3703"/>
      <c r="AG206" s="3703"/>
      <c r="AH206" s="3703">
        <v>0</v>
      </c>
    </row>
    <row s="17803" customFormat="1" customHeight="1" ht="56.25">
      <c r="A207" s="4089"/>
      <c r="B207" s="4089"/>
      <c r="C207" s="5934"/>
      <c r="D207" s="5935"/>
      <c r="E207" s="5936"/>
      <c r="F207" s="5936"/>
      <c r="G207" s="5936"/>
      <c r="H207" s="3960" t="s">
        <v>105</v>
      </c>
      <c r="I207" s="5931">
        <v>46388</v>
      </c>
      <c r="J207" s="5932">
        <v>46752</v>
      </c>
      <c r="K207" s="5974">
        <v>121.65</v>
      </c>
      <c r="L207" s="3962" t="s">
        <v>350</v>
      </c>
      <c r="M207" s="5939"/>
      <c r="N207" s="5940"/>
      <c r="O207" s="4095"/>
      <c r="P207" s="4095"/>
      <c r="Q207" s="3703"/>
      <c r="R207" s="3703"/>
      <c r="S207" s="3703"/>
      <c r="T207" s="3703"/>
      <c r="U207" s="3703"/>
      <c r="V207" s="3703"/>
      <c r="W207" s="3703"/>
      <c r="X207" s="3703"/>
      <c r="Y207" s="3703"/>
      <c r="Z207" s="3703"/>
      <c r="AA207" s="3703"/>
      <c r="AB207" s="3703"/>
      <c r="AC207" s="3703"/>
      <c r="AD207" s="3703"/>
      <c r="AE207" s="3703"/>
      <c r="AF207" s="3703"/>
      <c r="AG207" s="3703"/>
      <c r="AH207" s="3703">
        <v>0</v>
      </c>
    </row>
    <row s="17803" customFormat="1" customHeight="1" ht="56.25">
      <c r="A208" s="4089"/>
      <c r="B208" s="4089"/>
      <c r="C208" s="5934"/>
      <c r="D208" s="5935"/>
      <c r="E208" s="5936"/>
      <c r="F208" s="5936"/>
      <c r="G208" s="5936"/>
      <c r="H208" s="3960" t="s">
        <v>105</v>
      </c>
      <c r="I208" s="5931">
        <v>46753</v>
      </c>
      <c r="J208" s="5932">
        <v>47118</v>
      </c>
      <c r="K208" s="5974">
        <v>121.65</v>
      </c>
      <c r="L208" s="3962" t="s">
        <v>350</v>
      </c>
      <c r="M208" s="5939"/>
      <c r="N208" s="5940"/>
      <c r="O208" s="4095"/>
      <c r="P208" s="4095"/>
      <c r="Q208" s="3703"/>
      <c r="R208" s="3703"/>
      <c r="S208" s="3703"/>
      <c r="T208" s="3703"/>
      <c r="U208" s="3703"/>
      <c r="V208" s="3703"/>
      <c r="W208" s="3703"/>
      <c r="X208" s="3703"/>
      <c r="Y208" s="3703"/>
      <c r="Z208" s="3703"/>
      <c r="AA208" s="3703"/>
      <c r="AB208" s="3703"/>
      <c r="AC208" s="3703"/>
      <c r="AD208" s="3703"/>
      <c r="AE208" s="3703"/>
      <c r="AF208" s="3703"/>
      <c r="AG208" s="3703"/>
      <c r="AH208" s="3703">
        <v>0</v>
      </c>
    </row>
    <row s="17803" customFormat="1" customHeight="1" ht="18.75">
      <c r="A209" s="4089"/>
      <c r="B209" s="4089"/>
      <c r="C209" s="5934" t="s">
        <v>1187</v>
      </c>
      <c r="D209" s="5935"/>
      <c r="E209" s="5936"/>
      <c r="F209" s="5936"/>
      <c r="G209" s="5937"/>
      <c r="H209" s="6006"/>
      <c r="I209" s="6007" t="s">
        <v>1186</v>
      </c>
      <c r="J209" s="6008"/>
      <c r="K209" s="6009"/>
      <c r="L209" s="6010"/>
      <c r="M209" s="5939"/>
      <c r="N209" s="5940"/>
      <c r="O209" s="4095"/>
      <c r="P209" s="4095"/>
      <c r="Q209" s="3703"/>
      <c r="R209" s="3703"/>
      <c r="S209" s="3703"/>
      <c r="T209" s="3703"/>
      <c r="U209" s="3703"/>
      <c r="V209" s="3703"/>
      <c r="W209" s="3703"/>
      <c r="X209" s="3703"/>
      <c r="Y209" s="3703"/>
      <c r="Z209" s="3703"/>
      <c r="AA209" s="3703"/>
      <c r="AB209" s="3703"/>
      <c r="AC209" s="3703"/>
      <c r="AD209" s="3703"/>
      <c r="AE209" s="3703"/>
      <c r="AF209" s="3703"/>
      <c r="AG209" s="3703"/>
      <c r="AH209" s="3703">
        <v>0</v>
      </c>
    </row>
    <row s="17803" customFormat="1" customHeight="1" ht="18.75">
      <c r="A210" s="4089" t="s">
        <v>171</v>
      </c>
      <c r="B210" s="4089" t="s">
        <v>191</v>
      </c>
      <c r="C210" s="5934"/>
      <c r="D210" s="5935"/>
      <c r="E210" s="5936"/>
      <c r="F210" s="5936"/>
      <c r="G210" s="5937" t="str">
        <f>INDEX(PT_DIFFERENTIATION_NTAR,MATCH(B210,PT_DIFFERENTIATION_NTAR_ID,0))</f>
        <v>Тариф на производство тепловой энергии в режиме комбинированной выработки (Чульманская ТЭЦ)</v>
      </c>
      <c r="H210" s="3962"/>
      <c r="I210" s="5931">
        <v>45292</v>
      </c>
      <c r="J210" s="5932">
        <v>45657</v>
      </c>
      <c r="K210" s="5974">
        <v>249.33</v>
      </c>
      <c r="L210" s="3962" t="s">
        <v>350</v>
      </c>
      <c r="M210" s="5939"/>
      <c r="N210" s="5940"/>
      <c r="O210" s="4095"/>
      <c r="P210" s="4095"/>
      <c r="Q210" s="3703"/>
      <c r="R210" s="3703"/>
      <c r="S210" s="3703"/>
      <c r="T210" s="3703"/>
      <c r="U210" s="3703"/>
      <c r="V210" s="3703"/>
      <c r="W210" s="3703"/>
      <c r="X210" s="3703"/>
      <c r="Y210" s="3703"/>
      <c r="Z210" s="3703"/>
      <c r="AA210" s="3703"/>
      <c r="AB210" s="3703"/>
      <c r="AC210" s="3703"/>
      <c r="AD210" s="3703"/>
      <c r="AE210" s="3703"/>
      <c r="AF210" s="3703"/>
      <c r="AG210" s="3703"/>
      <c r="AH210" s="3703">
        <v>0</v>
      </c>
    </row>
    <row s="17803" customFormat="1" customHeight="1" ht="56.25">
      <c r="A211" s="4089"/>
      <c r="B211" s="4089"/>
      <c r="C211" s="5934"/>
      <c r="D211" s="5935"/>
      <c r="E211" s="5936"/>
      <c r="F211" s="5936"/>
      <c r="G211" s="5936"/>
      <c r="H211" s="3960" t="s">
        <v>105</v>
      </c>
      <c r="I211" s="5931">
        <v>45658</v>
      </c>
      <c r="J211" s="5932">
        <v>46022</v>
      </c>
      <c r="K211" s="5974">
        <v>258.78</v>
      </c>
      <c r="L211" s="3962" t="s">
        <v>350</v>
      </c>
      <c r="M211" s="5939"/>
      <c r="N211" s="5940"/>
      <c r="O211" s="4095"/>
      <c r="P211" s="4095"/>
      <c r="Q211" s="3703"/>
      <c r="R211" s="3703"/>
      <c r="S211" s="3703"/>
      <c r="T211" s="3703"/>
      <c r="U211" s="3703"/>
      <c r="V211" s="3703"/>
      <c r="W211" s="3703"/>
      <c r="X211" s="3703"/>
      <c r="Y211" s="3703"/>
      <c r="Z211" s="3703"/>
      <c r="AA211" s="3703"/>
      <c r="AB211" s="3703"/>
      <c r="AC211" s="3703"/>
      <c r="AD211" s="3703"/>
      <c r="AE211" s="3703"/>
      <c r="AF211" s="3703"/>
      <c r="AG211" s="3703"/>
      <c r="AH211" s="3703">
        <v>0</v>
      </c>
    </row>
    <row s="17803" customFormat="1" customHeight="1" ht="56.25">
      <c r="A212" s="4089"/>
      <c r="B212" s="4089"/>
      <c r="C212" s="5934"/>
      <c r="D212" s="5935"/>
      <c r="E212" s="5936"/>
      <c r="F212" s="5936"/>
      <c r="G212" s="5936"/>
      <c r="H212" s="3960" t="s">
        <v>105</v>
      </c>
      <c r="I212" s="5931">
        <v>46023</v>
      </c>
      <c r="J212" s="5932">
        <v>46387</v>
      </c>
      <c r="K212" s="5974">
        <v>249.33</v>
      </c>
      <c r="L212" s="3962" t="s">
        <v>350</v>
      </c>
      <c r="M212" s="5939"/>
      <c r="N212" s="5940"/>
      <c r="O212" s="4095"/>
      <c r="P212" s="4095"/>
      <c r="Q212" s="3703"/>
      <c r="R212" s="3703"/>
      <c r="S212" s="3703"/>
      <c r="T212" s="3703"/>
      <c r="U212" s="3703"/>
      <c r="V212" s="3703"/>
      <c r="W212" s="3703"/>
      <c r="X212" s="3703"/>
      <c r="Y212" s="3703"/>
      <c r="Z212" s="3703"/>
      <c r="AA212" s="3703"/>
      <c r="AB212" s="3703"/>
      <c r="AC212" s="3703"/>
      <c r="AD212" s="3703"/>
      <c r="AE212" s="3703"/>
      <c r="AF212" s="3703"/>
      <c r="AG212" s="3703"/>
      <c r="AH212" s="3703">
        <v>0</v>
      </c>
    </row>
    <row s="17803" customFormat="1" customHeight="1" ht="56.25">
      <c r="A213" s="4089"/>
      <c r="B213" s="4089"/>
      <c r="C213" s="5934"/>
      <c r="D213" s="5935"/>
      <c r="E213" s="5936"/>
      <c r="F213" s="5936"/>
      <c r="G213" s="5936"/>
      <c r="H213" s="3960" t="s">
        <v>105</v>
      </c>
      <c r="I213" s="5931">
        <v>46388</v>
      </c>
      <c r="J213" s="5932">
        <v>46752</v>
      </c>
      <c r="K213" s="5974">
        <v>249.33</v>
      </c>
      <c r="L213" s="3962" t="s">
        <v>350</v>
      </c>
      <c r="M213" s="5939"/>
      <c r="N213" s="5940"/>
      <c r="O213" s="4095"/>
      <c r="P213" s="4095"/>
      <c r="Q213" s="3703"/>
      <c r="R213" s="3703"/>
      <c r="S213" s="3703"/>
      <c r="T213" s="3703"/>
      <c r="U213" s="3703"/>
      <c r="V213" s="3703"/>
      <c r="W213" s="3703"/>
      <c r="X213" s="3703"/>
      <c r="Y213" s="3703"/>
      <c r="Z213" s="3703"/>
      <c r="AA213" s="3703"/>
      <c r="AB213" s="3703"/>
      <c r="AC213" s="3703"/>
      <c r="AD213" s="3703"/>
      <c r="AE213" s="3703"/>
      <c r="AF213" s="3703"/>
      <c r="AG213" s="3703"/>
      <c r="AH213" s="3703">
        <v>0</v>
      </c>
    </row>
    <row s="17803" customFormat="1" customHeight="1" ht="56.25">
      <c r="A214" s="4089"/>
      <c r="B214" s="4089"/>
      <c r="C214" s="5934"/>
      <c r="D214" s="5935"/>
      <c r="E214" s="5936"/>
      <c r="F214" s="5936"/>
      <c r="G214" s="5936"/>
      <c r="H214" s="3960" t="s">
        <v>105</v>
      </c>
      <c r="I214" s="5931">
        <v>46753</v>
      </c>
      <c r="J214" s="5932">
        <v>47118</v>
      </c>
      <c r="K214" s="5974">
        <v>249.33</v>
      </c>
      <c r="L214" s="3962" t="s">
        <v>350</v>
      </c>
      <c r="M214" s="5939"/>
      <c r="N214" s="5940"/>
      <c r="O214" s="4095"/>
      <c r="P214" s="4095"/>
      <c r="Q214" s="3703"/>
      <c r="R214" s="3703"/>
      <c r="S214" s="3703"/>
      <c r="T214" s="3703"/>
      <c r="U214" s="3703"/>
      <c r="V214" s="3703"/>
      <c r="W214" s="3703"/>
      <c r="X214" s="3703"/>
      <c r="Y214" s="3703"/>
      <c r="Z214" s="3703"/>
      <c r="AA214" s="3703"/>
      <c r="AB214" s="3703"/>
      <c r="AC214" s="3703"/>
      <c r="AD214" s="3703"/>
      <c r="AE214" s="3703"/>
      <c r="AF214" s="3703"/>
      <c r="AG214" s="3703"/>
      <c r="AH214" s="3703">
        <v>0</v>
      </c>
    </row>
    <row s="17803" customFormat="1" customHeight="1" ht="18.75">
      <c r="A215" s="4089"/>
      <c r="B215" s="4089"/>
      <c r="C215" s="5934" t="s">
        <v>1187</v>
      </c>
      <c r="D215" s="5935"/>
      <c r="E215" s="5936"/>
      <c r="F215" s="5936"/>
      <c r="G215" s="5937"/>
      <c r="H215" s="6011"/>
      <c r="I215" s="6012" t="s">
        <v>1186</v>
      </c>
      <c r="J215" s="6013"/>
      <c r="K215" s="6014"/>
      <c r="L215" s="6015"/>
      <c r="M215" s="5939"/>
      <c r="N215" s="5940"/>
      <c r="O215" s="4095"/>
      <c r="P215" s="4095"/>
      <c r="Q215" s="3703"/>
      <c r="R215" s="3703"/>
      <c r="S215" s="3703"/>
      <c r="T215" s="3703"/>
      <c r="U215" s="3703"/>
      <c r="V215" s="3703"/>
      <c r="W215" s="3703"/>
      <c r="X215" s="3703"/>
      <c r="Y215" s="3703"/>
      <c r="Z215" s="3703"/>
      <c r="AA215" s="3703"/>
      <c r="AB215" s="3703"/>
      <c r="AC215" s="3703"/>
      <c r="AD215" s="3703"/>
      <c r="AE215" s="3703"/>
      <c r="AF215" s="3703"/>
      <c r="AG215" s="3703"/>
      <c r="AH215" s="3703">
        <v>0</v>
      </c>
    </row>
    <row s="17803" customFormat="1" customHeight="1" ht="18.75">
      <c r="A216" s="4089" t="s">
        <v>171</v>
      </c>
      <c r="B216" s="4089" t="s">
        <v>196</v>
      </c>
      <c r="C216" s="5934"/>
      <c r="D216" s="5935"/>
      <c r="E216" s="5936"/>
      <c r="F216" s="5936"/>
      <c r="G216" s="5937" t="str">
        <f>INDEX(PT_DIFFERENTIATION_NTAR,MATCH(B216,PT_DIFFERENTIATION_NTAR_ID,0))</f>
        <v>Тариф на тепловую энергию (мощность) на коллекторах источников тепловой энергии (Нерюнгринская ГРЭС) </v>
      </c>
      <c r="H216" s="3962"/>
      <c r="I216" s="5931">
        <v>45292</v>
      </c>
      <c r="J216" s="5932">
        <v>45657</v>
      </c>
      <c r="K216" s="5974">
        <v>1726.17</v>
      </c>
      <c r="L216" s="3962" t="s">
        <v>350</v>
      </c>
      <c r="M216" s="5939"/>
      <c r="N216" s="5940"/>
      <c r="O216" s="4095"/>
      <c r="P216" s="4095"/>
      <c r="Q216" s="3703"/>
      <c r="R216" s="3703"/>
      <c r="S216" s="3703"/>
      <c r="T216" s="3703"/>
      <c r="U216" s="3703"/>
      <c r="V216" s="3703"/>
      <c r="W216" s="3703"/>
      <c r="X216" s="3703"/>
      <c r="Y216" s="3703"/>
      <c r="Z216" s="3703"/>
      <c r="AA216" s="3703"/>
      <c r="AB216" s="3703"/>
      <c r="AC216" s="3703"/>
      <c r="AD216" s="3703"/>
      <c r="AE216" s="3703"/>
      <c r="AF216" s="3703"/>
      <c r="AG216" s="3703"/>
      <c r="AH216" s="3703">
        <v>0</v>
      </c>
    </row>
    <row s="17803" customFormat="1" customHeight="1" ht="56.25">
      <c r="A217" s="4089"/>
      <c r="B217" s="4089"/>
      <c r="C217" s="5934"/>
      <c r="D217" s="5935"/>
      <c r="E217" s="5936"/>
      <c r="F217" s="5936"/>
      <c r="G217" s="5936"/>
      <c r="H217" s="3960" t="s">
        <v>105</v>
      </c>
      <c r="I217" s="5931">
        <v>45658</v>
      </c>
      <c r="J217" s="5932">
        <v>46022</v>
      </c>
      <c r="K217" s="5974">
        <v>1747.68</v>
      </c>
      <c r="L217" s="3962" t="s">
        <v>350</v>
      </c>
      <c r="M217" s="5939"/>
      <c r="N217" s="5940"/>
      <c r="O217" s="4095"/>
      <c r="P217" s="4095"/>
      <c r="Q217" s="3703"/>
      <c r="R217" s="3703"/>
      <c r="S217" s="3703"/>
      <c r="T217" s="3703"/>
      <c r="U217" s="3703"/>
      <c r="V217" s="3703"/>
      <c r="W217" s="3703"/>
      <c r="X217" s="3703"/>
      <c r="Y217" s="3703"/>
      <c r="Z217" s="3703"/>
      <c r="AA217" s="3703"/>
      <c r="AB217" s="3703"/>
      <c r="AC217" s="3703"/>
      <c r="AD217" s="3703"/>
      <c r="AE217" s="3703"/>
      <c r="AF217" s="3703"/>
      <c r="AG217" s="3703"/>
      <c r="AH217" s="3703">
        <v>0</v>
      </c>
    </row>
    <row s="17803" customFormat="1" customHeight="1" ht="56.25">
      <c r="A218" s="4089"/>
      <c r="B218" s="4089"/>
      <c r="C218" s="5934"/>
      <c r="D218" s="5935"/>
      <c r="E218" s="5936"/>
      <c r="F218" s="5936"/>
      <c r="G218" s="5936"/>
      <c r="H218" s="3960" t="s">
        <v>105</v>
      </c>
      <c r="I218" s="5931">
        <v>46023</v>
      </c>
      <c r="J218" s="5932">
        <v>46387</v>
      </c>
      <c r="K218" s="5974">
        <v>1726.17</v>
      </c>
      <c r="L218" s="3962" t="s">
        <v>350</v>
      </c>
      <c r="M218" s="5939"/>
      <c r="N218" s="5940"/>
      <c r="O218" s="4095"/>
      <c r="P218" s="4095"/>
      <c r="Q218" s="3703"/>
      <c r="R218" s="3703"/>
      <c r="S218" s="3703"/>
      <c r="T218" s="3703"/>
      <c r="U218" s="3703"/>
      <c r="V218" s="3703"/>
      <c r="W218" s="3703"/>
      <c r="X218" s="3703"/>
      <c r="Y218" s="3703"/>
      <c r="Z218" s="3703"/>
      <c r="AA218" s="3703"/>
      <c r="AB218" s="3703"/>
      <c r="AC218" s="3703"/>
      <c r="AD218" s="3703"/>
      <c r="AE218" s="3703"/>
      <c r="AF218" s="3703"/>
      <c r="AG218" s="3703"/>
      <c r="AH218" s="3703">
        <v>0</v>
      </c>
    </row>
    <row s="17803" customFormat="1" customHeight="1" ht="56.25">
      <c r="A219" s="4089"/>
      <c r="B219" s="4089"/>
      <c r="C219" s="5934"/>
      <c r="D219" s="5935"/>
      <c r="E219" s="5936"/>
      <c r="F219" s="5936"/>
      <c r="G219" s="5936"/>
      <c r="H219" s="3960" t="s">
        <v>105</v>
      </c>
      <c r="I219" s="5931">
        <v>46388</v>
      </c>
      <c r="J219" s="5932">
        <v>46752</v>
      </c>
      <c r="K219" s="5974">
        <v>1726.17</v>
      </c>
      <c r="L219" s="3962" t="s">
        <v>350</v>
      </c>
      <c r="M219" s="5939"/>
      <c r="N219" s="5940"/>
      <c r="O219" s="4095"/>
      <c r="P219" s="4095"/>
      <c r="Q219" s="3703"/>
      <c r="R219" s="3703"/>
      <c r="S219" s="3703"/>
      <c r="T219" s="3703"/>
      <c r="U219" s="3703"/>
      <c r="V219" s="3703"/>
      <c r="W219" s="3703"/>
      <c r="X219" s="3703"/>
      <c r="Y219" s="3703"/>
      <c r="Z219" s="3703"/>
      <c r="AA219" s="3703"/>
      <c r="AB219" s="3703"/>
      <c r="AC219" s="3703"/>
      <c r="AD219" s="3703"/>
      <c r="AE219" s="3703"/>
      <c r="AF219" s="3703"/>
      <c r="AG219" s="3703"/>
      <c r="AH219" s="3703">
        <v>0</v>
      </c>
    </row>
    <row s="17803" customFormat="1" customHeight="1" ht="56.25">
      <c r="A220" s="4089"/>
      <c r="B220" s="4089"/>
      <c r="C220" s="5934"/>
      <c r="D220" s="5935"/>
      <c r="E220" s="5936"/>
      <c r="F220" s="5936"/>
      <c r="G220" s="5936"/>
      <c r="H220" s="3960" t="s">
        <v>105</v>
      </c>
      <c r="I220" s="5931">
        <v>46753</v>
      </c>
      <c r="J220" s="5932">
        <v>47118</v>
      </c>
      <c r="K220" s="5974">
        <v>1726.17</v>
      </c>
      <c r="L220" s="3962" t="s">
        <v>350</v>
      </c>
      <c r="M220" s="5939"/>
      <c r="N220" s="5940"/>
      <c r="O220" s="4095"/>
      <c r="P220" s="4095"/>
      <c r="Q220" s="3703"/>
      <c r="R220" s="3703"/>
      <c r="S220" s="3703"/>
      <c r="T220" s="3703"/>
      <c r="U220" s="3703"/>
      <c r="V220" s="3703"/>
      <c r="W220" s="3703"/>
      <c r="X220" s="3703"/>
      <c r="Y220" s="3703"/>
      <c r="Z220" s="3703"/>
      <c r="AA220" s="3703"/>
      <c r="AB220" s="3703"/>
      <c r="AC220" s="3703"/>
      <c r="AD220" s="3703"/>
      <c r="AE220" s="3703"/>
      <c r="AF220" s="3703"/>
      <c r="AG220" s="3703"/>
      <c r="AH220" s="3703">
        <v>0</v>
      </c>
    </row>
    <row s="17803" customFormat="1" customHeight="1" ht="18.75">
      <c r="A221" s="4089"/>
      <c r="B221" s="4089"/>
      <c r="C221" s="5934" t="s">
        <v>1187</v>
      </c>
      <c r="D221" s="5935"/>
      <c r="E221" s="5936"/>
      <c r="F221" s="5936"/>
      <c r="G221" s="5937"/>
      <c r="H221" s="6016"/>
      <c r="I221" s="6017" t="s">
        <v>1186</v>
      </c>
      <c r="J221" s="6018"/>
      <c r="K221" s="6019"/>
      <c r="L221" s="6020"/>
      <c r="M221" s="5939"/>
      <c r="N221" s="5940"/>
      <c r="O221" s="4095"/>
      <c r="P221" s="4095"/>
      <c r="Q221" s="3703"/>
      <c r="R221" s="3703"/>
      <c r="S221" s="3703"/>
      <c r="T221" s="3703"/>
      <c r="U221" s="3703"/>
      <c r="V221" s="3703"/>
      <c r="W221" s="3703"/>
      <c r="X221" s="3703"/>
      <c r="Y221" s="3703"/>
      <c r="Z221" s="3703"/>
      <c r="AA221" s="3703"/>
      <c r="AB221" s="3703"/>
      <c r="AC221" s="3703"/>
      <c r="AD221" s="3703"/>
      <c r="AE221" s="3703"/>
      <c r="AF221" s="3703"/>
      <c r="AG221" s="3703"/>
      <c r="AH221" s="3703">
        <v>0</v>
      </c>
    </row>
    <row s="17803" customFormat="1" customHeight="1" ht="18.75">
      <c r="A222" s="4089" t="s">
        <v>171</v>
      </c>
      <c r="B222" s="4089" t="s">
        <v>201</v>
      </c>
      <c r="C222" s="5934"/>
      <c r="D222" s="5935"/>
      <c r="E222" s="5936"/>
      <c r="F222" s="5936"/>
      <c r="G222" s="5937" t="str">
        <f>INDEX(PT_DIFFERENTIATION_NTAR,MATCH(B222,PT_DIFFERENTIATION_NTAR_ID,0))</f>
        <v>Тариф на тепловую энергию (мощность) на коллекторах источников тепловой энергии (Чульманская ТЭЦ)</v>
      </c>
      <c r="H222" s="3962"/>
      <c r="I222" s="5931">
        <v>45292</v>
      </c>
      <c r="J222" s="5932">
        <v>45657</v>
      </c>
      <c r="K222" s="5974">
        <v>249.33</v>
      </c>
      <c r="L222" s="3962" t="s">
        <v>350</v>
      </c>
      <c r="M222" s="5939"/>
      <c r="N222" s="5940"/>
      <c r="O222" s="4095"/>
      <c r="P222" s="4095"/>
      <c r="Q222" s="3703"/>
      <c r="R222" s="3703"/>
      <c r="S222" s="3703"/>
      <c r="T222" s="3703"/>
      <c r="U222" s="3703"/>
      <c r="V222" s="3703"/>
      <c r="W222" s="3703"/>
      <c r="X222" s="3703"/>
      <c r="Y222" s="3703"/>
      <c r="Z222" s="3703"/>
      <c r="AA222" s="3703"/>
      <c r="AB222" s="3703"/>
      <c r="AC222" s="3703"/>
      <c r="AD222" s="3703"/>
      <c r="AE222" s="3703"/>
      <c r="AF222" s="3703"/>
      <c r="AG222" s="3703"/>
      <c r="AH222" s="3703">
        <v>0</v>
      </c>
    </row>
    <row s="17803" customFormat="1" customHeight="1" ht="56.25">
      <c r="A223" s="4089"/>
      <c r="B223" s="4089"/>
      <c r="C223" s="5934"/>
      <c r="D223" s="5935"/>
      <c r="E223" s="5936"/>
      <c r="F223" s="5936"/>
      <c r="G223" s="5936"/>
      <c r="H223" s="3960" t="s">
        <v>105</v>
      </c>
      <c r="I223" s="5931">
        <v>45658</v>
      </c>
      <c r="J223" s="5932">
        <v>46022</v>
      </c>
      <c r="K223" s="5974">
        <v>258.78</v>
      </c>
      <c r="L223" s="3962" t="s">
        <v>350</v>
      </c>
      <c r="M223" s="5939"/>
      <c r="N223" s="5940"/>
      <c r="O223" s="4095"/>
      <c r="P223" s="4095"/>
      <c r="Q223" s="3703"/>
      <c r="R223" s="3703"/>
      <c r="S223" s="3703"/>
      <c r="T223" s="3703"/>
      <c r="U223" s="3703"/>
      <c r="V223" s="3703"/>
      <c r="W223" s="3703"/>
      <c r="X223" s="3703"/>
      <c r="Y223" s="3703"/>
      <c r="Z223" s="3703"/>
      <c r="AA223" s="3703"/>
      <c r="AB223" s="3703"/>
      <c r="AC223" s="3703"/>
      <c r="AD223" s="3703"/>
      <c r="AE223" s="3703"/>
      <c r="AF223" s="3703"/>
      <c r="AG223" s="3703"/>
      <c r="AH223" s="3703">
        <v>0</v>
      </c>
    </row>
    <row s="17803" customFormat="1" customHeight="1" ht="56.25">
      <c r="A224" s="4089"/>
      <c r="B224" s="4089"/>
      <c r="C224" s="5934"/>
      <c r="D224" s="5935"/>
      <c r="E224" s="5936"/>
      <c r="F224" s="5936"/>
      <c r="G224" s="5936"/>
      <c r="H224" s="3960" t="s">
        <v>105</v>
      </c>
      <c r="I224" s="5931">
        <v>46023</v>
      </c>
      <c r="J224" s="5932">
        <v>46387</v>
      </c>
      <c r="K224" s="5974">
        <v>249.33</v>
      </c>
      <c r="L224" s="3962" t="s">
        <v>350</v>
      </c>
      <c r="M224" s="5939"/>
      <c r="N224" s="5940"/>
      <c r="O224" s="4095"/>
      <c r="P224" s="4095"/>
      <c r="Q224" s="3703"/>
      <c r="R224" s="3703"/>
      <c r="S224" s="3703"/>
      <c r="T224" s="3703"/>
      <c r="U224" s="3703"/>
      <c r="V224" s="3703"/>
      <c r="W224" s="3703"/>
      <c r="X224" s="3703"/>
      <c r="Y224" s="3703"/>
      <c r="Z224" s="3703"/>
      <c r="AA224" s="3703"/>
      <c r="AB224" s="3703"/>
      <c r="AC224" s="3703"/>
      <c r="AD224" s="3703"/>
      <c r="AE224" s="3703"/>
      <c r="AF224" s="3703"/>
      <c r="AG224" s="3703"/>
      <c r="AH224" s="3703">
        <v>0</v>
      </c>
    </row>
    <row s="17803" customFormat="1" customHeight="1" ht="56.25">
      <c r="A225" s="4089"/>
      <c r="B225" s="4089"/>
      <c r="C225" s="5934"/>
      <c r="D225" s="5935"/>
      <c r="E225" s="5936"/>
      <c r="F225" s="5936"/>
      <c r="G225" s="5936"/>
      <c r="H225" s="3960" t="s">
        <v>105</v>
      </c>
      <c r="I225" s="5931">
        <v>46388</v>
      </c>
      <c r="J225" s="5932">
        <v>46752</v>
      </c>
      <c r="K225" s="5974">
        <v>249.33</v>
      </c>
      <c r="L225" s="3962" t="s">
        <v>350</v>
      </c>
      <c r="M225" s="5939"/>
      <c r="N225" s="5940"/>
      <c r="O225" s="4095"/>
      <c r="P225" s="4095"/>
      <c r="Q225" s="3703"/>
      <c r="R225" s="3703"/>
      <c r="S225" s="3703"/>
      <c r="T225" s="3703"/>
      <c r="U225" s="3703"/>
      <c r="V225" s="3703"/>
      <c r="W225" s="3703"/>
      <c r="X225" s="3703"/>
      <c r="Y225" s="3703"/>
      <c r="Z225" s="3703"/>
      <c r="AA225" s="3703"/>
      <c r="AB225" s="3703"/>
      <c r="AC225" s="3703"/>
      <c r="AD225" s="3703"/>
      <c r="AE225" s="3703"/>
      <c r="AF225" s="3703"/>
      <c r="AG225" s="3703"/>
      <c r="AH225" s="3703">
        <v>0</v>
      </c>
    </row>
    <row s="17803" customFormat="1" customHeight="1" ht="56.25">
      <c r="A226" s="4089"/>
      <c r="B226" s="4089"/>
      <c r="C226" s="5934"/>
      <c r="D226" s="5935"/>
      <c r="E226" s="5936"/>
      <c r="F226" s="5936"/>
      <c r="G226" s="5936"/>
      <c r="H226" s="3960" t="s">
        <v>105</v>
      </c>
      <c r="I226" s="5931">
        <v>46753</v>
      </c>
      <c r="J226" s="5932">
        <v>47118</v>
      </c>
      <c r="K226" s="5974">
        <v>249.33</v>
      </c>
      <c r="L226" s="3962" t="s">
        <v>350</v>
      </c>
      <c r="M226" s="5939"/>
      <c r="N226" s="5940"/>
      <c r="O226" s="4095"/>
      <c r="P226" s="4095"/>
      <c r="Q226" s="3703"/>
      <c r="R226" s="3703"/>
      <c r="S226" s="3703"/>
      <c r="T226" s="3703"/>
      <c r="U226" s="3703"/>
      <c r="V226" s="3703"/>
      <c r="W226" s="3703"/>
      <c r="X226" s="3703"/>
      <c r="Y226" s="3703"/>
      <c r="Z226" s="3703"/>
      <c r="AA226" s="3703"/>
      <c r="AB226" s="3703"/>
      <c r="AC226" s="3703"/>
      <c r="AD226" s="3703"/>
      <c r="AE226" s="3703"/>
      <c r="AF226" s="3703"/>
      <c r="AG226" s="3703"/>
      <c r="AH226" s="3703">
        <v>0</v>
      </c>
    </row>
    <row s="17803" customFormat="1" customHeight="1" ht="18.75">
      <c r="A227" s="4089"/>
      <c r="B227" s="4089"/>
      <c r="C227" s="5934" t="s">
        <v>1187</v>
      </c>
      <c r="D227" s="5935"/>
      <c r="E227" s="5936"/>
      <c r="F227" s="5936"/>
      <c r="G227" s="5937"/>
      <c r="H227" s="6021"/>
      <c r="I227" s="6022" t="s">
        <v>1186</v>
      </c>
      <c r="J227" s="6023"/>
      <c r="K227" s="6024"/>
      <c r="L227" s="6025"/>
      <c r="M227" s="5939"/>
      <c r="N227" s="5940"/>
      <c r="O227" s="4095"/>
      <c r="P227" s="4095"/>
      <c r="Q227" s="3703"/>
      <c r="R227" s="3703"/>
      <c r="S227" s="3703"/>
      <c r="T227" s="3703"/>
      <c r="U227" s="3703"/>
      <c r="V227" s="3703"/>
      <c r="W227" s="3703"/>
      <c r="X227" s="3703"/>
      <c r="Y227" s="3703"/>
      <c r="Z227" s="3703"/>
      <c r="AA227" s="3703"/>
      <c r="AB227" s="3703"/>
      <c r="AC227" s="3703"/>
      <c r="AD227" s="3703"/>
      <c r="AE227" s="3703"/>
      <c r="AF227" s="3703"/>
      <c r="AG227" s="3703"/>
      <c r="AH227" s="3703">
        <v>0</v>
      </c>
    </row>
    <row s="14762" customFormat="1" customHeight="1" ht="0.75">
      <c r="A228" s="2007"/>
      <c r="B228" s="2007"/>
      <c r="C228" s="596" t="s">
        <v>1196</v>
      </c>
      <c r="D228" s="2689"/>
      <c r="E228" s="2431"/>
      <c r="F228" s="2610"/>
      <c r="G228" s="627"/>
      <c r="H228" s="1727"/>
      <c r="I228" s="878"/>
      <c r="J228" s="798"/>
      <c r="K228" s="1727"/>
      <c r="L228" s="441"/>
      <c r="M228" s="2397"/>
      <c r="N228" s="561"/>
      <c r="O228" s="1851"/>
      <c r="P228" s="1851"/>
      <c r="AH228" s="1858">
        <v>0</v>
      </c>
    </row>
    <row s="14762" customFormat="1" customHeight="1" ht="45" hidden="1">
      <c r="A229" s="2007" t="s">
        <v>207</v>
      </c>
      <c r="B229" s="2007" t="s">
        <v>208</v>
      </c>
      <c r="C229" s="596"/>
      <c r="D229" s="2689"/>
      <c r="E229" s="2431"/>
      <c r="F229" s="2610" t="str">
        <f>INDEX(PT_DIFFERENTIATION_VTAR,MATCH(A229,PT_DIFFERENTIATION_VTAR_ID,0))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9" s="2654" t="str">
        <f>INDEX(PT_DIFFERENTIATION_NTAR,MATCH(B229,PT_DIFFERENTIATION_NTAR_ID,0))</f>
        <v/>
      </c>
      <c r="H229" s="2089"/>
      <c r="I229" s="1966"/>
      <c r="J229" s="2000"/>
      <c r="K229" s="2005"/>
      <c r="L229" s="2089" t="s">
        <v>350</v>
      </c>
      <c r="M229" s="2398"/>
      <c r="N229" s="561"/>
      <c r="O229" s="1851"/>
      <c r="P229" s="1851"/>
      <c r="AH229" s="1858">
        <v>0</v>
      </c>
    </row>
    <row s="14762" customFormat="1" customHeight="1" ht="18.75" hidden="1">
      <c r="A230" s="2007"/>
      <c r="B230" s="2007"/>
      <c r="C230" s="596" t="s">
        <v>1187</v>
      </c>
      <c r="D230" s="2689"/>
      <c r="E230" s="2431"/>
      <c r="F230" s="2610"/>
      <c r="G230" s="2654"/>
      <c r="H230" s="1727"/>
      <c r="I230" s="878" t="s">
        <v>1186</v>
      </c>
      <c r="J230" s="798"/>
      <c r="K230" s="1727"/>
      <c r="L230" s="441"/>
      <c r="M230" s="2088"/>
      <c r="N230" s="561"/>
      <c r="O230" s="1851"/>
      <c r="P230" s="1851"/>
      <c r="AH230" s="1858">
        <v>0</v>
      </c>
    </row>
    <row s="14762" customFormat="1" customHeight="1" ht="0.75" hidden="1">
      <c r="A231" s="2007"/>
      <c r="B231" s="2007"/>
      <c r="C231" s="596" t="s">
        <v>1196</v>
      </c>
      <c r="D231" s="2689"/>
      <c r="E231" s="2431"/>
      <c r="F231" s="2610"/>
      <c r="G231" s="627"/>
      <c r="H231" s="1727"/>
      <c r="I231" s="878"/>
      <c r="J231" s="798"/>
      <c r="K231" s="1727"/>
      <c r="L231" s="441"/>
      <c r="M231" s="568"/>
      <c r="N231" s="561"/>
      <c r="O231" s="1851"/>
      <c r="P231" s="1851"/>
      <c r="AH231" s="1858">
        <v>0</v>
      </c>
    </row>
    <row s="14762" customFormat="1" customHeight="1" ht="45" hidden="1">
      <c r="A232" s="2007" t="s">
        <v>213</v>
      </c>
      <c r="B232" s="2007" t="s">
        <v>214</v>
      </c>
      <c r="C232" s="596"/>
      <c r="D232" s="2689"/>
      <c r="E232" s="2431"/>
      <c r="F232" s="2610" t="str">
        <f>INDEX(PT_DIFFERENTIATION_VTAR,MATCH(A232,PT_DIFFERENTIATION_VTAR_ID,0))</f>
        <v>Тарифы на теплоноситель, поставляемый теплоснабжающими организациями потребителям, другим теплоснабжающим организациям</v>
      </c>
      <c r="G232" s="2654" t="str">
        <f>INDEX(PT_DIFFERENTIATION_NTAR,MATCH(B232,PT_DIFFERENTIATION_NTAR_ID,0))</f>
        <v/>
      </c>
      <c r="H232" s="2089"/>
      <c r="I232" s="1966"/>
      <c r="J232" s="2000"/>
      <c r="K232" s="2005"/>
      <c r="L232" s="2089" t="s">
        <v>350</v>
      </c>
      <c r="M232" s="568"/>
      <c r="N232" s="561"/>
      <c r="O232" s="1851"/>
      <c r="P232" s="1851"/>
      <c r="AH232" s="1858">
        <v>0</v>
      </c>
    </row>
    <row s="14762" customFormat="1" customHeight="1" ht="18.75" hidden="1">
      <c r="A233" s="2007"/>
      <c r="B233" s="2007"/>
      <c r="C233" s="596" t="s">
        <v>1187</v>
      </c>
      <c r="D233" s="2689"/>
      <c r="E233" s="2431"/>
      <c r="F233" s="2610"/>
      <c r="G233" s="2654"/>
      <c r="H233" s="1727"/>
      <c r="I233" s="878" t="s">
        <v>1186</v>
      </c>
      <c r="J233" s="798"/>
      <c r="K233" s="1727"/>
      <c r="L233" s="441"/>
      <c r="M233" s="568"/>
      <c r="N233" s="561"/>
      <c r="O233" s="1851"/>
      <c r="P233" s="1851"/>
      <c r="AH233" s="1858">
        <v>0</v>
      </c>
    </row>
    <row s="14762" customFormat="1" customHeight="1" ht="0.75" hidden="1">
      <c r="A234" s="2007"/>
      <c r="B234" s="2007"/>
      <c r="C234" s="596" t="s">
        <v>1196</v>
      </c>
      <c r="D234" s="2689"/>
      <c r="E234" s="2431"/>
      <c r="F234" s="2610"/>
      <c r="G234" s="627"/>
      <c r="H234" s="1727"/>
      <c r="I234" s="878"/>
      <c r="J234" s="798"/>
      <c r="K234" s="1727"/>
      <c r="L234" s="441"/>
      <c r="M234" s="568"/>
      <c r="N234" s="561"/>
      <c r="O234" s="1851"/>
      <c r="P234" s="1851"/>
      <c r="AH234" s="1858">
        <v>0</v>
      </c>
    </row>
    <row s="14762" customFormat="1" customHeight="1" ht="45" hidden="1">
      <c r="A235" s="2007" t="s">
        <v>219</v>
      </c>
      <c r="B235" s="2007" t="s">
        <v>220</v>
      </c>
      <c r="C235" s="596"/>
      <c r="D235" s="2689"/>
      <c r="E235" s="2431"/>
      <c r="F235" s="2610" t="str">
        <f>INDEX(PT_DIFFERENTIATION_VTAR,MATCH(A235,PT_DIFFERENTIATION_VTAR_ID,0))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5" s="2654" t="str">
        <f>INDEX(PT_DIFFERENTIATION_NTAR,MATCH(B235,PT_DIFFERENTIATION_NTAR_ID,0))</f>
        <v/>
      </c>
      <c r="H235" s="2089"/>
      <c r="I235" s="1966"/>
      <c r="J235" s="2000"/>
      <c r="K235" s="2005"/>
      <c r="L235" s="2089" t="s">
        <v>350</v>
      </c>
      <c r="M235" s="568"/>
      <c r="N235" s="561"/>
      <c r="O235" s="1851"/>
      <c r="P235" s="1851"/>
      <c r="AH235" s="1858">
        <v>0</v>
      </c>
    </row>
    <row s="14762" customFormat="1" customHeight="1" ht="18.75" hidden="1">
      <c r="A236" s="2007"/>
      <c r="B236" s="2007"/>
      <c r="C236" s="596" t="s">
        <v>1187</v>
      </c>
      <c r="D236" s="2689"/>
      <c r="E236" s="2431"/>
      <c r="F236" s="2610"/>
      <c r="G236" s="2654"/>
      <c r="H236" s="1727"/>
      <c r="I236" s="878" t="s">
        <v>1186</v>
      </c>
      <c r="J236" s="798"/>
      <c r="K236" s="1727"/>
      <c r="L236" s="441"/>
      <c r="M236" s="568"/>
      <c r="N236" s="561"/>
      <c r="O236" s="1851"/>
      <c r="P236" s="1851"/>
      <c r="AH236" s="1858">
        <v>0</v>
      </c>
    </row>
    <row s="14762" customFormat="1" customHeight="1" ht="0.75" hidden="1">
      <c r="A237" s="2007"/>
      <c r="B237" s="2007"/>
      <c r="C237" s="596" t="s">
        <v>1196</v>
      </c>
      <c r="D237" s="2689"/>
      <c r="E237" s="2431"/>
      <c r="F237" s="2610"/>
      <c r="G237" s="627"/>
      <c r="H237" s="1727"/>
      <c r="I237" s="878"/>
      <c r="J237" s="798"/>
      <c r="K237" s="1727"/>
      <c r="L237" s="441"/>
      <c r="M237" s="568"/>
      <c r="N237" s="561"/>
      <c r="O237" s="1851"/>
      <c r="P237" s="1851"/>
      <c r="AH237" s="1858">
        <v>0</v>
      </c>
    </row>
    <row s="14762" customFormat="1" customHeight="1" ht="18.75" hidden="1">
      <c r="A238" s="2007" t="s">
        <v>225</v>
      </c>
      <c r="B238" s="2007" t="s">
        <v>226</v>
      </c>
      <c r="C238" s="596"/>
      <c r="D238" s="2689"/>
      <c r="E238" s="2431"/>
      <c r="F238" s="2610" t="str">
        <f>INDEX(PT_DIFFERENTIATION_VTAR,MATCH(A238,PT_DIFFERENTIATION_VTAR_ID,0))</f>
        <v>Тарифы на услуги по передаче тепловой энергии</v>
      </c>
      <c r="G238" s="2654" t="str">
        <f>INDEX(PT_DIFFERENTIATION_NTAR,MATCH(B238,PT_DIFFERENTIATION_NTAR_ID,0))</f>
        <v/>
      </c>
      <c r="H238" s="2089"/>
      <c r="I238" s="1966"/>
      <c r="J238" s="2000"/>
      <c r="K238" s="2005"/>
      <c r="L238" s="2089" t="s">
        <v>350</v>
      </c>
      <c r="M238" s="568"/>
      <c r="N238" s="561"/>
      <c r="O238" s="1851"/>
      <c r="P238" s="1851"/>
      <c r="AH238" s="1858">
        <v>0</v>
      </c>
    </row>
    <row s="14762" customFormat="1" customHeight="1" ht="18.75" hidden="1">
      <c r="A239" s="2007"/>
      <c r="B239" s="2007"/>
      <c r="C239" s="596" t="s">
        <v>1187</v>
      </c>
      <c r="D239" s="2689"/>
      <c r="E239" s="2431"/>
      <c r="F239" s="2610"/>
      <c r="G239" s="2654"/>
      <c r="H239" s="1727"/>
      <c r="I239" s="878" t="s">
        <v>1186</v>
      </c>
      <c r="J239" s="798"/>
      <c r="K239" s="1727"/>
      <c r="L239" s="441"/>
      <c r="M239" s="568"/>
      <c r="N239" s="561"/>
      <c r="O239" s="1851"/>
      <c r="P239" s="1851"/>
      <c r="AH239" s="1858">
        <v>0</v>
      </c>
    </row>
    <row s="14762" customFormat="1" customHeight="1" ht="0.75" hidden="1">
      <c r="A240" s="2007"/>
      <c r="B240" s="2007"/>
      <c r="C240" s="596" t="s">
        <v>1196</v>
      </c>
      <c r="D240" s="2689"/>
      <c r="E240" s="2431"/>
      <c r="F240" s="2610"/>
      <c r="G240" s="627"/>
      <c r="H240" s="1727"/>
      <c r="I240" s="878"/>
      <c r="J240" s="798"/>
      <c r="K240" s="1727"/>
      <c r="L240" s="441"/>
      <c r="M240" s="568"/>
      <c r="N240" s="561"/>
      <c r="O240" s="1851"/>
      <c r="P240" s="1851"/>
      <c r="AH240" s="1858">
        <v>0</v>
      </c>
    </row>
    <row s="14762" customFormat="1" customHeight="1" ht="18.75" hidden="1">
      <c r="A241" s="2007" t="s">
        <v>231</v>
      </c>
      <c r="B241" s="2007" t="s">
        <v>232</v>
      </c>
      <c r="C241" s="596"/>
      <c r="D241" s="2689"/>
      <c r="E241" s="2431"/>
      <c r="F241" s="2610" t="str">
        <f>INDEX(PT_DIFFERENTIATION_VTAR,MATCH(A241,PT_DIFFERENTIATION_VTAR_ID,0))</f>
        <v>Тарифы на услуги по передаче теплоносителя</v>
      </c>
      <c r="G241" s="2654" t="str">
        <f>INDEX(PT_DIFFERENTIATION_NTAR,MATCH(B241,PT_DIFFERENTIATION_NTAR_ID,0))</f>
        <v/>
      </c>
      <c r="H241" s="2089"/>
      <c r="I241" s="1966"/>
      <c r="J241" s="2000"/>
      <c r="K241" s="2005"/>
      <c r="L241" s="2089" t="s">
        <v>350</v>
      </c>
      <c r="M241" s="568"/>
      <c r="N241" s="561"/>
      <c r="O241" s="1851"/>
      <c r="P241" s="1851"/>
      <c r="AH241" s="1858">
        <v>0</v>
      </c>
    </row>
    <row s="14762" customFormat="1" customHeight="1" ht="18.75" hidden="1">
      <c r="A242" s="2007"/>
      <c r="B242" s="2007"/>
      <c r="C242" s="596" t="s">
        <v>1187</v>
      </c>
      <c r="D242" s="2689"/>
      <c r="E242" s="2431"/>
      <c r="F242" s="2610"/>
      <c r="G242" s="2654"/>
      <c r="H242" s="1727"/>
      <c r="I242" s="878" t="s">
        <v>1186</v>
      </c>
      <c r="J242" s="798"/>
      <c r="K242" s="1727"/>
      <c r="L242" s="441"/>
      <c r="M242" s="568"/>
      <c r="N242" s="561"/>
      <c r="O242" s="1851"/>
      <c r="P242" s="1851"/>
      <c r="AH242" s="1858">
        <v>0</v>
      </c>
    </row>
    <row s="14762" customFormat="1" customHeight="1" ht="0.75" hidden="1">
      <c r="A243" s="2007"/>
      <c r="B243" s="2007"/>
      <c r="C243" s="596" t="s">
        <v>1196</v>
      </c>
      <c r="D243" s="2689"/>
      <c r="E243" s="2431"/>
      <c r="F243" s="2610"/>
      <c r="G243" s="627"/>
      <c r="H243" s="1727"/>
      <c r="I243" s="878"/>
      <c r="J243" s="798"/>
      <c r="K243" s="1727"/>
      <c r="L243" s="441"/>
      <c r="M243" s="568"/>
      <c r="N243" s="561"/>
      <c r="O243" s="1851"/>
      <c r="P243" s="1851"/>
      <c r="AH243" s="1858">
        <v>0</v>
      </c>
    </row>
    <row s="14762" customFormat="1" customHeight="1" ht="18.75" hidden="1">
      <c r="A244" s="2007" t="s">
        <v>237</v>
      </c>
      <c r="B244" s="2007" t="s">
        <v>238</v>
      </c>
      <c r="C244" s="596"/>
      <c r="D244" s="2689"/>
      <c r="E244" s="2431"/>
      <c r="F244" s="2610" t="str">
        <f>INDEX(PT_DIFFERENTIATION_VTAR,MATCH(A244,PT_DIFFERENTIATION_VTAR_ID,0))</f>
        <v>Плата за услуги по поддержанию резервной тепловой мощности при отсутствии потребления тепловой энергии</v>
      </c>
      <c r="G244" s="2654" t="str">
        <f>INDEX(PT_DIFFERENTIATION_NTAR,MATCH(B244,PT_DIFFERENTIATION_NTAR_ID,0))</f>
        <v/>
      </c>
      <c r="H244" s="2089"/>
      <c r="I244" s="1966"/>
      <c r="J244" s="2000"/>
      <c r="K244" s="2005"/>
      <c r="L244" s="2089" t="s">
        <v>350</v>
      </c>
      <c r="M244" s="568"/>
      <c r="N244" s="561"/>
      <c r="O244" s="1851"/>
      <c r="P244" s="1851"/>
      <c r="AH244" s="1858">
        <v>0</v>
      </c>
    </row>
    <row s="14762" customFormat="1" customHeight="1" ht="18.75" hidden="1">
      <c r="A245" s="2007"/>
      <c r="B245" s="2007"/>
      <c r="C245" s="596" t="s">
        <v>1187</v>
      </c>
      <c r="D245" s="2689"/>
      <c r="E245" s="2431"/>
      <c r="F245" s="2610"/>
      <c r="G245" s="2654"/>
      <c r="H245" s="1727"/>
      <c r="I245" s="878" t="s">
        <v>1186</v>
      </c>
      <c r="J245" s="798"/>
      <c r="K245" s="1727"/>
      <c r="L245" s="441"/>
      <c r="M245" s="568"/>
      <c r="N245" s="561"/>
      <c r="O245" s="1851"/>
      <c r="P245" s="1851"/>
      <c r="AH245" s="1858">
        <v>0</v>
      </c>
    </row>
    <row s="14762" customFormat="1" customHeight="1" ht="0.75" hidden="1">
      <c r="A246" s="2007"/>
      <c r="B246" s="2007"/>
      <c r="C246" s="596" t="s">
        <v>1196</v>
      </c>
      <c r="D246" s="2689"/>
      <c r="E246" s="2431"/>
      <c r="F246" s="2610"/>
      <c r="G246" s="627"/>
      <c r="H246" s="1727"/>
      <c r="I246" s="878"/>
      <c r="J246" s="798"/>
      <c r="K246" s="1727"/>
      <c r="L246" s="441"/>
      <c r="M246" s="568"/>
      <c r="N246" s="561"/>
      <c r="O246" s="1851"/>
      <c r="P246" s="1851"/>
      <c r="AH246" s="1858">
        <v>0</v>
      </c>
    </row>
    <row s="14762" customFormat="1" customHeight="1" ht="18.75" hidden="1">
      <c r="A247" s="2007" t="s">
        <v>243</v>
      </c>
      <c r="B247" s="2007" t="s">
        <v>244</v>
      </c>
      <c r="C247" s="596"/>
      <c r="D247" s="2689"/>
      <c r="E247" s="2431"/>
      <c r="F247" s="2610" t="str">
        <f>INDEX(PT_DIFFERENTIATION_VTAR,MATCH(A247,PT_DIFFERENTIATION_VTAR_ID,0))</f>
        <v>Плата за подключение (технологическое присоединение) к системе теплоснабжения</v>
      </c>
      <c r="G247" s="2654" t="str">
        <f>INDEX(PT_DIFFERENTIATION_NTAR,MATCH(B247,PT_DIFFERENTIATION_NTAR_ID,0))</f>
        <v/>
      </c>
      <c r="H247" s="2089"/>
      <c r="I247" s="1966"/>
      <c r="J247" s="2000"/>
      <c r="K247" s="2005"/>
      <c r="L247" s="2089" t="s">
        <v>350</v>
      </c>
      <c r="M247" s="568"/>
      <c r="N247" s="561"/>
      <c r="O247" s="1851"/>
      <c r="P247" s="1851"/>
      <c r="AH247" s="1858">
        <v>0</v>
      </c>
    </row>
    <row s="14762" customFormat="1" customHeight="1" ht="18.75" hidden="1">
      <c r="A248" s="2007"/>
      <c r="B248" s="2007"/>
      <c r="C248" s="596" t="s">
        <v>1187</v>
      </c>
      <c r="D248" s="2689"/>
      <c r="E248" s="2431"/>
      <c r="F248" s="2610"/>
      <c r="G248" s="2654"/>
      <c r="H248" s="1727"/>
      <c r="I248" s="878" t="s">
        <v>1186</v>
      </c>
      <c r="J248" s="798"/>
      <c r="K248" s="1727"/>
      <c r="L248" s="441"/>
      <c r="M248" s="568"/>
      <c r="N248" s="561"/>
      <c r="O248" s="1851"/>
      <c r="P248" s="1851"/>
      <c r="AH248" s="1858">
        <v>0</v>
      </c>
    </row>
    <row s="14762" customFormat="1" customHeight="1" ht="0.75" hidden="1">
      <c r="A249" s="2007"/>
      <c r="B249" s="2007"/>
      <c r="C249" s="596" t="s">
        <v>1196</v>
      </c>
      <c r="D249" s="2689"/>
      <c r="E249" s="2431"/>
      <c r="F249" s="2610"/>
      <c r="G249" s="627"/>
      <c r="H249" s="1727"/>
      <c r="I249" s="878"/>
      <c r="J249" s="798"/>
      <c r="K249" s="1727"/>
      <c r="L249" s="441"/>
      <c r="M249" s="568"/>
      <c r="N249" s="561"/>
      <c r="O249" s="1851"/>
      <c r="P249" s="1851"/>
      <c r="AH249" s="1858">
        <v>0</v>
      </c>
    </row>
    <row s="14762" customFormat="1" customHeight="1" ht="18.75" hidden="1">
      <c r="A250" s="2007" t="s">
        <v>249</v>
      </c>
      <c r="B250" s="2007" t="s">
        <v>250</v>
      </c>
      <c r="C250" s="596"/>
      <c r="D250" s="2689"/>
      <c r="E250" s="2431"/>
      <c r="F250" s="2610" t="str">
        <f>INDEX(PT_DIFFERENTIATION_VTAR,MATCH(A250,PT_DIFFERENTIATION_VTAR_ID,0))</f>
        <v>Плата за подключение (технологическое присоединение) к системе теплоснабжения (индивидуальная)</v>
      </c>
      <c r="G250" s="2654" t="str">
        <f>INDEX(PT_DIFFERENTIATION_NTAR,MATCH(B250,PT_DIFFERENTIATION_NTAR_ID,0))</f>
        <v/>
      </c>
      <c r="H250" s="2216"/>
      <c r="I250" s="1966"/>
      <c r="J250" s="2000"/>
      <c r="K250" s="2005"/>
      <c r="L250" s="2216" t="s">
        <v>350</v>
      </c>
      <c r="M250" s="568"/>
      <c r="N250" s="561"/>
      <c r="O250" s="1851"/>
      <c r="P250" s="1851"/>
      <c r="AH250" s="1858">
        <v>0</v>
      </c>
    </row>
    <row s="14762" customFormat="1" customHeight="1" ht="18.75" hidden="1">
      <c r="A251" s="2007"/>
      <c r="B251" s="2007"/>
      <c r="C251" s="596" t="s">
        <v>1187</v>
      </c>
      <c r="D251" s="2689"/>
      <c r="E251" s="2431"/>
      <c r="F251" s="2610"/>
      <c r="G251" s="2654"/>
      <c r="H251" s="1727"/>
      <c r="I251" s="878" t="s">
        <v>1186</v>
      </c>
      <c r="J251" s="798"/>
      <c r="K251" s="1727"/>
      <c r="L251" s="441"/>
      <c r="M251" s="568"/>
      <c r="N251" s="561"/>
      <c r="O251" s="1851"/>
      <c r="P251" s="1851"/>
      <c r="AH251" s="1858">
        <v>0</v>
      </c>
    </row>
    <row s="14762" customFormat="1" customHeight="1" ht="0.75" hidden="1">
      <c r="A252" s="2007"/>
      <c r="B252" s="2007"/>
      <c r="C252" s="596" t="s">
        <v>1196</v>
      </c>
      <c r="D252" s="2689"/>
      <c r="E252" s="2431"/>
      <c r="F252" s="2610"/>
      <c r="G252" s="627"/>
      <c r="H252" s="1727"/>
      <c r="I252" s="878"/>
      <c r="J252" s="798"/>
      <c r="K252" s="1727"/>
      <c r="L252" s="441"/>
      <c r="M252" s="568"/>
      <c r="N252" s="561"/>
      <c r="O252" s="1851"/>
      <c r="P252" s="1851"/>
      <c r="AH252" s="1858">
        <v>0</v>
      </c>
    </row>
    <row s="14762" customFormat="1" customHeight="1" ht="18.75" hidden="1">
      <c r="A253" s="2007" t="s">
        <v>269</v>
      </c>
      <c r="B253" s="2007" t="s">
        <v>270</v>
      </c>
      <c r="C253" s="596"/>
      <c r="D253" s="2689"/>
      <c r="E253" s="2431"/>
      <c r="F253" s="2610" t="str">
        <f>INDEX(PT_DIFFERENTIATION_VTAR,MATCH(A253,PT_DIFFERENTIATION_VTAR_ID,0))</f>
        <v>Тариф на питьевую воду (питьевое водоснабжение)</v>
      </c>
      <c r="G253" s="2654" t="str">
        <f>INDEX(PT_DIFFERENTIATION_NTAR,MATCH(B253,PT_DIFFERENTIATION_NTAR_ID,0))</f>
        <v/>
      </c>
      <c r="H253" s="2089"/>
      <c r="I253" s="1966"/>
      <c r="J253" s="2000"/>
      <c r="K253" s="2005"/>
      <c r="L253" s="2089" t="s">
        <v>350</v>
      </c>
      <c r="M253" s="568"/>
      <c r="N253" s="561"/>
      <c r="O253" s="1851"/>
      <c r="P253" s="1851"/>
      <c r="AH253" s="1858">
        <v>0</v>
      </c>
    </row>
    <row s="14762" customFormat="1" customHeight="1" ht="18.75" hidden="1">
      <c r="A254" s="2007"/>
      <c r="B254" s="2007"/>
      <c r="C254" s="596" t="s">
        <v>1187</v>
      </c>
      <c r="D254" s="2689"/>
      <c r="E254" s="2431"/>
      <c r="F254" s="2610"/>
      <c r="G254" s="2654"/>
      <c r="H254" s="1727"/>
      <c r="I254" s="878" t="s">
        <v>1186</v>
      </c>
      <c r="J254" s="798"/>
      <c r="K254" s="1727"/>
      <c r="L254" s="441"/>
      <c r="M254" s="568"/>
      <c r="N254" s="561"/>
      <c r="O254" s="1851"/>
      <c r="P254" s="1851"/>
      <c r="AH254" s="1858">
        <v>0</v>
      </c>
    </row>
    <row s="14762" customFormat="1" customHeight="1" ht="0.75" hidden="1">
      <c r="A255" s="2007"/>
      <c r="B255" s="2007"/>
      <c r="C255" s="596" t="s">
        <v>1196</v>
      </c>
      <c r="D255" s="2689"/>
      <c r="E255" s="2431"/>
      <c r="F255" s="2610"/>
      <c r="G255" s="627"/>
      <c r="H255" s="1727"/>
      <c r="I255" s="878"/>
      <c r="J255" s="798"/>
      <c r="K255" s="1727"/>
      <c r="L255" s="441"/>
      <c r="M255" s="568"/>
      <c r="N255" s="561"/>
      <c r="O255" s="1851"/>
      <c r="P255" s="1851"/>
      <c r="AH255" s="1858">
        <v>0</v>
      </c>
    </row>
    <row s="14762" customFormat="1" customHeight="1" ht="18.75" hidden="1">
      <c r="A256" s="2007" t="s">
        <v>274</v>
      </c>
      <c r="B256" s="2007" t="s">
        <v>275</v>
      </c>
      <c r="C256" s="596"/>
      <c r="D256" s="2689"/>
      <c r="E256" s="2431"/>
      <c r="F256" s="2610" t="str">
        <f>INDEX(PT_DIFFERENTIATION_VTAR,MATCH(A256,PT_DIFFERENTIATION_VTAR_ID,0))</f>
        <v>Тариф на техническую воду</v>
      </c>
      <c r="G256" s="2654" t="str">
        <f>INDEX(PT_DIFFERENTIATION_NTAR,MATCH(B256,PT_DIFFERENTIATION_NTAR_ID,0))</f>
        <v/>
      </c>
      <c r="H256" s="2089"/>
      <c r="I256" s="1966"/>
      <c r="J256" s="2000"/>
      <c r="K256" s="2005"/>
      <c r="L256" s="2089" t="s">
        <v>350</v>
      </c>
      <c r="M256" s="568"/>
      <c r="N256" s="561"/>
      <c r="O256" s="1851"/>
      <c r="P256" s="1851"/>
      <c r="AH256" s="1858">
        <v>0</v>
      </c>
    </row>
    <row s="14762" customFormat="1" customHeight="1" ht="18.75" hidden="1">
      <c r="A257" s="2007"/>
      <c r="B257" s="2007"/>
      <c r="C257" s="596" t="s">
        <v>1187</v>
      </c>
      <c r="D257" s="2689"/>
      <c r="E257" s="2431"/>
      <c r="F257" s="2610"/>
      <c r="G257" s="2654"/>
      <c r="H257" s="1727"/>
      <c r="I257" s="878" t="s">
        <v>1186</v>
      </c>
      <c r="J257" s="798"/>
      <c r="K257" s="1727"/>
      <c r="L257" s="441"/>
      <c r="M257" s="568"/>
      <c r="N257" s="561"/>
      <c r="O257" s="1851"/>
      <c r="P257" s="1851"/>
      <c r="AH257" s="1858">
        <v>0</v>
      </c>
    </row>
    <row s="14762" customFormat="1" customHeight="1" ht="0.75" hidden="1">
      <c r="A258" s="2007"/>
      <c r="B258" s="2007"/>
      <c r="C258" s="596" t="s">
        <v>1196</v>
      </c>
      <c r="D258" s="2689"/>
      <c r="E258" s="2431"/>
      <c r="F258" s="2610"/>
      <c r="G258" s="627"/>
      <c r="H258" s="1727"/>
      <c r="I258" s="878"/>
      <c r="J258" s="798"/>
      <c r="K258" s="1727"/>
      <c r="L258" s="441"/>
      <c r="M258" s="568"/>
      <c r="N258" s="561"/>
      <c r="O258" s="1851"/>
      <c r="P258" s="1851"/>
      <c r="AH258" s="1858">
        <v>0</v>
      </c>
    </row>
    <row s="14762" customFormat="1" customHeight="1" ht="18.75" hidden="1">
      <c r="A259" s="2007" t="s">
        <v>279</v>
      </c>
      <c r="B259" s="2007" t="s">
        <v>280</v>
      </c>
      <c r="C259" s="596"/>
      <c r="D259" s="2689"/>
      <c r="E259" s="2431"/>
      <c r="F259" s="2610" t="str">
        <f>INDEX(PT_DIFFERENTIATION_VTAR,MATCH(A259,PT_DIFFERENTIATION_VTAR_ID,0))</f>
        <v>Тариф на транспортировку воды</v>
      </c>
      <c r="G259" s="2654" t="str">
        <f>INDEX(PT_DIFFERENTIATION_NTAR,MATCH(B259,PT_DIFFERENTIATION_NTAR_ID,0))</f>
        <v/>
      </c>
      <c r="H259" s="2089"/>
      <c r="I259" s="1966"/>
      <c r="J259" s="2000"/>
      <c r="K259" s="2005"/>
      <c r="L259" s="2089" t="s">
        <v>350</v>
      </c>
      <c r="M259" s="568"/>
      <c r="N259" s="561"/>
      <c r="O259" s="1851"/>
      <c r="P259" s="1851"/>
      <c r="AH259" s="1858">
        <v>0</v>
      </c>
    </row>
    <row s="14762" customFormat="1" customHeight="1" ht="18.75" hidden="1">
      <c r="A260" s="2007"/>
      <c r="B260" s="2007"/>
      <c r="C260" s="596" t="s">
        <v>1187</v>
      </c>
      <c r="D260" s="2689"/>
      <c r="E260" s="2431"/>
      <c r="F260" s="2610"/>
      <c r="G260" s="2654"/>
      <c r="H260" s="1727"/>
      <c r="I260" s="878" t="s">
        <v>1186</v>
      </c>
      <c r="J260" s="798"/>
      <c r="K260" s="1727"/>
      <c r="L260" s="441"/>
      <c r="M260" s="568"/>
      <c r="N260" s="561"/>
      <c r="O260" s="1851"/>
      <c r="P260" s="1851"/>
      <c r="AH260" s="1858">
        <v>0</v>
      </c>
    </row>
    <row s="14762" customFormat="1" customHeight="1" ht="0.75" hidden="1">
      <c r="A261" s="2007"/>
      <c r="B261" s="2007"/>
      <c r="C261" s="596" t="s">
        <v>1196</v>
      </c>
      <c r="D261" s="2689"/>
      <c r="E261" s="2431"/>
      <c r="F261" s="2610"/>
      <c r="G261" s="627"/>
      <c r="H261" s="1727"/>
      <c r="I261" s="878"/>
      <c r="J261" s="798"/>
      <c r="K261" s="1727"/>
      <c r="L261" s="441"/>
      <c r="M261" s="568"/>
      <c r="N261" s="561"/>
      <c r="O261" s="1851"/>
      <c r="P261" s="1851"/>
      <c r="AH261" s="1858">
        <v>0</v>
      </c>
    </row>
    <row s="14762" customFormat="1" customHeight="1" ht="18.75" hidden="1">
      <c r="A262" s="2007" t="s">
        <v>284</v>
      </c>
      <c r="B262" s="2007" t="s">
        <v>285</v>
      </c>
      <c r="C262" s="596"/>
      <c r="D262" s="2689"/>
      <c r="E262" s="2431"/>
      <c r="F262" s="2610" t="str">
        <f>INDEX(PT_DIFFERENTIATION_VTAR,MATCH(A262,PT_DIFFERENTIATION_VTAR_ID,0))</f>
        <v>Тариф на подвоз воды</v>
      </c>
      <c r="G262" s="2654" t="str">
        <f>INDEX(PT_DIFFERENTIATION_NTAR,MATCH(B262,PT_DIFFERENTIATION_NTAR_ID,0))</f>
        <v/>
      </c>
      <c r="H262" s="2089"/>
      <c r="I262" s="1966"/>
      <c r="J262" s="2000"/>
      <c r="K262" s="2005"/>
      <c r="L262" s="2089" t="s">
        <v>350</v>
      </c>
      <c r="M262" s="568"/>
      <c r="N262" s="561"/>
      <c r="O262" s="1851"/>
      <c r="P262" s="1851"/>
      <c r="AH262" s="1858">
        <v>0</v>
      </c>
    </row>
    <row s="14762" customFormat="1" customHeight="1" ht="18.75" hidden="1">
      <c r="A263" s="2007"/>
      <c r="B263" s="2007"/>
      <c r="C263" s="596" t="s">
        <v>1187</v>
      </c>
      <c r="D263" s="2689"/>
      <c r="E263" s="2431"/>
      <c r="F263" s="2610"/>
      <c r="G263" s="2654"/>
      <c r="H263" s="1727"/>
      <c r="I263" s="878" t="s">
        <v>1186</v>
      </c>
      <c r="J263" s="798"/>
      <c r="K263" s="1727"/>
      <c r="L263" s="441"/>
      <c r="M263" s="568"/>
      <c r="N263" s="561"/>
      <c r="O263" s="1851"/>
      <c r="P263" s="1851"/>
      <c r="AH263" s="1858">
        <v>0</v>
      </c>
    </row>
    <row s="14762" customFormat="1" customHeight="1" ht="0.75" hidden="1">
      <c r="A264" s="2007"/>
      <c r="B264" s="2007"/>
      <c r="C264" s="596" t="s">
        <v>1196</v>
      </c>
      <c r="D264" s="2689"/>
      <c r="E264" s="2431"/>
      <c r="F264" s="2610"/>
      <c r="G264" s="627"/>
      <c r="H264" s="1727"/>
      <c r="I264" s="878"/>
      <c r="J264" s="798"/>
      <c r="K264" s="1727"/>
      <c r="L264" s="441"/>
      <c r="M264" s="568"/>
      <c r="N264" s="561"/>
      <c r="O264" s="1851"/>
      <c r="P264" s="1851"/>
      <c r="AH264" s="1858">
        <v>0</v>
      </c>
    </row>
    <row s="14762" customFormat="1" customHeight="1" ht="18.75" hidden="1">
      <c r="A265" s="2007" t="s">
        <v>289</v>
      </c>
      <c r="B265" s="2007" t="s">
        <v>290</v>
      </c>
      <c r="C265" s="596"/>
      <c r="D265" s="2689"/>
      <c r="E265" s="2431"/>
      <c r="F265" s="2610" t="str">
        <f>INDEX(PT_DIFFERENTIATION_VTAR,MATCH(A265,PT_DIFFERENTIATION_VTAR_ID,0))</f>
        <v>Тариф на подключение (технологическое присоединение) к централизованной системе холодного водоснабжения</v>
      </c>
      <c r="G265" s="2654" t="str">
        <f>INDEX(PT_DIFFERENTIATION_NTAR,MATCH(B265,PT_DIFFERENTIATION_NTAR_ID,0))</f>
        <v/>
      </c>
      <c r="H265" s="2089"/>
      <c r="I265" s="1966"/>
      <c r="J265" s="2000"/>
      <c r="K265" s="2005"/>
      <c r="L265" s="2089" t="s">
        <v>350</v>
      </c>
      <c r="M265" s="568"/>
      <c r="N265" s="561"/>
      <c r="O265" s="1851"/>
      <c r="P265" s="1851"/>
      <c r="AH265" s="1858">
        <v>0</v>
      </c>
    </row>
    <row s="14762" customFormat="1" customHeight="1" ht="18.75" hidden="1">
      <c r="A266" s="2007"/>
      <c r="B266" s="2007"/>
      <c r="C266" s="596" t="s">
        <v>1187</v>
      </c>
      <c r="D266" s="2689"/>
      <c r="E266" s="2431"/>
      <c r="F266" s="2610"/>
      <c r="G266" s="2654"/>
      <c r="H266" s="1727"/>
      <c r="I266" s="878" t="s">
        <v>1186</v>
      </c>
      <c r="J266" s="798"/>
      <c r="K266" s="1727"/>
      <c r="L266" s="441"/>
      <c r="M266" s="568"/>
      <c r="N266" s="561"/>
      <c r="O266" s="1851"/>
      <c r="P266" s="1851"/>
      <c r="AH266" s="1858">
        <v>0</v>
      </c>
    </row>
    <row s="14762" customFormat="1" customHeight="1" ht="0.75" hidden="1">
      <c r="A267" s="2007"/>
      <c r="B267" s="2007"/>
      <c r="C267" s="596" t="s">
        <v>1196</v>
      </c>
      <c r="D267" s="2689"/>
      <c r="E267" s="2431"/>
      <c r="F267" s="2610"/>
      <c r="G267" s="627"/>
      <c r="H267" s="1727"/>
      <c r="I267" s="878"/>
      <c r="J267" s="798"/>
      <c r="K267" s="1727"/>
      <c r="L267" s="441"/>
      <c r="M267" s="568"/>
      <c r="N267" s="561"/>
      <c r="O267" s="1851"/>
      <c r="P267" s="1851"/>
      <c r="AH267" s="1858">
        <v>0</v>
      </c>
    </row>
    <row s="14762" customFormat="1" customHeight="1" ht="18.75" hidden="1">
      <c r="A268" s="2007" t="s">
        <v>294</v>
      </c>
      <c r="B268" s="2007" t="s">
        <v>295</v>
      </c>
      <c r="C268" s="596"/>
      <c r="D268" s="2689"/>
      <c r="E268" s="2431"/>
      <c r="F268" s="2610" t="str">
        <f>INDEX(PT_DIFFERENTIATION_VTAR,MATCH(A268,PT_DIFFERENTIATION_VTAR_ID,0))</f>
        <v>Тариф на горячую воду (горячее водоснабжение)</v>
      </c>
      <c r="G268" s="2654" t="str">
        <f>INDEX(PT_DIFFERENTIATION_NTAR,MATCH(B268,PT_DIFFERENTIATION_NTAR_ID,0))</f>
        <v/>
      </c>
      <c r="H268" s="2089"/>
      <c r="I268" s="1966"/>
      <c r="J268" s="2000"/>
      <c r="K268" s="2005"/>
      <c r="L268" s="2089" t="s">
        <v>350</v>
      </c>
      <c r="M268" s="568"/>
      <c r="N268" s="561"/>
      <c r="O268" s="1851"/>
      <c r="P268" s="1851"/>
      <c r="AH268" s="1858">
        <v>0</v>
      </c>
    </row>
    <row s="14762" customFormat="1" customHeight="1" ht="18.75" hidden="1">
      <c r="A269" s="2007"/>
      <c r="B269" s="2007"/>
      <c r="C269" s="596" t="s">
        <v>1187</v>
      </c>
      <c r="D269" s="2689"/>
      <c r="E269" s="2431"/>
      <c r="F269" s="2610"/>
      <c r="G269" s="2654"/>
      <c r="H269" s="1727"/>
      <c r="I269" s="878" t="s">
        <v>1186</v>
      </c>
      <c r="J269" s="798"/>
      <c r="K269" s="1727"/>
      <c r="L269" s="441"/>
      <c r="M269" s="568"/>
      <c r="N269" s="561"/>
      <c r="O269" s="1851"/>
      <c r="P269" s="1851"/>
      <c r="AH269" s="1858">
        <v>0</v>
      </c>
    </row>
    <row s="14762" customFormat="1" customHeight="1" ht="0.75" hidden="1">
      <c r="A270" s="2007"/>
      <c r="B270" s="2007"/>
      <c r="C270" s="596" t="s">
        <v>1196</v>
      </c>
      <c r="D270" s="2689"/>
      <c r="E270" s="2431"/>
      <c r="F270" s="2610"/>
      <c r="G270" s="627"/>
      <c r="H270" s="1727"/>
      <c r="I270" s="878"/>
      <c r="J270" s="798"/>
      <c r="K270" s="1727"/>
      <c r="L270" s="441"/>
      <c r="M270" s="568"/>
      <c r="N270" s="561"/>
      <c r="O270" s="1851"/>
      <c r="P270" s="1851"/>
      <c r="AH270" s="1858">
        <v>0</v>
      </c>
    </row>
    <row s="14762" customFormat="1" customHeight="1" ht="18.75" hidden="1">
      <c r="A271" s="2007" t="s">
        <v>299</v>
      </c>
      <c r="B271" s="2007" t="s">
        <v>300</v>
      </c>
      <c r="C271" s="596"/>
      <c r="D271" s="2689"/>
      <c r="E271" s="2431"/>
      <c r="F271" s="2610" t="str">
        <f>INDEX(PT_DIFFERENTIATION_VTAR,MATCH(A271,PT_DIFFERENTIATION_VTAR_ID,0))</f>
        <v>Тариф на транспортировку горячей воды</v>
      </c>
      <c r="G271" s="2654" t="str">
        <f>INDEX(PT_DIFFERENTIATION_NTAR,MATCH(B271,PT_DIFFERENTIATION_NTAR_ID,0))</f>
        <v/>
      </c>
      <c r="H271" s="2089"/>
      <c r="I271" s="1966"/>
      <c r="J271" s="2000"/>
      <c r="K271" s="2005"/>
      <c r="L271" s="2089" t="s">
        <v>350</v>
      </c>
      <c r="M271" s="568"/>
      <c r="N271" s="561"/>
      <c r="O271" s="1851"/>
      <c r="P271" s="1851"/>
      <c r="AH271" s="1858">
        <v>0</v>
      </c>
    </row>
    <row s="14762" customFormat="1" customHeight="1" ht="18.75" hidden="1">
      <c r="A272" s="2007"/>
      <c r="B272" s="2007"/>
      <c r="C272" s="596" t="s">
        <v>1187</v>
      </c>
      <c r="D272" s="2689"/>
      <c r="E272" s="2431"/>
      <c r="F272" s="2610"/>
      <c r="G272" s="2654"/>
      <c r="H272" s="1727"/>
      <c r="I272" s="878" t="s">
        <v>1186</v>
      </c>
      <c r="J272" s="798"/>
      <c r="K272" s="1727"/>
      <c r="L272" s="441"/>
      <c r="M272" s="568"/>
      <c r="N272" s="561"/>
      <c r="O272" s="1851"/>
      <c r="P272" s="1851"/>
      <c r="AH272" s="1858">
        <v>0</v>
      </c>
    </row>
    <row s="14762" customFormat="1" customHeight="1" ht="0.75" hidden="1">
      <c r="A273" s="2007"/>
      <c r="B273" s="2007"/>
      <c r="C273" s="596" t="s">
        <v>1196</v>
      </c>
      <c r="D273" s="2689"/>
      <c r="E273" s="2431"/>
      <c r="F273" s="2610"/>
      <c r="G273" s="627"/>
      <c r="H273" s="1727"/>
      <c r="I273" s="878"/>
      <c r="J273" s="798"/>
      <c r="K273" s="1727"/>
      <c r="L273" s="441"/>
      <c r="M273" s="568"/>
      <c r="N273" s="561"/>
      <c r="O273" s="1851"/>
      <c r="P273" s="1851"/>
      <c r="AH273" s="1858">
        <v>0</v>
      </c>
    </row>
    <row s="14762" customFormat="1" customHeight="1" ht="18.75" hidden="1">
      <c r="A274" s="2007" t="s">
        <v>304</v>
      </c>
      <c r="B274" s="2007" t="s">
        <v>305</v>
      </c>
      <c r="C274" s="596"/>
      <c r="D274" s="2689"/>
      <c r="E274" s="2431"/>
      <c r="F274" s="2610" t="str">
        <f>INDEX(PT_DIFFERENTIATION_VTAR,MATCH(A274,PT_DIFFERENTIATION_VTAR_ID,0))</f>
        <v>Тариф на подключение (технологическое присоединение) к централизованной системе горячего водоснабжения</v>
      </c>
      <c r="G274" s="2654" t="str">
        <f>INDEX(PT_DIFFERENTIATION_NTAR,MATCH(B274,PT_DIFFERENTIATION_NTAR_ID,0))</f>
        <v/>
      </c>
      <c r="H274" s="2089"/>
      <c r="I274" s="1966"/>
      <c r="J274" s="2000"/>
      <c r="K274" s="2005"/>
      <c r="L274" s="2089" t="s">
        <v>350</v>
      </c>
      <c r="M274" s="568"/>
      <c r="N274" s="561"/>
      <c r="O274" s="1851"/>
      <c r="P274" s="1851"/>
      <c r="AH274" s="1858">
        <v>0</v>
      </c>
    </row>
    <row s="14762" customFormat="1" customHeight="1" ht="18.75" hidden="1">
      <c r="A275" s="2007"/>
      <c r="B275" s="2007"/>
      <c r="C275" s="596" t="s">
        <v>1187</v>
      </c>
      <c r="D275" s="2689"/>
      <c r="E275" s="2431"/>
      <c r="F275" s="2610"/>
      <c r="G275" s="2654"/>
      <c r="H275" s="1727"/>
      <c r="I275" s="878" t="s">
        <v>1186</v>
      </c>
      <c r="J275" s="798"/>
      <c r="K275" s="1727"/>
      <c r="L275" s="441"/>
      <c r="M275" s="568"/>
      <c r="N275" s="561"/>
      <c r="O275" s="1851"/>
      <c r="P275" s="1851"/>
      <c r="AH275" s="1858">
        <v>0</v>
      </c>
    </row>
    <row s="14762" customFormat="1" customHeight="1" ht="0.75" hidden="1">
      <c r="A276" s="2007"/>
      <c r="B276" s="2007"/>
      <c r="C276" s="596" t="s">
        <v>1196</v>
      </c>
      <c r="D276" s="2689"/>
      <c r="E276" s="2431"/>
      <c r="F276" s="2610"/>
      <c r="G276" s="627"/>
      <c r="H276" s="1727"/>
      <c r="I276" s="878"/>
      <c r="J276" s="798"/>
      <c r="K276" s="1727"/>
      <c r="L276" s="441"/>
      <c r="M276" s="568"/>
      <c r="N276" s="561"/>
      <c r="O276" s="1851"/>
      <c r="P276" s="1851"/>
      <c r="AH276" s="1858">
        <v>0</v>
      </c>
    </row>
    <row s="14762" customFormat="1" customHeight="1" ht="18.75" hidden="1">
      <c r="A277" s="2007" t="s">
        <v>309</v>
      </c>
      <c r="B277" s="2007" t="s">
        <v>310</v>
      </c>
      <c r="C277" s="596"/>
      <c r="D277" s="2689"/>
      <c r="E277" s="2431"/>
      <c r="F277" s="2610" t="str">
        <f>INDEX(PT_DIFFERENTIATION_VTAR,MATCH(A277,PT_DIFFERENTIATION_VTAR_ID,0))</f>
        <v>Тариф на водоотведение</v>
      </c>
      <c r="G277" s="2654" t="str">
        <f>INDEX(PT_DIFFERENTIATION_NTAR,MATCH(B277,PT_DIFFERENTIATION_NTAR_ID,0))</f>
        <v/>
      </c>
      <c r="H277" s="2089"/>
      <c r="I277" s="1966"/>
      <c r="J277" s="2000"/>
      <c r="K277" s="2005"/>
      <c r="L277" s="2089" t="s">
        <v>350</v>
      </c>
      <c r="M277" s="568"/>
      <c r="N277" s="561"/>
      <c r="O277" s="1851"/>
      <c r="P277" s="1851"/>
      <c r="AH277" s="1858">
        <v>0</v>
      </c>
    </row>
    <row s="14762" customFormat="1" customHeight="1" ht="18.75" hidden="1">
      <c r="A278" s="2007"/>
      <c r="B278" s="2007"/>
      <c r="C278" s="596" t="s">
        <v>1187</v>
      </c>
      <c r="D278" s="2689"/>
      <c r="E278" s="2431"/>
      <c r="F278" s="2610"/>
      <c r="G278" s="2654"/>
      <c r="H278" s="1727"/>
      <c r="I278" s="878" t="s">
        <v>1186</v>
      </c>
      <c r="J278" s="798"/>
      <c r="K278" s="1727"/>
      <c r="L278" s="441"/>
      <c r="M278" s="568"/>
      <c r="N278" s="561"/>
      <c r="O278" s="1851"/>
      <c r="P278" s="1851"/>
      <c r="AH278" s="1858">
        <v>0</v>
      </c>
    </row>
    <row s="14762" customFormat="1" customHeight="1" ht="0.75" hidden="1">
      <c r="A279" s="2007"/>
      <c r="B279" s="2007"/>
      <c r="C279" s="596" t="s">
        <v>1196</v>
      </c>
      <c r="D279" s="2689"/>
      <c r="E279" s="2431"/>
      <c r="F279" s="2610"/>
      <c r="G279" s="627"/>
      <c r="H279" s="1727"/>
      <c r="I279" s="878"/>
      <c r="J279" s="798"/>
      <c r="K279" s="1727"/>
      <c r="L279" s="441"/>
      <c r="M279" s="568"/>
      <c r="N279" s="561"/>
      <c r="O279" s="1851"/>
      <c r="P279" s="1851"/>
      <c r="AH279" s="1858">
        <v>0</v>
      </c>
    </row>
    <row s="14762" customFormat="1" customHeight="1" ht="18.75" hidden="1">
      <c r="A280" s="2007" t="s">
        <v>314</v>
      </c>
      <c r="B280" s="2007" t="s">
        <v>315</v>
      </c>
      <c r="C280" s="596"/>
      <c r="D280" s="2689"/>
      <c r="E280" s="2431"/>
      <c r="F280" s="2610" t="str">
        <f>INDEX(PT_DIFFERENTIATION_VTAR,MATCH(A280,PT_DIFFERENTIATION_VTAR_ID,0))</f>
        <v>Тариф на транспортировку сточных вод</v>
      </c>
      <c r="G280" s="2654" t="str">
        <f>INDEX(PT_DIFFERENTIATION_NTAR,MATCH(B280,PT_DIFFERENTIATION_NTAR_ID,0))</f>
        <v/>
      </c>
      <c r="H280" s="2089"/>
      <c r="I280" s="1966"/>
      <c r="J280" s="2000"/>
      <c r="K280" s="2005"/>
      <c r="L280" s="2089" t="s">
        <v>350</v>
      </c>
      <c r="M280" s="568"/>
      <c r="N280" s="561"/>
      <c r="O280" s="1851"/>
      <c r="P280" s="1851"/>
      <c r="AH280" s="1858">
        <v>0</v>
      </c>
    </row>
    <row s="14762" customFormat="1" customHeight="1" ht="18.75" hidden="1">
      <c r="A281" s="2007"/>
      <c r="B281" s="2007"/>
      <c r="C281" s="596" t="s">
        <v>1187</v>
      </c>
      <c r="D281" s="2689"/>
      <c r="E281" s="2431"/>
      <c r="F281" s="2610"/>
      <c r="G281" s="2654"/>
      <c r="H281" s="1727"/>
      <c r="I281" s="878" t="s">
        <v>1186</v>
      </c>
      <c r="J281" s="798"/>
      <c r="K281" s="1727"/>
      <c r="L281" s="441"/>
      <c r="M281" s="568"/>
      <c r="N281" s="561"/>
      <c r="O281" s="1851"/>
      <c r="P281" s="1851"/>
      <c r="AH281" s="1858">
        <v>0</v>
      </c>
    </row>
    <row s="14762" customFormat="1" customHeight="1" ht="0.75" hidden="1">
      <c r="A282" s="2007"/>
      <c r="B282" s="2007"/>
      <c r="C282" s="596" t="s">
        <v>1196</v>
      </c>
      <c r="D282" s="2689"/>
      <c r="E282" s="2431"/>
      <c r="F282" s="2610"/>
      <c r="G282" s="627"/>
      <c r="H282" s="1727"/>
      <c r="I282" s="878"/>
      <c r="J282" s="798"/>
      <c r="K282" s="1727"/>
      <c r="L282" s="441"/>
      <c r="M282" s="568"/>
      <c r="N282" s="561"/>
      <c r="O282" s="1851"/>
      <c r="P282" s="1851"/>
      <c r="AH282" s="1858">
        <v>0</v>
      </c>
    </row>
    <row s="14762" customFormat="1" customHeight="1" ht="18.75" hidden="1">
      <c r="A283" s="2007" t="s">
        <v>319</v>
      </c>
      <c r="B283" s="2007" t="s">
        <v>320</v>
      </c>
      <c r="C283" s="596"/>
      <c r="D283" s="2689"/>
      <c r="E283" s="2431"/>
      <c r="F283" s="2610" t="str">
        <f>INDEX(PT_DIFFERENTIATION_VTAR,MATCH(A283,PT_DIFFERENTIATION_VTAR_ID,0))</f>
        <v>Тариф на подключение (технологическое присоединение) к централизованной системе водоотведения</v>
      </c>
      <c r="G283" s="2654" t="str">
        <f>INDEX(PT_DIFFERENTIATION_NTAR,MATCH(B283,PT_DIFFERENTIATION_NTAR_ID,0))</f>
        <v/>
      </c>
      <c r="H283" s="2089"/>
      <c r="I283" s="1966"/>
      <c r="J283" s="2000"/>
      <c r="K283" s="2005"/>
      <c r="L283" s="2089" t="s">
        <v>350</v>
      </c>
      <c r="M283" s="568"/>
      <c r="N283" s="561"/>
      <c r="O283" s="1851"/>
      <c r="P283" s="1851"/>
      <c r="AH283" s="1858">
        <v>0</v>
      </c>
    </row>
    <row s="14762" customFormat="1" customHeight="1" ht="18.75" hidden="1">
      <c r="A284" s="2007"/>
      <c r="B284" s="2007"/>
      <c r="C284" s="596" t="s">
        <v>1187</v>
      </c>
      <c r="D284" s="2689"/>
      <c r="E284" s="2431"/>
      <c r="F284" s="2610"/>
      <c r="G284" s="2654"/>
      <c r="H284" s="1727"/>
      <c r="I284" s="878" t="s">
        <v>1186</v>
      </c>
      <c r="J284" s="798"/>
      <c r="K284" s="1727"/>
      <c r="L284" s="441"/>
      <c r="M284" s="568"/>
      <c r="N284" s="561"/>
      <c r="O284" s="1851"/>
      <c r="P284" s="1851"/>
      <c r="AH284" s="1858">
        <v>0</v>
      </c>
    </row>
    <row s="14762" customFormat="1" customHeight="1" ht="1.05">
      <c r="A285" s="2007"/>
      <c r="B285" s="2007"/>
      <c r="C285" s="596" t="s">
        <v>1196</v>
      </c>
      <c r="D285" s="2689"/>
      <c r="E285" s="2431"/>
      <c r="F285" s="2610"/>
      <c r="G285" s="627"/>
      <c r="H285" s="1727"/>
      <c r="I285" s="878"/>
      <c r="J285" s="798"/>
      <c r="K285" s="1727"/>
      <c r="L285" s="441"/>
      <c r="M285" s="568"/>
      <c r="N285" s="561"/>
      <c r="O285" s="1851"/>
      <c r="P285" s="1851"/>
      <c r="AH285" s="1858">
        <v>1</v>
      </c>
    </row>
    <row customHeight="1" ht="27.299999999999997">
      <c r="A286" s="2007"/>
      <c r="B286" s="2007"/>
      <c r="D286" s="603"/>
      <c r="E286" s="374" t="s">
        <v>124</v>
      </c>
      <c r="F286"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86" s="2687"/>
      <c r="H286" s="2687"/>
      <c r="I286" s="2687"/>
      <c r="J286" s="2687"/>
      <c r="K286" s="2687"/>
      <c r="L286" s="2687"/>
      <c r="M286" s="524"/>
      <c r="N286" s="561"/>
      <c r="AH286" s="601">
        <v>26</v>
      </c>
    </row>
    <row s="14762" customFormat="1" customHeight="1" ht="60.75">
      <c r="A287" s="2007" t="s">
        <v>171</v>
      </c>
      <c r="B287" s="2007" t="s">
        <v>172</v>
      </c>
      <c r="C287" s="596"/>
      <c r="D287" s="2689"/>
      <c r="E287" s="2431"/>
      <c r="F287" s="2610" t="str">
        <f>INDEX(PT_DIFFERENTIATION_VTAR,MATCH(A287,PT_DIFFERENTIATION_VTAR_ID,0))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7" s="2654" t="str">
        <f>INDEX(PT_DIFFERENTIATION_NTAR,MATCH(B287,PT_DIFFERENTIATION_NTAR_ID,0))</f>
        <v>Тариф для потребителей на тепловую энергию (Нерюнгринская ГРЭС)</v>
      </c>
      <c r="H287" s="2089"/>
      <c r="I287" s="5931">
        <v>45292</v>
      </c>
      <c r="J287" s="2000">
        <v>45657</v>
      </c>
      <c r="K287" s="2005">
        <v>0</v>
      </c>
      <c r="L287" s="2089" t="s">
        <v>350</v>
      </c>
      <c r="M2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87" s="561"/>
      <c r="O287" s="1851"/>
      <c r="P287" s="1851"/>
      <c r="AH287" s="1858">
        <v>0</v>
      </c>
    </row>
    <row s="17803" customFormat="1" customHeight="1" ht="56.25">
      <c r="A288" s="4089"/>
      <c r="B288" s="4089"/>
      <c r="C288" s="5934"/>
      <c r="D288" s="5935"/>
      <c r="E288" s="5936"/>
      <c r="F288" s="5936"/>
      <c r="G288" s="5936"/>
      <c r="H288" s="3960" t="s">
        <v>105</v>
      </c>
      <c r="I288" s="5931">
        <v>45658</v>
      </c>
      <c r="J288" s="5932">
        <v>46022</v>
      </c>
      <c r="K288" s="5974">
        <v>0</v>
      </c>
      <c r="L288" s="3962" t="s">
        <v>350</v>
      </c>
      <c r="M288" s="5939"/>
      <c r="N288" s="5940"/>
      <c r="O288" s="4095"/>
      <c r="P288" s="4095"/>
      <c r="Q288" s="3703"/>
      <c r="R288" s="3703"/>
      <c r="S288" s="3703"/>
      <c r="T288" s="3703"/>
      <c r="U288" s="3703"/>
      <c r="V288" s="3703"/>
      <c r="W288" s="3703"/>
      <c r="X288" s="3703"/>
      <c r="Y288" s="3703"/>
      <c r="Z288" s="3703"/>
      <c r="AA288" s="3703"/>
      <c r="AB288" s="3703"/>
      <c r="AC288" s="3703"/>
      <c r="AD288" s="3703"/>
      <c r="AE288" s="3703"/>
      <c r="AF288" s="3703"/>
      <c r="AG288" s="3703"/>
      <c r="AH288" s="3703">
        <v>0</v>
      </c>
    </row>
    <row s="17803" customFormat="1" customHeight="1" ht="56.25">
      <c r="A289" s="4089"/>
      <c r="B289" s="4089"/>
      <c r="C289" s="5934"/>
      <c r="D289" s="5935"/>
      <c r="E289" s="5936"/>
      <c r="F289" s="5936"/>
      <c r="G289" s="5936"/>
      <c r="H289" s="3960" t="s">
        <v>105</v>
      </c>
      <c r="I289" s="5931">
        <v>46023</v>
      </c>
      <c r="J289" s="5932">
        <v>46387</v>
      </c>
      <c r="K289" s="5974">
        <v>0</v>
      </c>
      <c r="L289" s="3962" t="s">
        <v>350</v>
      </c>
      <c r="M289" s="5939"/>
      <c r="N289" s="5940"/>
      <c r="O289" s="4095"/>
      <c r="P289" s="4095"/>
      <c r="Q289" s="3703"/>
      <c r="R289" s="3703"/>
      <c r="S289" s="3703"/>
      <c r="T289" s="3703"/>
      <c r="U289" s="3703"/>
      <c r="V289" s="3703"/>
      <c r="W289" s="3703"/>
      <c r="X289" s="3703"/>
      <c r="Y289" s="3703"/>
      <c r="Z289" s="3703"/>
      <c r="AA289" s="3703"/>
      <c r="AB289" s="3703"/>
      <c r="AC289" s="3703"/>
      <c r="AD289" s="3703"/>
      <c r="AE289" s="3703"/>
      <c r="AF289" s="3703"/>
      <c r="AG289" s="3703"/>
      <c r="AH289" s="3703">
        <v>0</v>
      </c>
    </row>
    <row s="17803" customFormat="1" customHeight="1" ht="56.25">
      <c r="A290" s="4089"/>
      <c r="B290" s="4089"/>
      <c r="C290" s="5934"/>
      <c r="D290" s="5935"/>
      <c r="E290" s="5936"/>
      <c r="F290" s="5936"/>
      <c r="G290" s="5936"/>
      <c r="H290" s="3960" t="s">
        <v>105</v>
      </c>
      <c r="I290" s="5931">
        <v>46388</v>
      </c>
      <c r="J290" s="5932">
        <v>46752</v>
      </c>
      <c r="K290" s="5974">
        <v>0</v>
      </c>
      <c r="L290" s="3962" t="s">
        <v>350</v>
      </c>
      <c r="M290" s="5939"/>
      <c r="N290" s="5940"/>
      <c r="O290" s="4095"/>
      <c r="P290" s="4095"/>
      <c r="Q290" s="3703"/>
      <c r="R290" s="3703"/>
      <c r="S290" s="3703"/>
      <c r="T290" s="3703"/>
      <c r="U290" s="3703"/>
      <c r="V290" s="3703"/>
      <c r="W290" s="3703"/>
      <c r="X290" s="3703"/>
      <c r="Y290" s="3703"/>
      <c r="Z290" s="3703"/>
      <c r="AA290" s="3703"/>
      <c r="AB290" s="3703"/>
      <c r="AC290" s="3703"/>
      <c r="AD290" s="3703"/>
      <c r="AE290" s="3703"/>
      <c r="AF290" s="3703"/>
      <c r="AG290" s="3703"/>
      <c r="AH290" s="3703">
        <v>0</v>
      </c>
    </row>
    <row s="17803" customFormat="1" customHeight="1" ht="56.25">
      <c r="A291" s="4089"/>
      <c r="B291" s="4089"/>
      <c r="C291" s="5934"/>
      <c r="D291" s="5935"/>
      <c r="E291" s="5936"/>
      <c r="F291" s="5936"/>
      <c r="G291" s="5936"/>
      <c r="H291" s="3960" t="s">
        <v>105</v>
      </c>
      <c r="I291" s="5931">
        <v>46753</v>
      </c>
      <c r="J291" s="5932">
        <v>47118</v>
      </c>
      <c r="K291" s="5974">
        <v>0</v>
      </c>
      <c r="L291" s="3962" t="s">
        <v>350</v>
      </c>
      <c r="M291" s="5939"/>
      <c r="N291" s="5940"/>
      <c r="O291" s="4095"/>
      <c r="P291" s="4095"/>
      <c r="Q291" s="3703"/>
      <c r="R291" s="3703"/>
      <c r="S291" s="3703"/>
      <c r="T291" s="3703"/>
      <c r="U291" s="3703"/>
      <c r="V291" s="3703"/>
      <c r="W291" s="3703"/>
      <c r="X291" s="3703"/>
      <c r="Y291" s="3703"/>
      <c r="Z291" s="3703"/>
      <c r="AA291" s="3703"/>
      <c r="AB291" s="3703"/>
      <c r="AC291" s="3703"/>
      <c r="AD291" s="3703"/>
      <c r="AE291" s="3703"/>
      <c r="AF291" s="3703"/>
      <c r="AG291" s="3703"/>
      <c r="AH291" s="3703">
        <v>0</v>
      </c>
    </row>
    <row s="14762" customFormat="1" customHeight="1" ht="18.75">
      <c r="A292" s="2007"/>
      <c r="B292" s="2007"/>
      <c r="C292" s="596" t="s">
        <v>1187</v>
      </c>
      <c r="D292" s="2689"/>
      <c r="E292" s="2431"/>
      <c r="F292" s="2610"/>
      <c r="G292" s="2654"/>
      <c r="H292" s="1727"/>
      <c r="I292" s="878" t="s">
        <v>1186</v>
      </c>
      <c r="J292" s="798"/>
      <c r="K292" s="1727"/>
      <c r="L292" s="441"/>
      <c r="M292" s="2397"/>
      <c r="N292" s="561"/>
      <c r="O292" s="1851"/>
      <c r="P292" s="1851"/>
      <c r="AH292" s="1858">
        <v>0</v>
      </c>
    </row>
    <row s="17803" customFormat="1" customHeight="1" ht="18.75">
      <c r="A293" s="4089" t="s">
        <v>171</v>
      </c>
      <c r="B293" s="4089" t="s">
        <v>180</v>
      </c>
      <c r="C293" s="5934"/>
      <c r="D293" s="5935"/>
      <c r="E293" s="5936"/>
      <c r="F293" s="5936"/>
      <c r="G293" s="5937" t="str">
        <f>INDEX(PT_DIFFERENTIATION_NTAR,MATCH(B293,PT_DIFFERENTIATION_NTAR_ID,0))</f>
        <v>Тариф на производство тепловой энергии в режиме комбинированной выработки  (Нерюнгринская ГРЭС)</v>
      </c>
      <c r="H293" s="3962"/>
      <c r="I293" s="5931">
        <v>45292</v>
      </c>
      <c r="J293" s="5932">
        <v>45657</v>
      </c>
      <c r="K293" s="5974">
        <v>0</v>
      </c>
      <c r="L293" s="3962" t="s">
        <v>350</v>
      </c>
      <c r="M293" s="5939"/>
      <c r="N293" s="5940"/>
      <c r="O293" s="4095"/>
      <c r="P293" s="4095"/>
      <c r="Q293" s="3703"/>
      <c r="R293" s="3703"/>
      <c r="S293" s="3703"/>
      <c r="T293" s="3703"/>
      <c r="U293" s="3703"/>
      <c r="V293" s="3703"/>
      <c r="W293" s="3703"/>
      <c r="X293" s="3703"/>
      <c r="Y293" s="3703"/>
      <c r="Z293" s="3703"/>
      <c r="AA293" s="3703"/>
      <c r="AB293" s="3703"/>
      <c r="AC293" s="3703"/>
      <c r="AD293" s="3703"/>
      <c r="AE293" s="3703"/>
      <c r="AF293" s="3703"/>
      <c r="AG293" s="3703"/>
      <c r="AH293" s="3703">
        <v>0</v>
      </c>
    </row>
    <row s="17803" customFormat="1" customHeight="1" ht="56.25">
      <c r="A294" s="4089"/>
      <c r="B294" s="4089"/>
      <c r="C294" s="5934"/>
      <c r="D294" s="5935"/>
      <c r="E294" s="5936"/>
      <c r="F294" s="5936"/>
      <c r="G294" s="5936"/>
      <c r="H294" s="3960" t="s">
        <v>105</v>
      </c>
      <c r="I294" s="5931">
        <v>45658</v>
      </c>
      <c r="J294" s="5932">
        <v>46022</v>
      </c>
      <c r="K294" s="5974">
        <v>0</v>
      </c>
      <c r="L294" s="3962" t="s">
        <v>350</v>
      </c>
      <c r="M294" s="5939"/>
      <c r="N294" s="5940"/>
      <c r="O294" s="4095"/>
      <c r="P294" s="4095"/>
      <c r="Q294" s="3703"/>
      <c r="R294" s="3703"/>
      <c r="S294" s="3703"/>
      <c r="T294" s="3703"/>
      <c r="U294" s="3703"/>
      <c r="V294" s="3703"/>
      <c r="W294" s="3703"/>
      <c r="X294" s="3703"/>
      <c r="Y294" s="3703"/>
      <c r="Z294" s="3703"/>
      <c r="AA294" s="3703"/>
      <c r="AB294" s="3703"/>
      <c r="AC294" s="3703"/>
      <c r="AD294" s="3703"/>
      <c r="AE294" s="3703"/>
      <c r="AF294" s="3703"/>
      <c r="AG294" s="3703"/>
      <c r="AH294" s="3703">
        <v>0</v>
      </c>
    </row>
    <row s="17803" customFormat="1" customHeight="1" ht="56.25">
      <c r="A295" s="4089"/>
      <c r="B295" s="4089"/>
      <c r="C295" s="5934"/>
      <c r="D295" s="5935"/>
      <c r="E295" s="5936"/>
      <c r="F295" s="5936"/>
      <c r="G295" s="5936"/>
      <c r="H295" s="3960" t="s">
        <v>105</v>
      </c>
      <c r="I295" s="5931">
        <v>46023</v>
      </c>
      <c r="J295" s="5932">
        <v>46387</v>
      </c>
      <c r="K295" s="5974">
        <v>0</v>
      </c>
      <c r="L295" s="3962" t="s">
        <v>350</v>
      </c>
      <c r="M295" s="5939"/>
      <c r="N295" s="5940"/>
      <c r="O295" s="4095"/>
      <c r="P295" s="4095"/>
      <c r="Q295" s="3703"/>
      <c r="R295" s="3703"/>
      <c r="S295" s="3703"/>
      <c r="T295" s="3703"/>
      <c r="U295" s="3703"/>
      <c r="V295" s="3703"/>
      <c r="W295" s="3703"/>
      <c r="X295" s="3703"/>
      <c r="Y295" s="3703"/>
      <c r="Z295" s="3703"/>
      <c r="AA295" s="3703"/>
      <c r="AB295" s="3703"/>
      <c r="AC295" s="3703"/>
      <c r="AD295" s="3703"/>
      <c r="AE295" s="3703"/>
      <c r="AF295" s="3703"/>
      <c r="AG295" s="3703"/>
      <c r="AH295" s="3703">
        <v>0</v>
      </c>
    </row>
    <row s="17803" customFormat="1" customHeight="1" ht="56.25">
      <c r="A296" s="4089"/>
      <c r="B296" s="4089"/>
      <c r="C296" s="5934"/>
      <c r="D296" s="5935"/>
      <c r="E296" s="5936"/>
      <c r="F296" s="5936"/>
      <c r="G296" s="5936"/>
      <c r="H296" s="3960" t="s">
        <v>105</v>
      </c>
      <c r="I296" s="5931">
        <v>46388</v>
      </c>
      <c r="J296" s="5932">
        <v>46752</v>
      </c>
      <c r="K296" s="5974">
        <v>0</v>
      </c>
      <c r="L296" s="3962" t="s">
        <v>350</v>
      </c>
      <c r="M296" s="5939"/>
      <c r="N296" s="5940"/>
      <c r="O296" s="4095"/>
      <c r="P296" s="4095"/>
      <c r="Q296" s="3703"/>
      <c r="R296" s="3703"/>
      <c r="S296" s="3703"/>
      <c r="T296" s="3703"/>
      <c r="U296" s="3703"/>
      <c r="V296" s="3703"/>
      <c r="W296" s="3703"/>
      <c r="X296" s="3703"/>
      <c r="Y296" s="3703"/>
      <c r="Z296" s="3703"/>
      <c r="AA296" s="3703"/>
      <c r="AB296" s="3703"/>
      <c r="AC296" s="3703"/>
      <c r="AD296" s="3703"/>
      <c r="AE296" s="3703"/>
      <c r="AF296" s="3703"/>
      <c r="AG296" s="3703"/>
      <c r="AH296" s="3703">
        <v>0</v>
      </c>
    </row>
    <row s="17803" customFormat="1" customHeight="1" ht="56.25">
      <c r="A297" s="4089"/>
      <c r="B297" s="4089"/>
      <c r="C297" s="5934"/>
      <c r="D297" s="5935"/>
      <c r="E297" s="5936"/>
      <c r="F297" s="5936"/>
      <c r="G297" s="5936"/>
      <c r="H297" s="3960" t="s">
        <v>105</v>
      </c>
      <c r="I297" s="5931">
        <v>46753</v>
      </c>
      <c r="J297" s="5932">
        <v>47118</v>
      </c>
      <c r="K297" s="5974">
        <v>0</v>
      </c>
      <c r="L297" s="3962" t="s">
        <v>350</v>
      </c>
      <c r="M297" s="5939"/>
      <c r="N297" s="5940"/>
      <c r="O297" s="4095"/>
      <c r="P297" s="4095"/>
      <c r="Q297" s="3703"/>
      <c r="R297" s="3703"/>
      <c r="S297" s="3703"/>
      <c r="T297" s="3703"/>
      <c r="U297" s="3703"/>
      <c r="V297" s="3703"/>
      <c r="W297" s="3703"/>
      <c r="X297" s="3703"/>
      <c r="Y297" s="3703"/>
      <c r="Z297" s="3703"/>
      <c r="AA297" s="3703"/>
      <c r="AB297" s="3703"/>
      <c r="AC297" s="3703"/>
      <c r="AD297" s="3703"/>
      <c r="AE297" s="3703"/>
      <c r="AF297" s="3703"/>
      <c r="AG297" s="3703"/>
      <c r="AH297" s="3703">
        <v>0</v>
      </c>
    </row>
    <row s="17803" customFormat="1" customHeight="1" ht="18.75">
      <c r="A298" s="4089"/>
      <c r="B298" s="4089"/>
      <c r="C298" s="5934" t="s">
        <v>1187</v>
      </c>
      <c r="D298" s="5935"/>
      <c r="E298" s="5936"/>
      <c r="F298" s="5936"/>
      <c r="G298" s="5937"/>
      <c r="H298" s="6026"/>
      <c r="I298" s="6027" t="s">
        <v>1186</v>
      </c>
      <c r="J298" s="6028"/>
      <c r="K298" s="6029"/>
      <c r="L298" s="6030"/>
      <c r="M298" s="5939"/>
      <c r="N298" s="5940"/>
      <c r="O298" s="4095"/>
      <c r="P298" s="4095"/>
      <c r="Q298" s="3703"/>
      <c r="R298" s="3703"/>
      <c r="S298" s="3703"/>
      <c r="T298" s="3703"/>
      <c r="U298" s="3703"/>
      <c r="V298" s="3703"/>
      <c r="W298" s="3703"/>
      <c r="X298" s="3703"/>
      <c r="Y298" s="3703"/>
      <c r="Z298" s="3703"/>
      <c r="AA298" s="3703"/>
      <c r="AB298" s="3703"/>
      <c r="AC298" s="3703"/>
      <c r="AD298" s="3703"/>
      <c r="AE298" s="3703"/>
      <c r="AF298" s="3703"/>
      <c r="AG298" s="3703"/>
      <c r="AH298" s="3703">
        <v>0</v>
      </c>
    </row>
    <row s="17803" customFormat="1" customHeight="1" ht="18.75">
      <c r="A299" s="4089" t="s">
        <v>171</v>
      </c>
      <c r="B299" s="4089" t="s">
        <v>186</v>
      </c>
      <c r="C299" s="5934"/>
      <c r="D299" s="5935"/>
      <c r="E299" s="5936"/>
      <c r="F299" s="5936"/>
      <c r="G299" s="5937" t="str">
        <f>INDEX(PT_DIFFERENTIATION_NTAR,MATCH(B299,PT_DIFFERENTIATION_NTAR_ID,0))</f>
        <v>Тариф для потребителей на тепловую энергию (Чульманская ТЭЦ) </v>
      </c>
      <c r="H299" s="3962"/>
      <c r="I299" s="5931">
        <v>45292</v>
      </c>
      <c r="J299" s="5932">
        <v>45657</v>
      </c>
      <c r="K299" s="5974">
        <v>0</v>
      </c>
      <c r="L299" s="3962" t="s">
        <v>350</v>
      </c>
      <c r="M299" s="5939"/>
      <c r="N299" s="5940"/>
      <c r="O299" s="4095"/>
      <c r="P299" s="4095"/>
      <c r="Q299" s="3703"/>
      <c r="R299" s="3703"/>
      <c r="S299" s="3703"/>
      <c r="T299" s="3703"/>
      <c r="U299" s="3703"/>
      <c r="V299" s="3703"/>
      <c r="W299" s="3703"/>
      <c r="X299" s="3703"/>
      <c r="Y299" s="3703"/>
      <c r="Z299" s="3703"/>
      <c r="AA299" s="3703"/>
      <c r="AB299" s="3703"/>
      <c r="AC299" s="3703"/>
      <c r="AD299" s="3703"/>
      <c r="AE299" s="3703"/>
      <c r="AF299" s="3703"/>
      <c r="AG299" s="3703"/>
      <c r="AH299" s="3703">
        <v>0</v>
      </c>
    </row>
    <row s="17803" customFormat="1" customHeight="1" ht="56.25">
      <c r="A300" s="4089"/>
      <c r="B300" s="4089"/>
      <c r="C300" s="5934"/>
      <c r="D300" s="5935"/>
      <c r="E300" s="5936"/>
      <c r="F300" s="5936"/>
      <c r="G300" s="5936"/>
      <c r="H300" s="3960" t="s">
        <v>105</v>
      </c>
      <c r="I300" s="5931">
        <v>45658</v>
      </c>
      <c r="J300" s="5932">
        <v>46022</v>
      </c>
      <c r="K300" s="5974">
        <v>0</v>
      </c>
      <c r="L300" s="3962" t="s">
        <v>350</v>
      </c>
      <c r="M300" s="5939"/>
      <c r="N300" s="5940"/>
      <c r="O300" s="4095"/>
      <c r="P300" s="4095"/>
      <c r="Q300" s="3703"/>
      <c r="R300" s="3703"/>
      <c r="S300" s="3703"/>
      <c r="T300" s="3703"/>
      <c r="U300" s="3703"/>
      <c r="V300" s="3703"/>
      <c r="W300" s="3703"/>
      <c r="X300" s="3703"/>
      <c r="Y300" s="3703"/>
      <c r="Z300" s="3703"/>
      <c r="AA300" s="3703"/>
      <c r="AB300" s="3703"/>
      <c r="AC300" s="3703"/>
      <c r="AD300" s="3703"/>
      <c r="AE300" s="3703"/>
      <c r="AF300" s="3703"/>
      <c r="AG300" s="3703"/>
      <c r="AH300" s="3703">
        <v>0</v>
      </c>
    </row>
    <row s="17803" customFormat="1" customHeight="1" ht="56.25">
      <c r="A301" s="4089"/>
      <c r="B301" s="4089"/>
      <c r="C301" s="5934"/>
      <c r="D301" s="5935"/>
      <c r="E301" s="5936"/>
      <c r="F301" s="5936"/>
      <c r="G301" s="5936"/>
      <c r="H301" s="3960" t="s">
        <v>105</v>
      </c>
      <c r="I301" s="5931">
        <v>46023</v>
      </c>
      <c r="J301" s="5932">
        <v>46387</v>
      </c>
      <c r="K301" s="5974">
        <v>0</v>
      </c>
      <c r="L301" s="3962" t="s">
        <v>350</v>
      </c>
      <c r="M301" s="5939"/>
      <c r="N301" s="5940"/>
      <c r="O301" s="4095"/>
      <c r="P301" s="4095"/>
      <c r="Q301" s="3703"/>
      <c r="R301" s="3703"/>
      <c r="S301" s="3703"/>
      <c r="T301" s="3703"/>
      <c r="U301" s="3703"/>
      <c r="V301" s="3703"/>
      <c r="W301" s="3703"/>
      <c r="X301" s="3703"/>
      <c r="Y301" s="3703"/>
      <c r="Z301" s="3703"/>
      <c r="AA301" s="3703"/>
      <c r="AB301" s="3703"/>
      <c r="AC301" s="3703"/>
      <c r="AD301" s="3703"/>
      <c r="AE301" s="3703"/>
      <c r="AF301" s="3703"/>
      <c r="AG301" s="3703"/>
      <c r="AH301" s="3703">
        <v>0</v>
      </c>
    </row>
    <row s="17803" customFormat="1" customHeight="1" ht="56.25">
      <c r="A302" s="4089"/>
      <c r="B302" s="4089"/>
      <c r="C302" s="5934"/>
      <c r="D302" s="5935"/>
      <c r="E302" s="5936"/>
      <c r="F302" s="5936"/>
      <c r="G302" s="5936"/>
      <c r="H302" s="3960" t="s">
        <v>105</v>
      </c>
      <c r="I302" s="5931">
        <v>46388</v>
      </c>
      <c r="J302" s="5932">
        <v>46752</v>
      </c>
      <c r="K302" s="5974">
        <v>0</v>
      </c>
      <c r="L302" s="3962" t="s">
        <v>350</v>
      </c>
      <c r="M302" s="5939"/>
      <c r="N302" s="5940"/>
      <c r="O302" s="4095"/>
      <c r="P302" s="4095"/>
      <c r="Q302" s="3703"/>
      <c r="R302" s="3703"/>
      <c r="S302" s="3703"/>
      <c r="T302" s="3703"/>
      <c r="U302" s="3703"/>
      <c r="V302" s="3703"/>
      <c r="W302" s="3703"/>
      <c r="X302" s="3703"/>
      <c r="Y302" s="3703"/>
      <c r="Z302" s="3703"/>
      <c r="AA302" s="3703"/>
      <c r="AB302" s="3703"/>
      <c r="AC302" s="3703"/>
      <c r="AD302" s="3703"/>
      <c r="AE302" s="3703"/>
      <c r="AF302" s="3703"/>
      <c r="AG302" s="3703"/>
      <c r="AH302" s="3703">
        <v>0</v>
      </c>
    </row>
    <row s="17803" customFormat="1" customHeight="1" ht="56.25">
      <c r="A303" s="4089"/>
      <c r="B303" s="4089"/>
      <c r="C303" s="5934"/>
      <c r="D303" s="5935"/>
      <c r="E303" s="5936"/>
      <c r="F303" s="5936"/>
      <c r="G303" s="5936"/>
      <c r="H303" s="3960" t="s">
        <v>105</v>
      </c>
      <c r="I303" s="5931">
        <v>46753</v>
      </c>
      <c r="J303" s="5932">
        <v>47118</v>
      </c>
      <c r="K303" s="5974">
        <v>0</v>
      </c>
      <c r="L303" s="3962" t="s">
        <v>350</v>
      </c>
      <c r="M303" s="5939"/>
      <c r="N303" s="5940"/>
      <c r="O303" s="4095"/>
      <c r="P303" s="4095"/>
      <c r="Q303" s="3703"/>
      <c r="R303" s="3703"/>
      <c r="S303" s="3703"/>
      <c r="T303" s="3703"/>
      <c r="U303" s="3703"/>
      <c r="V303" s="3703"/>
      <c r="W303" s="3703"/>
      <c r="X303" s="3703"/>
      <c r="Y303" s="3703"/>
      <c r="Z303" s="3703"/>
      <c r="AA303" s="3703"/>
      <c r="AB303" s="3703"/>
      <c r="AC303" s="3703"/>
      <c r="AD303" s="3703"/>
      <c r="AE303" s="3703"/>
      <c r="AF303" s="3703"/>
      <c r="AG303" s="3703"/>
      <c r="AH303" s="3703">
        <v>0</v>
      </c>
    </row>
    <row s="17803" customFormat="1" customHeight="1" ht="18.75">
      <c r="A304" s="4089"/>
      <c r="B304" s="4089"/>
      <c r="C304" s="5934" t="s">
        <v>1187</v>
      </c>
      <c r="D304" s="5935"/>
      <c r="E304" s="5936"/>
      <c r="F304" s="5936"/>
      <c r="G304" s="5937"/>
      <c r="H304" s="6031"/>
      <c r="I304" s="6032" t="s">
        <v>1186</v>
      </c>
      <c r="J304" s="6033"/>
      <c r="K304" s="6034"/>
      <c r="L304" s="6035"/>
      <c r="M304" s="5939"/>
      <c r="N304" s="5940"/>
      <c r="O304" s="4095"/>
      <c r="P304" s="4095"/>
      <c r="Q304" s="3703"/>
      <c r="R304" s="3703"/>
      <c r="S304" s="3703"/>
      <c r="T304" s="3703"/>
      <c r="U304" s="3703"/>
      <c r="V304" s="3703"/>
      <c r="W304" s="3703"/>
      <c r="X304" s="3703"/>
      <c r="Y304" s="3703"/>
      <c r="Z304" s="3703"/>
      <c r="AA304" s="3703"/>
      <c r="AB304" s="3703"/>
      <c r="AC304" s="3703"/>
      <c r="AD304" s="3703"/>
      <c r="AE304" s="3703"/>
      <c r="AF304" s="3703"/>
      <c r="AG304" s="3703"/>
      <c r="AH304" s="3703">
        <v>0</v>
      </c>
    </row>
    <row s="17803" customFormat="1" customHeight="1" ht="18.75">
      <c r="A305" s="4089" t="s">
        <v>171</v>
      </c>
      <c r="B305" s="4089" t="s">
        <v>191</v>
      </c>
      <c r="C305" s="5934"/>
      <c r="D305" s="5935"/>
      <c r="E305" s="5936"/>
      <c r="F305" s="5936"/>
      <c r="G305" s="5937" t="str">
        <f>INDEX(PT_DIFFERENTIATION_NTAR,MATCH(B305,PT_DIFFERENTIATION_NTAR_ID,0))</f>
        <v>Тариф на производство тепловой энергии в режиме комбинированной выработки (Чульманская ТЭЦ)</v>
      </c>
      <c r="H305" s="3962"/>
      <c r="I305" s="5931">
        <v>45292</v>
      </c>
      <c r="J305" s="5932">
        <v>45657</v>
      </c>
      <c r="K305" s="5974">
        <v>0</v>
      </c>
      <c r="L305" s="3962" t="s">
        <v>350</v>
      </c>
      <c r="M305" s="5939"/>
      <c r="N305" s="5940"/>
      <c r="O305" s="4095"/>
      <c r="P305" s="4095"/>
      <c r="Q305" s="3703"/>
      <c r="R305" s="3703"/>
      <c r="S305" s="3703"/>
      <c r="T305" s="3703"/>
      <c r="U305" s="3703"/>
      <c r="V305" s="3703"/>
      <c r="W305" s="3703"/>
      <c r="X305" s="3703"/>
      <c r="Y305" s="3703"/>
      <c r="Z305" s="3703"/>
      <c r="AA305" s="3703"/>
      <c r="AB305" s="3703"/>
      <c r="AC305" s="3703"/>
      <c r="AD305" s="3703"/>
      <c r="AE305" s="3703"/>
      <c r="AF305" s="3703"/>
      <c r="AG305" s="3703"/>
      <c r="AH305" s="3703">
        <v>0</v>
      </c>
    </row>
    <row s="17803" customFormat="1" customHeight="1" ht="56.25">
      <c r="A306" s="4089"/>
      <c r="B306" s="4089"/>
      <c r="C306" s="5934"/>
      <c r="D306" s="5935"/>
      <c r="E306" s="5936"/>
      <c r="F306" s="5936"/>
      <c r="G306" s="5936"/>
      <c r="H306" s="3960" t="s">
        <v>105</v>
      </c>
      <c r="I306" s="5931">
        <v>45658</v>
      </c>
      <c r="J306" s="5932">
        <v>46022</v>
      </c>
      <c r="K306" s="5974">
        <v>0</v>
      </c>
      <c r="L306" s="3962" t="s">
        <v>350</v>
      </c>
      <c r="M306" s="5939"/>
      <c r="N306" s="5940"/>
      <c r="O306" s="4095"/>
      <c r="P306" s="4095"/>
      <c r="Q306" s="3703"/>
      <c r="R306" s="3703"/>
      <c r="S306" s="3703"/>
      <c r="T306" s="3703"/>
      <c r="U306" s="3703"/>
      <c r="V306" s="3703"/>
      <c r="W306" s="3703"/>
      <c r="X306" s="3703"/>
      <c r="Y306" s="3703"/>
      <c r="Z306" s="3703"/>
      <c r="AA306" s="3703"/>
      <c r="AB306" s="3703"/>
      <c r="AC306" s="3703"/>
      <c r="AD306" s="3703"/>
      <c r="AE306" s="3703"/>
      <c r="AF306" s="3703"/>
      <c r="AG306" s="3703"/>
      <c r="AH306" s="3703">
        <v>0</v>
      </c>
    </row>
    <row s="17803" customFormat="1" customHeight="1" ht="56.25">
      <c r="A307" s="4089"/>
      <c r="B307" s="4089"/>
      <c r="C307" s="5934"/>
      <c r="D307" s="5935"/>
      <c r="E307" s="5936"/>
      <c r="F307" s="5936"/>
      <c r="G307" s="5936"/>
      <c r="H307" s="3960" t="s">
        <v>105</v>
      </c>
      <c r="I307" s="5931">
        <v>46023</v>
      </c>
      <c r="J307" s="5932">
        <v>46387</v>
      </c>
      <c r="K307" s="5974">
        <v>0</v>
      </c>
      <c r="L307" s="3962" t="s">
        <v>350</v>
      </c>
      <c r="M307" s="5939"/>
      <c r="N307" s="5940"/>
      <c r="O307" s="4095"/>
      <c r="P307" s="4095"/>
      <c r="Q307" s="3703"/>
      <c r="R307" s="3703"/>
      <c r="S307" s="3703"/>
      <c r="T307" s="3703"/>
      <c r="U307" s="3703"/>
      <c r="V307" s="3703"/>
      <c r="W307" s="3703"/>
      <c r="X307" s="3703"/>
      <c r="Y307" s="3703"/>
      <c r="Z307" s="3703"/>
      <c r="AA307" s="3703"/>
      <c r="AB307" s="3703"/>
      <c r="AC307" s="3703"/>
      <c r="AD307" s="3703"/>
      <c r="AE307" s="3703"/>
      <c r="AF307" s="3703"/>
      <c r="AG307" s="3703"/>
      <c r="AH307" s="3703">
        <v>0</v>
      </c>
    </row>
    <row s="17803" customFormat="1" customHeight="1" ht="56.25">
      <c r="A308" s="4089"/>
      <c r="B308" s="4089"/>
      <c r="C308" s="5934"/>
      <c r="D308" s="5935"/>
      <c r="E308" s="5936"/>
      <c r="F308" s="5936"/>
      <c r="G308" s="5936"/>
      <c r="H308" s="3960" t="s">
        <v>105</v>
      </c>
      <c r="I308" s="5931">
        <v>46388</v>
      </c>
      <c r="J308" s="5932">
        <v>46752</v>
      </c>
      <c r="K308" s="5974">
        <v>0</v>
      </c>
      <c r="L308" s="3962" t="s">
        <v>350</v>
      </c>
      <c r="M308" s="5939"/>
      <c r="N308" s="5940"/>
      <c r="O308" s="4095"/>
      <c r="P308" s="4095"/>
      <c r="Q308" s="3703"/>
      <c r="R308" s="3703"/>
      <c r="S308" s="3703"/>
      <c r="T308" s="3703"/>
      <c r="U308" s="3703"/>
      <c r="V308" s="3703"/>
      <c r="W308" s="3703"/>
      <c r="X308" s="3703"/>
      <c r="Y308" s="3703"/>
      <c r="Z308" s="3703"/>
      <c r="AA308" s="3703"/>
      <c r="AB308" s="3703"/>
      <c r="AC308" s="3703"/>
      <c r="AD308" s="3703"/>
      <c r="AE308" s="3703"/>
      <c r="AF308" s="3703"/>
      <c r="AG308" s="3703"/>
      <c r="AH308" s="3703">
        <v>0</v>
      </c>
    </row>
    <row s="17803" customFormat="1" customHeight="1" ht="56.25">
      <c r="A309" s="4089"/>
      <c r="B309" s="4089"/>
      <c r="C309" s="5934"/>
      <c r="D309" s="5935"/>
      <c r="E309" s="5936"/>
      <c r="F309" s="5936"/>
      <c r="G309" s="5936"/>
      <c r="H309" s="3960" t="s">
        <v>105</v>
      </c>
      <c r="I309" s="5931">
        <v>46753</v>
      </c>
      <c r="J309" s="5932">
        <v>47118</v>
      </c>
      <c r="K309" s="5974">
        <v>0</v>
      </c>
      <c r="L309" s="3962" t="s">
        <v>350</v>
      </c>
      <c r="M309" s="5939"/>
      <c r="N309" s="5940"/>
      <c r="O309" s="4095"/>
      <c r="P309" s="4095"/>
      <c r="Q309" s="3703"/>
      <c r="R309" s="3703"/>
      <c r="S309" s="3703"/>
      <c r="T309" s="3703"/>
      <c r="U309" s="3703"/>
      <c r="V309" s="3703"/>
      <c r="W309" s="3703"/>
      <c r="X309" s="3703"/>
      <c r="Y309" s="3703"/>
      <c r="Z309" s="3703"/>
      <c r="AA309" s="3703"/>
      <c r="AB309" s="3703"/>
      <c r="AC309" s="3703"/>
      <c r="AD309" s="3703"/>
      <c r="AE309" s="3703"/>
      <c r="AF309" s="3703"/>
      <c r="AG309" s="3703"/>
      <c r="AH309" s="3703">
        <v>0</v>
      </c>
    </row>
    <row s="17803" customFormat="1" customHeight="1" ht="18.75">
      <c r="A310" s="4089"/>
      <c r="B310" s="4089"/>
      <c r="C310" s="5934" t="s">
        <v>1187</v>
      </c>
      <c r="D310" s="5935"/>
      <c r="E310" s="5936"/>
      <c r="F310" s="5936"/>
      <c r="G310" s="5937"/>
      <c r="H310" s="6036"/>
      <c r="I310" s="6037" t="s">
        <v>1186</v>
      </c>
      <c r="J310" s="6038"/>
      <c r="K310" s="6039"/>
      <c r="L310" s="6040"/>
      <c r="M310" s="5939"/>
      <c r="N310" s="5940"/>
      <c r="O310" s="4095"/>
      <c r="P310" s="4095"/>
      <c r="Q310" s="3703"/>
      <c r="R310" s="3703"/>
      <c r="S310" s="3703"/>
      <c r="T310" s="3703"/>
      <c r="U310" s="3703"/>
      <c r="V310" s="3703"/>
      <c r="W310" s="3703"/>
      <c r="X310" s="3703"/>
      <c r="Y310" s="3703"/>
      <c r="Z310" s="3703"/>
      <c r="AA310" s="3703"/>
      <c r="AB310" s="3703"/>
      <c r="AC310" s="3703"/>
      <c r="AD310" s="3703"/>
      <c r="AE310" s="3703"/>
      <c r="AF310" s="3703"/>
      <c r="AG310" s="3703"/>
      <c r="AH310" s="3703">
        <v>0</v>
      </c>
    </row>
    <row s="17803" customFormat="1" customHeight="1" ht="18.75">
      <c r="A311" s="4089" t="s">
        <v>171</v>
      </c>
      <c r="B311" s="4089" t="s">
        <v>196</v>
      </c>
      <c r="C311" s="5934"/>
      <c r="D311" s="5935"/>
      <c r="E311" s="5936"/>
      <c r="F311" s="5936"/>
      <c r="G311" s="5937" t="str">
        <f>INDEX(PT_DIFFERENTIATION_NTAR,MATCH(B311,PT_DIFFERENTIATION_NTAR_ID,0))</f>
        <v>Тариф на тепловую энергию (мощность) на коллекторах источников тепловой энергии (Нерюнгринская ГРЭС) </v>
      </c>
      <c r="H311" s="3962"/>
      <c r="I311" s="5931">
        <v>45292</v>
      </c>
      <c r="J311" s="5932">
        <v>45657</v>
      </c>
      <c r="K311" s="5974">
        <v>0</v>
      </c>
      <c r="L311" s="3962" t="s">
        <v>350</v>
      </c>
      <c r="M311" s="5939"/>
      <c r="N311" s="5940"/>
      <c r="O311" s="4095"/>
      <c r="P311" s="4095"/>
      <c r="Q311" s="3703"/>
      <c r="R311" s="3703"/>
      <c r="S311" s="3703"/>
      <c r="T311" s="3703"/>
      <c r="U311" s="3703"/>
      <c r="V311" s="3703"/>
      <c r="W311" s="3703"/>
      <c r="X311" s="3703"/>
      <c r="Y311" s="3703"/>
      <c r="Z311" s="3703"/>
      <c r="AA311" s="3703"/>
      <c r="AB311" s="3703"/>
      <c r="AC311" s="3703"/>
      <c r="AD311" s="3703"/>
      <c r="AE311" s="3703"/>
      <c r="AF311" s="3703"/>
      <c r="AG311" s="3703"/>
      <c r="AH311" s="3703">
        <v>0</v>
      </c>
    </row>
    <row s="17803" customFormat="1" customHeight="1" ht="56.25">
      <c r="A312" s="4089"/>
      <c r="B312" s="4089"/>
      <c r="C312" s="5934"/>
      <c r="D312" s="5935"/>
      <c r="E312" s="5936"/>
      <c r="F312" s="5936"/>
      <c r="G312" s="5936"/>
      <c r="H312" s="3960" t="s">
        <v>105</v>
      </c>
      <c r="I312" s="5931">
        <v>45658</v>
      </c>
      <c r="J312" s="5932">
        <v>46022</v>
      </c>
      <c r="K312" s="5974">
        <v>0</v>
      </c>
      <c r="L312" s="3962" t="s">
        <v>350</v>
      </c>
      <c r="M312" s="5939"/>
      <c r="N312" s="5940"/>
      <c r="O312" s="4095"/>
      <c r="P312" s="4095"/>
      <c r="Q312" s="3703"/>
      <c r="R312" s="3703"/>
      <c r="S312" s="3703"/>
      <c r="T312" s="3703"/>
      <c r="U312" s="3703"/>
      <c r="V312" s="3703"/>
      <c r="W312" s="3703"/>
      <c r="X312" s="3703"/>
      <c r="Y312" s="3703"/>
      <c r="Z312" s="3703"/>
      <c r="AA312" s="3703"/>
      <c r="AB312" s="3703"/>
      <c r="AC312" s="3703"/>
      <c r="AD312" s="3703"/>
      <c r="AE312" s="3703"/>
      <c r="AF312" s="3703"/>
      <c r="AG312" s="3703"/>
      <c r="AH312" s="3703">
        <v>0</v>
      </c>
    </row>
    <row s="17803" customFormat="1" customHeight="1" ht="56.25">
      <c r="A313" s="4089"/>
      <c r="B313" s="4089"/>
      <c r="C313" s="5934"/>
      <c r="D313" s="5935"/>
      <c r="E313" s="5936"/>
      <c r="F313" s="5936"/>
      <c r="G313" s="5936"/>
      <c r="H313" s="3960" t="s">
        <v>105</v>
      </c>
      <c r="I313" s="5931">
        <v>46023</v>
      </c>
      <c r="J313" s="5932">
        <v>46387</v>
      </c>
      <c r="K313" s="5974">
        <v>0</v>
      </c>
      <c r="L313" s="3962" t="s">
        <v>350</v>
      </c>
      <c r="M313" s="5939"/>
      <c r="N313" s="5940"/>
      <c r="O313" s="4095"/>
      <c r="P313" s="4095"/>
      <c r="Q313" s="3703"/>
      <c r="R313" s="3703"/>
      <c r="S313" s="3703"/>
      <c r="T313" s="3703"/>
      <c r="U313" s="3703"/>
      <c r="V313" s="3703"/>
      <c r="W313" s="3703"/>
      <c r="X313" s="3703"/>
      <c r="Y313" s="3703"/>
      <c r="Z313" s="3703"/>
      <c r="AA313" s="3703"/>
      <c r="AB313" s="3703"/>
      <c r="AC313" s="3703"/>
      <c r="AD313" s="3703"/>
      <c r="AE313" s="3703"/>
      <c r="AF313" s="3703"/>
      <c r="AG313" s="3703"/>
      <c r="AH313" s="3703">
        <v>0</v>
      </c>
    </row>
    <row s="17803" customFormat="1" customHeight="1" ht="56.25">
      <c r="A314" s="4089"/>
      <c r="B314" s="4089"/>
      <c r="C314" s="5934"/>
      <c r="D314" s="5935"/>
      <c r="E314" s="5936"/>
      <c r="F314" s="5936"/>
      <c r="G314" s="5936"/>
      <c r="H314" s="3960" t="s">
        <v>105</v>
      </c>
      <c r="I314" s="5931">
        <v>46388</v>
      </c>
      <c r="J314" s="5932">
        <v>46752</v>
      </c>
      <c r="K314" s="5974">
        <v>0</v>
      </c>
      <c r="L314" s="3962" t="s">
        <v>350</v>
      </c>
      <c r="M314" s="5939"/>
      <c r="N314" s="5940"/>
      <c r="O314" s="4095"/>
      <c r="P314" s="4095"/>
      <c r="Q314" s="3703"/>
      <c r="R314" s="3703"/>
      <c r="S314" s="3703"/>
      <c r="T314" s="3703"/>
      <c r="U314" s="3703"/>
      <c r="V314" s="3703"/>
      <c r="W314" s="3703"/>
      <c r="X314" s="3703"/>
      <c r="Y314" s="3703"/>
      <c r="Z314" s="3703"/>
      <c r="AA314" s="3703"/>
      <c r="AB314" s="3703"/>
      <c r="AC314" s="3703"/>
      <c r="AD314" s="3703"/>
      <c r="AE314" s="3703"/>
      <c r="AF314" s="3703"/>
      <c r="AG314" s="3703"/>
      <c r="AH314" s="3703">
        <v>0</v>
      </c>
    </row>
    <row s="17803" customFormat="1" customHeight="1" ht="56.25">
      <c r="A315" s="4089"/>
      <c r="B315" s="4089"/>
      <c r="C315" s="5934"/>
      <c r="D315" s="5935"/>
      <c r="E315" s="5936"/>
      <c r="F315" s="5936"/>
      <c r="G315" s="5936"/>
      <c r="H315" s="3960" t="s">
        <v>105</v>
      </c>
      <c r="I315" s="5931">
        <v>46753</v>
      </c>
      <c r="J315" s="5932">
        <v>47118</v>
      </c>
      <c r="K315" s="5974">
        <v>0</v>
      </c>
      <c r="L315" s="3962" t="s">
        <v>350</v>
      </c>
      <c r="M315" s="5939"/>
      <c r="N315" s="5940"/>
      <c r="O315" s="4095"/>
      <c r="P315" s="4095"/>
      <c r="Q315" s="3703"/>
      <c r="R315" s="3703"/>
      <c r="S315" s="3703"/>
      <c r="T315" s="3703"/>
      <c r="U315" s="3703"/>
      <c r="V315" s="3703"/>
      <c r="W315" s="3703"/>
      <c r="X315" s="3703"/>
      <c r="Y315" s="3703"/>
      <c r="Z315" s="3703"/>
      <c r="AA315" s="3703"/>
      <c r="AB315" s="3703"/>
      <c r="AC315" s="3703"/>
      <c r="AD315" s="3703"/>
      <c r="AE315" s="3703"/>
      <c r="AF315" s="3703"/>
      <c r="AG315" s="3703"/>
      <c r="AH315" s="3703">
        <v>0</v>
      </c>
    </row>
    <row s="17803" customFormat="1" customHeight="1" ht="18.75">
      <c r="A316" s="4089"/>
      <c r="B316" s="4089"/>
      <c r="C316" s="5934" t="s">
        <v>1187</v>
      </c>
      <c r="D316" s="5935"/>
      <c r="E316" s="5936"/>
      <c r="F316" s="5936"/>
      <c r="G316" s="5937"/>
      <c r="H316" s="6041"/>
      <c r="I316" s="6042" t="s">
        <v>1186</v>
      </c>
      <c r="J316" s="6043"/>
      <c r="K316" s="6044"/>
      <c r="L316" s="6045"/>
      <c r="M316" s="5939"/>
      <c r="N316" s="5940"/>
      <c r="O316" s="4095"/>
      <c r="P316" s="4095"/>
      <c r="Q316" s="3703"/>
      <c r="R316" s="3703"/>
      <c r="S316" s="3703"/>
      <c r="T316" s="3703"/>
      <c r="U316" s="3703"/>
      <c r="V316" s="3703"/>
      <c r="W316" s="3703"/>
      <c r="X316" s="3703"/>
      <c r="Y316" s="3703"/>
      <c r="Z316" s="3703"/>
      <c r="AA316" s="3703"/>
      <c r="AB316" s="3703"/>
      <c r="AC316" s="3703"/>
      <c r="AD316" s="3703"/>
      <c r="AE316" s="3703"/>
      <c r="AF316" s="3703"/>
      <c r="AG316" s="3703"/>
      <c r="AH316" s="3703">
        <v>0</v>
      </c>
    </row>
    <row s="17803" customFormat="1" customHeight="1" ht="18.75">
      <c r="A317" s="4089" t="s">
        <v>171</v>
      </c>
      <c r="B317" s="4089" t="s">
        <v>201</v>
      </c>
      <c r="C317" s="5934"/>
      <c r="D317" s="5935"/>
      <c r="E317" s="5936"/>
      <c r="F317" s="5936"/>
      <c r="G317" s="5937" t="str">
        <f>INDEX(PT_DIFFERENTIATION_NTAR,MATCH(B317,PT_DIFFERENTIATION_NTAR_ID,0))</f>
        <v>Тариф на тепловую энергию (мощность) на коллекторах источников тепловой энергии (Чульманская ТЭЦ)</v>
      </c>
      <c r="H317" s="3962"/>
      <c r="I317" s="5931">
        <v>45292</v>
      </c>
      <c r="J317" s="5932">
        <v>45657</v>
      </c>
      <c r="K317" s="5974">
        <v>0</v>
      </c>
      <c r="L317" s="3962" t="s">
        <v>350</v>
      </c>
      <c r="M317" s="5939"/>
      <c r="N317" s="5940"/>
      <c r="O317" s="4095"/>
      <c r="P317" s="4095"/>
      <c r="Q317" s="3703"/>
      <c r="R317" s="3703"/>
      <c r="S317" s="3703"/>
      <c r="T317" s="3703"/>
      <c r="U317" s="3703"/>
      <c r="V317" s="3703"/>
      <c r="W317" s="3703"/>
      <c r="X317" s="3703"/>
      <c r="Y317" s="3703"/>
      <c r="Z317" s="3703"/>
      <c r="AA317" s="3703"/>
      <c r="AB317" s="3703"/>
      <c r="AC317" s="3703"/>
      <c r="AD317" s="3703"/>
      <c r="AE317" s="3703"/>
      <c r="AF317" s="3703"/>
      <c r="AG317" s="3703"/>
      <c r="AH317" s="3703">
        <v>0</v>
      </c>
    </row>
    <row s="17803" customFormat="1" customHeight="1" ht="56.25">
      <c r="A318" s="4089"/>
      <c r="B318" s="4089"/>
      <c r="C318" s="5934"/>
      <c r="D318" s="5935"/>
      <c r="E318" s="5936"/>
      <c r="F318" s="5936"/>
      <c r="G318" s="5936"/>
      <c r="H318" s="3960" t="s">
        <v>105</v>
      </c>
      <c r="I318" s="5931">
        <v>45658</v>
      </c>
      <c r="J318" s="5932">
        <v>46022</v>
      </c>
      <c r="K318" s="5974">
        <v>0</v>
      </c>
      <c r="L318" s="3962" t="s">
        <v>350</v>
      </c>
      <c r="M318" s="5939"/>
      <c r="N318" s="5940"/>
      <c r="O318" s="4095"/>
      <c r="P318" s="4095"/>
      <c r="Q318" s="3703"/>
      <c r="R318" s="3703"/>
      <c r="S318" s="3703"/>
      <c r="T318" s="3703"/>
      <c r="U318" s="3703"/>
      <c r="V318" s="3703"/>
      <c r="W318" s="3703"/>
      <c r="X318" s="3703"/>
      <c r="Y318" s="3703"/>
      <c r="Z318" s="3703"/>
      <c r="AA318" s="3703"/>
      <c r="AB318" s="3703"/>
      <c r="AC318" s="3703"/>
      <c r="AD318" s="3703"/>
      <c r="AE318" s="3703"/>
      <c r="AF318" s="3703"/>
      <c r="AG318" s="3703"/>
      <c r="AH318" s="3703">
        <v>0</v>
      </c>
    </row>
    <row s="17803" customFormat="1" customHeight="1" ht="56.25">
      <c r="A319" s="4089"/>
      <c r="B319" s="4089"/>
      <c r="C319" s="5934"/>
      <c r="D319" s="5935"/>
      <c r="E319" s="5936"/>
      <c r="F319" s="5936"/>
      <c r="G319" s="5936"/>
      <c r="H319" s="3960" t="s">
        <v>105</v>
      </c>
      <c r="I319" s="5931">
        <v>46023</v>
      </c>
      <c r="J319" s="5932">
        <v>46387</v>
      </c>
      <c r="K319" s="5974">
        <v>0</v>
      </c>
      <c r="L319" s="3962" t="s">
        <v>350</v>
      </c>
      <c r="M319" s="5939"/>
      <c r="N319" s="5940"/>
      <c r="O319" s="4095"/>
      <c r="P319" s="4095"/>
      <c r="Q319" s="3703"/>
      <c r="R319" s="3703"/>
      <c r="S319" s="3703"/>
      <c r="T319" s="3703"/>
      <c r="U319" s="3703"/>
      <c r="V319" s="3703"/>
      <c r="W319" s="3703"/>
      <c r="X319" s="3703"/>
      <c r="Y319" s="3703"/>
      <c r="Z319" s="3703"/>
      <c r="AA319" s="3703"/>
      <c r="AB319" s="3703"/>
      <c r="AC319" s="3703"/>
      <c r="AD319" s="3703"/>
      <c r="AE319" s="3703"/>
      <c r="AF319" s="3703"/>
      <c r="AG319" s="3703"/>
      <c r="AH319" s="3703">
        <v>0</v>
      </c>
    </row>
    <row s="17803" customFormat="1" customHeight="1" ht="56.25">
      <c r="A320" s="4089"/>
      <c r="B320" s="4089"/>
      <c r="C320" s="5934"/>
      <c r="D320" s="5935"/>
      <c r="E320" s="5936"/>
      <c r="F320" s="5936"/>
      <c r="G320" s="5936"/>
      <c r="H320" s="3960" t="s">
        <v>105</v>
      </c>
      <c r="I320" s="5931">
        <v>46388</v>
      </c>
      <c r="J320" s="5932">
        <v>46752</v>
      </c>
      <c r="K320" s="5974">
        <v>0</v>
      </c>
      <c r="L320" s="3962" t="s">
        <v>350</v>
      </c>
      <c r="M320" s="5939"/>
      <c r="N320" s="5940"/>
      <c r="O320" s="4095"/>
      <c r="P320" s="4095"/>
      <c r="Q320" s="3703"/>
      <c r="R320" s="3703"/>
      <c r="S320" s="3703"/>
      <c r="T320" s="3703"/>
      <c r="U320" s="3703"/>
      <c r="V320" s="3703"/>
      <c r="W320" s="3703"/>
      <c r="X320" s="3703"/>
      <c r="Y320" s="3703"/>
      <c r="Z320" s="3703"/>
      <c r="AA320" s="3703"/>
      <c r="AB320" s="3703"/>
      <c r="AC320" s="3703"/>
      <c r="AD320" s="3703"/>
      <c r="AE320" s="3703"/>
      <c r="AF320" s="3703"/>
      <c r="AG320" s="3703"/>
      <c r="AH320" s="3703">
        <v>0</v>
      </c>
    </row>
    <row s="17803" customFormat="1" customHeight="1" ht="56.25">
      <c r="A321" s="4089"/>
      <c r="B321" s="4089"/>
      <c r="C321" s="5934"/>
      <c r="D321" s="5935"/>
      <c r="E321" s="5936"/>
      <c r="F321" s="5936"/>
      <c r="G321" s="5936"/>
      <c r="H321" s="3960" t="s">
        <v>105</v>
      </c>
      <c r="I321" s="5931">
        <v>46753</v>
      </c>
      <c r="J321" s="5932">
        <v>47118</v>
      </c>
      <c r="K321" s="5974">
        <v>0</v>
      </c>
      <c r="L321" s="3962" t="s">
        <v>350</v>
      </c>
      <c r="M321" s="5939"/>
      <c r="N321" s="5940"/>
      <c r="O321" s="4095"/>
      <c r="P321" s="4095"/>
      <c r="Q321" s="3703"/>
      <c r="R321" s="3703"/>
      <c r="S321" s="3703"/>
      <c r="T321" s="3703"/>
      <c r="U321" s="3703"/>
      <c r="V321" s="3703"/>
      <c r="W321" s="3703"/>
      <c r="X321" s="3703"/>
      <c r="Y321" s="3703"/>
      <c r="Z321" s="3703"/>
      <c r="AA321" s="3703"/>
      <c r="AB321" s="3703"/>
      <c r="AC321" s="3703"/>
      <c r="AD321" s="3703"/>
      <c r="AE321" s="3703"/>
      <c r="AF321" s="3703"/>
      <c r="AG321" s="3703"/>
      <c r="AH321" s="3703">
        <v>0</v>
      </c>
    </row>
    <row s="17803" customFormat="1" customHeight="1" ht="18.75">
      <c r="A322" s="4089"/>
      <c r="B322" s="4089"/>
      <c r="C322" s="5934" t="s">
        <v>1187</v>
      </c>
      <c r="D322" s="5935"/>
      <c r="E322" s="5936"/>
      <c r="F322" s="5936"/>
      <c r="G322" s="5937"/>
      <c r="H322" s="6046"/>
      <c r="I322" s="6047" t="s">
        <v>1186</v>
      </c>
      <c r="J322" s="6048"/>
      <c r="K322" s="6049"/>
      <c r="L322" s="6050"/>
      <c r="M322" s="5939"/>
      <c r="N322" s="5940"/>
      <c r="O322" s="4095"/>
      <c r="P322" s="4095"/>
      <c r="Q322" s="3703"/>
      <c r="R322" s="3703"/>
      <c r="S322" s="3703"/>
      <c r="T322" s="3703"/>
      <c r="U322" s="3703"/>
      <c r="V322" s="3703"/>
      <c r="W322" s="3703"/>
      <c r="X322" s="3703"/>
      <c r="Y322" s="3703"/>
      <c r="Z322" s="3703"/>
      <c r="AA322" s="3703"/>
      <c r="AB322" s="3703"/>
      <c r="AC322" s="3703"/>
      <c r="AD322" s="3703"/>
      <c r="AE322" s="3703"/>
      <c r="AF322" s="3703"/>
      <c r="AG322" s="3703"/>
      <c r="AH322" s="3703">
        <v>0</v>
      </c>
    </row>
    <row s="14762" customFormat="1" customHeight="1" ht="0.75">
      <c r="A323" s="2007"/>
      <c r="B323" s="2007"/>
      <c r="C323" s="596" t="s">
        <v>1196</v>
      </c>
      <c r="D323" s="2689"/>
      <c r="E323" s="2431"/>
      <c r="F323" s="2610"/>
      <c r="G323" s="627"/>
      <c r="H323" s="1727"/>
      <c r="I323" s="878"/>
      <c r="J323" s="798"/>
      <c r="K323" s="1727"/>
      <c r="L323" s="441"/>
      <c r="M323" s="2397"/>
      <c r="N323" s="561"/>
      <c r="O323" s="1851"/>
      <c r="P323" s="1851"/>
      <c r="AH323" s="1858">
        <v>0</v>
      </c>
    </row>
    <row s="14762" customFormat="1" customHeight="1" ht="45" hidden="1">
      <c r="A324" s="2007" t="s">
        <v>207</v>
      </c>
      <c r="B324" s="2007" t="s">
        <v>208</v>
      </c>
      <c r="C324" s="596"/>
      <c r="D324" s="2689"/>
      <c r="E324" s="2431"/>
      <c r="F324" s="2610" t="str">
        <f>INDEX(PT_DIFFERENTIATION_VTAR,MATCH(A324,PT_DIFFERENTIATION_VTAR_ID,0))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24" s="2654" t="str">
        <f>INDEX(PT_DIFFERENTIATION_NTAR,MATCH(B324,PT_DIFFERENTIATION_NTAR_ID,0))</f>
        <v/>
      </c>
      <c r="H324" s="2089"/>
      <c r="I324" s="1966"/>
      <c r="J324" s="2000"/>
      <c r="K324" s="2005"/>
      <c r="L324" s="2089" t="s">
        <v>350</v>
      </c>
      <c r="M324" s="2398"/>
      <c r="N324" s="561"/>
      <c r="O324" s="1851"/>
      <c r="P324" s="1851"/>
      <c r="AH324" s="1858">
        <v>0</v>
      </c>
    </row>
    <row s="14762" customFormat="1" customHeight="1" ht="18.75" hidden="1">
      <c r="A325" s="2007"/>
      <c r="B325" s="2007"/>
      <c r="C325" s="596" t="s">
        <v>1187</v>
      </c>
      <c r="D325" s="2689"/>
      <c r="E325" s="2431"/>
      <c r="F325" s="2610"/>
      <c r="G325" s="2654"/>
      <c r="H325" s="1727"/>
      <c r="I325" s="878" t="s">
        <v>1186</v>
      </c>
      <c r="J325" s="798"/>
      <c r="K325" s="1727"/>
      <c r="L325" s="441"/>
      <c r="M325" s="2088"/>
      <c r="N325" s="561"/>
      <c r="O325" s="1851"/>
      <c r="P325" s="1851"/>
      <c r="AH325" s="1858">
        <v>0</v>
      </c>
    </row>
    <row s="14762" customFormat="1" customHeight="1" ht="0.75" hidden="1">
      <c r="A326" s="2007"/>
      <c r="B326" s="2007"/>
      <c r="C326" s="596" t="s">
        <v>1196</v>
      </c>
      <c r="D326" s="2689"/>
      <c r="E326" s="2431"/>
      <c r="F326" s="2610"/>
      <c r="G326" s="627"/>
      <c r="H326" s="1727"/>
      <c r="I326" s="878"/>
      <c r="J326" s="798"/>
      <c r="K326" s="1727"/>
      <c r="L326" s="441"/>
      <c r="M326" s="568"/>
      <c r="N326" s="561"/>
      <c r="O326" s="1851"/>
      <c r="P326" s="1851"/>
      <c r="AH326" s="1858">
        <v>0</v>
      </c>
    </row>
    <row s="14762" customFormat="1" customHeight="1" ht="45" hidden="1">
      <c r="A327" s="2007" t="s">
        <v>213</v>
      </c>
      <c r="B327" s="2007" t="s">
        <v>214</v>
      </c>
      <c r="C327" s="596"/>
      <c r="D327" s="2689"/>
      <c r="E327" s="2431"/>
      <c r="F327" s="2610" t="str">
        <f>INDEX(PT_DIFFERENTIATION_VTAR,MATCH(A327,PT_DIFFERENTIATION_VTAR_ID,0))</f>
        <v>Тарифы на теплоноситель, поставляемый теплоснабжающими организациями потребителям, другим теплоснабжающим организациям</v>
      </c>
      <c r="G327" s="2654" t="str">
        <f>INDEX(PT_DIFFERENTIATION_NTAR,MATCH(B327,PT_DIFFERENTIATION_NTAR_ID,0))</f>
        <v/>
      </c>
      <c r="H327" s="2089"/>
      <c r="I327" s="1966"/>
      <c r="J327" s="2000"/>
      <c r="K327" s="2005"/>
      <c r="L327" s="2089" t="s">
        <v>350</v>
      </c>
      <c r="M327" s="568"/>
      <c r="N327" s="561"/>
      <c r="O327" s="1851"/>
      <c r="P327" s="1851"/>
      <c r="AH327" s="1858">
        <v>0</v>
      </c>
    </row>
    <row s="14762" customFormat="1" customHeight="1" ht="18.75" hidden="1">
      <c r="A328" s="2007"/>
      <c r="B328" s="2007"/>
      <c r="C328" s="596" t="s">
        <v>1187</v>
      </c>
      <c r="D328" s="2689"/>
      <c r="E328" s="2431"/>
      <c r="F328" s="2610"/>
      <c r="G328" s="2654"/>
      <c r="H328" s="1727"/>
      <c r="I328" s="878" t="s">
        <v>1186</v>
      </c>
      <c r="J328" s="798"/>
      <c r="K328" s="1727"/>
      <c r="L328" s="441"/>
      <c r="M328" s="568"/>
      <c r="N328" s="561"/>
      <c r="O328" s="1851"/>
      <c r="P328" s="1851"/>
      <c r="AH328" s="1858">
        <v>0</v>
      </c>
    </row>
    <row s="14762" customFormat="1" customHeight="1" ht="0.75" hidden="1">
      <c r="A329" s="2007"/>
      <c r="B329" s="2007"/>
      <c r="C329" s="596" t="s">
        <v>1196</v>
      </c>
      <c r="D329" s="2689"/>
      <c r="E329" s="2431"/>
      <c r="F329" s="2610"/>
      <c r="G329" s="627"/>
      <c r="H329" s="1727"/>
      <c r="I329" s="878"/>
      <c r="J329" s="798"/>
      <c r="K329" s="1727"/>
      <c r="L329" s="441"/>
      <c r="M329" s="568"/>
      <c r="N329" s="561"/>
      <c r="O329" s="1851"/>
      <c r="P329" s="1851"/>
      <c r="AH329" s="1858">
        <v>0</v>
      </c>
    </row>
    <row s="14762" customFormat="1" customHeight="1" ht="45" hidden="1">
      <c r="A330" s="2007" t="s">
        <v>219</v>
      </c>
      <c r="B330" s="2007" t="s">
        <v>220</v>
      </c>
      <c r="C330" s="596"/>
      <c r="D330" s="2689"/>
      <c r="E330" s="2431"/>
      <c r="F330" s="2610" t="str">
        <f>INDEX(PT_DIFFERENTIATION_VTAR,MATCH(A330,PT_DIFFERENTIATION_VTAR_ID,0))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0" s="2654" t="str">
        <f>INDEX(PT_DIFFERENTIATION_NTAR,MATCH(B330,PT_DIFFERENTIATION_NTAR_ID,0))</f>
        <v/>
      </c>
      <c r="H330" s="2089"/>
      <c r="I330" s="1966"/>
      <c r="J330" s="2000"/>
      <c r="K330" s="2005"/>
      <c r="L330" s="2089" t="s">
        <v>350</v>
      </c>
      <c r="M330" s="568"/>
      <c r="N330" s="561"/>
      <c r="O330" s="1851"/>
      <c r="P330" s="1851"/>
      <c r="AH330" s="1858">
        <v>0</v>
      </c>
    </row>
    <row s="14762" customFormat="1" customHeight="1" ht="18.75" hidden="1">
      <c r="A331" s="2007"/>
      <c r="B331" s="2007"/>
      <c r="C331" s="596" t="s">
        <v>1187</v>
      </c>
      <c r="D331" s="2689"/>
      <c r="E331" s="2431"/>
      <c r="F331" s="2610"/>
      <c r="G331" s="2654"/>
      <c r="H331" s="1727"/>
      <c r="I331" s="878" t="s">
        <v>1186</v>
      </c>
      <c r="J331" s="798"/>
      <c r="K331" s="1727"/>
      <c r="L331" s="441"/>
      <c r="M331" s="568"/>
      <c r="N331" s="561"/>
      <c r="O331" s="1851"/>
      <c r="P331" s="1851"/>
      <c r="AH331" s="1858">
        <v>0</v>
      </c>
    </row>
    <row s="14762" customFormat="1" customHeight="1" ht="0.75" hidden="1">
      <c r="A332" s="2007"/>
      <c r="B332" s="2007"/>
      <c r="C332" s="596" t="s">
        <v>1196</v>
      </c>
      <c r="D332" s="2689"/>
      <c r="E332" s="2431"/>
      <c r="F332" s="2610"/>
      <c r="G332" s="627"/>
      <c r="H332" s="1727"/>
      <c r="I332" s="878"/>
      <c r="J332" s="798"/>
      <c r="K332" s="1727"/>
      <c r="L332" s="441"/>
      <c r="M332" s="568"/>
      <c r="N332" s="561"/>
      <c r="O332" s="1851"/>
      <c r="P332" s="1851"/>
      <c r="AH332" s="1858">
        <v>0</v>
      </c>
    </row>
    <row s="14762" customFormat="1" customHeight="1" ht="18.75" hidden="1">
      <c r="A333" s="2007" t="s">
        <v>225</v>
      </c>
      <c r="B333" s="2007" t="s">
        <v>226</v>
      </c>
      <c r="C333" s="596"/>
      <c r="D333" s="2689"/>
      <c r="E333" s="2431"/>
      <c r="F333" s="2610" t="str">
        <f>INDEX(PT_DIFFERENTIATION_VTAR,MATCH(A333,PT_DIFFERENTIATION_VTAR_ID,0))</f>
        <v>Тарифы на услуги по передаче тепловой энергии</v>
      </c>
      <c r="G333" s="2654" t="str">
        <f>INDEX(PT_DIFFERENTIATION_NTAR,MATCH(B333,PT_DIFFERENTIATION_NTAR_ID,0))</f>
        <v/>
      </c>
      <c r="H333" s="2089"/>
      <c r="I333" s="1966"/>
      <c r="J333" s="2000"/>
      <c r="K333" s="2005"/>
      <c r="L333" s="2089" t="s">
        <v>350</v>
      </c>
      <c r="M333" s="568"/>
      <c r="N333" s="561"/>
      <c r="O333" s="1851"/>
      <c r="P333" s="1851"/>
      <c r="AH333" s="1858">
        <v>0</v>
      </c>
    </row>
    <row s="14762" customFormat="1" customHeight="1" ht="18.75" hidden="1">
      <c r="A334" s="2007"/>
      <c r="B334" s="2007"/>
      <c r="C334" s="596" t="s">
        <v>1187</v>
      </c>
      <c r="D334" s="2689"/>
      <c r="E334" s="2431"/>
      <c r="F334" s="2610"/>
      <c r="G334" s="2654"/>
      <c r="H334" s="1727"/>
      <c r="I334" s="878" t="s">
        <v>1186</v>
      </c>
      <c r="J334" s="798"/>
      <c r="K334" s="1727"/>
      <c r="L334" s="441"/>
      <c r="M334" s="568"/>
      <c r="N334" s="561"/>
      <c r="O334" s="1851"/>
      <c r="P334" s="1851"/>
      <c r="AH334" s="1858">
        <v>0</v>
      </c>
    </row>
    <row s="14762" customFormat="1" customHeight="1" ht="0.75" hidden="1">
      <c r="A335" s="2007"/>
      <c r="B335" s="2007"/>
      <c r="C335" s="596" t="s">
        <v>1196</v>
      </c>
      <c r="D335" s="2689"/>
      <c r="E335" s="2431"/>
      <c r="F335" s="2610"/>
      <c r="G335" s="627"/>
      <c r="H335" s="1727"/>
      <c r="I335" s="878"/>
      <c r="J335" s="798"/>
      <c r="K335" s="1727"/>
      <c r="L335" s="441"/>
      <c r="M335" s="568"/>
      <c r="N335" s="561"/>
      <c r="O335" s="1851"/>
      <c r="P335" s="1851"/>
      <c r="AH335" s="1858">
        <v>0</v>
      </c>
    </row>
    <row s="14762" customFormat="1" customHeight="1" ht="18.75" hidden="1">
      <c r="A336" s="2007" t="s">
        <v>231</v>
      </c>
      <c r="B336" s="2007" t="s">
        <v>232</v>
      </c>
      <c r="C336" s="596"/>
      <c r="D336" s="2689"/>
      <c r="E336" s="2431"/>
      <c r="F336" s="2610" t="str">
        <f>INDEX(PT_DIFFERENTIATION_VTAR,MATCH(A336,PT_DIFFERENTIATION_VTAR_ID,0))</f>
        <v>Тарифы на услуги по передаче теплоносителя</v>
      </c>
      <c r="G336" s="2654" t="str">
        <f>INDEX(PT_DIFFERENTIATION_NTAR,MATCH(B336,PT_DIFFERENTIATION_NTAR_ID,0))</f>
        <v/>
      </c>
      <c r="H336" s="2089"/>
      <c r="I336" s="1966"/>
      <c r="J336" s="2000"/>
      <c r="K336" s="2005"/>
      <c r="L336" s="2089" t="s">
        <v>350</v>
      </c>
      <c r="M336" s="568"/>
      <c r="N336" s="561"/>
      <c r="O336" s="1851"/>
      <c r="P336" s="1851"/>
      <c r="AH336" s="1858">
        <v>0</v>
      </c>
    </row>
    <row s="14762" customFormat="1" customHeight="1" ht="18.75" hidden="1">
      <c r="A337" s="2007"/>
      <c r="B337" s="2007"/>
      <c r="C337" s="596" t="s">
        <v>1187</v>
      </c>
      <c r="D337" s="2689"/>
      <c r="E337" s="2431"/>
      <c r="F337" s="2610"/>
      <c r="G337" s="2654"/>
      <c r="H337" s="1727"/>
      <c r="I337" s="878" t="s">
        <v>1186</v>
      </c>
      <c r="J337" s="798"/>
      <c r="K337" s="1727"/>
      <c r="L337" s="441"/>
      <c r="M337" s="568"/>
      <c r="N337" s="561"/>
      <c r="O337" s="1851"/>
      <c r="P337" s="1851"/>
      <c r="AH337" s="1858">
        <v>0</v>
      </c>
    </row>
    <row s="14762" customFormat="1" customHeight="1" ht="0.75" hidden="1">
      <c r="A338" s="2007"/>
      <c r="B338" s="2007"/>
      <c r="C338" s="596" t="s">
        <v>1196</v>
      </c>
      <c r="D338" s="2689"/>
      <c r="E338" s="2431"/>
      <c r="F338" s="2610"/>
      <c r="G338" s="627"/>
      <c r="H338" s="1727"/>
      <c r="I338" s="878"/>
      <c r="J338" s="798"/>
      <c r="K338" s="1727"/>
      <c r="L338" s="441"/>
      <c r="M338" s="568"/>
      <c r="N338" s="561"/>
      <c r="O338" s="1851"/>
      <c r="P338" s="1851"/>
      <c r="AH338" s="1858">
        <v>0</v>
      </c>
    </row>
    <row s="14762" customFormat="1" customHeight="1" ht="18.75" hidden="1">
      <c r="A339" s="2007" t="s">
        <v>237</v>
      </c>
      <c r="B339" s="2007" t="s">
        <v>238</v>
      </c>
      <c r="C339" s="596"/>
      <c r="D339" s="2689"/>
      <c r="E339" s="2431"/>
      <c r="F339" s="2610" t="str">
        <f>INDEX(PT_DIFFERENTIATION_VTAR,MATCH(A339,PT_DIFFERENTIATION_VTAR_ID,0))</f>
        <v>Плата за услуги по поддержанию резервной тепловой мощности при отсутствии потребления тепловой энергии</v>
      </c>
      <c r="G339" s="2654" t="str">
        <f>INDEX(PT_DIFFERENTIATION_NTAR,MATCH(B339,PT_DIFFERENTIATION_NTAR_ID,0))</f>
        <v/>
      </c>
      <c r="H339" s="2089"/>
      <c r="I339" s="1966"/>
      <c r="J339" s="2000"/>
      <c r="K339" s="2005"/>
      <c r="L339" s="2089" t="s">
        <v>350</v>
      </c>
      <c r="M339" s="568"/>
      <c r="N339" s="561"/>
      <c r="O339" s="1851"/>
      <c r="P339" s="1851"/>
      <c r="AH339" s="1858">
        <v>0</v>
      </c>
    </row>
    <row s="14762" customFormat="1" customHeight="1" ht="18.75" hidden="1">
      <c r="A340" s="2007"/>
      <c r="B340" s="2007"/>
      <c r="C340" s="596" t="s">
        <v>1187</v>
      </c>
      <c r="D340" s="2689"/>
      <c r="E340" s="2431"/>
      <c r="F340" s="2610"/>
      <c r="G340" s="2654"/>
      <c r="H340" s="1727"/>
      <c r="I340" s="878" t="s">
        <v>1186</v>
      </c>
      <c r="J340" s="798"/>
      <c r="K340" s="1727"/>
      <c r="L340" s="441"/>
      <c r="M340" s="568"/>
      <c r="N340" s="561"/>
      <c r="O340" s="1851"/>
      <c r="P340" s="1851"/>
      <c r="AH340" s="1858">
        <v>0</v>
      </c>
    </row>
    <row s="14762" customFormat="1" customHeight="1" ht="0.75" hidden="1">
      <c r="A341" s="2007"/>
      <c r="B341" s="2007"/>
      <c r="C341" s="596" t="s">
        <v>1196</v>
      </c>
      <c r="D341" s="2689"/>
      <c r="E341" s="2431"/>
      <c r="F341" s="2610"/>
      <c r="G341" s="627"/>
      <c r="H341" s="1727"/>
      <c r="I341" s="878"/>
      <c r="J341" s="798"/>
      <c r="K341" s="1727"/>
      <c r="L341" s="441"/>
      <c r="M341" s="568"/>
      <c r="N341" s="561"/>
      <c r="O341" s="1851"/>
      <c r="P341" s="1851"/>
      <c r="AH341" s="1858">
        <v>0</v>
      </c>
    </row>
    <row s="14762" customFormat="1" customHeight="1" ht="18.75" hidden="1">
      <c r="A342" s="2007" t="s">
        <v>243</v>
      </c>
      <c r="B342" s="2007" t="s">
        <v>244</v>
      </c>
      <c r="C342" s="596"/>
      <c r="D342" s="2689"/>
      <c r="E342" s="2431"/>
      <c r="F342" s="2610" t="str">
        <f>INDEX(PT_DIFFERENTIATION_VTAR,MATCH(A342,PT_DIFFERENTIATION_VTAR_ID,0))</f>
        <v>Плата за подключение (технологическое присоединение) к системе теплоснабжения</v>
      </c>
      <c r="G342" s="2654" t="str">
        <f>INDEX(PT_DIFFERENTIATION_NTAR,MATCH(B342,PT_DIFFERENTIATION_NTAR_ID,0))</f>
        <v/>
      </c>
      <c r="H342" s="2089"/>
      <c r="I342" s="1966"/>
      <c r="J342" s="2000"/>
      <c r="K342" s="2005"/>
      <c r="L342" s="2089" t="s">
        <v>350</v>
      </c>
      <c r="M342" s="568"/>
      <c r="N342" s="561"/>
      <c r="O342" s="1851"/>
      <c r="P342" s="1851"/>
      <c r="AH342" s="1858">
        <v>0</v>
      </c>
    </row>
    <row s="14762" customFormat="1" customHeight="1" ht="18.75" hidden="1">
      <c r="A343" s="2007"/>
      <c r="B343" s="2007"/>
      <c r="C343" s="596" t="s">
        <v>1187</v>
      </c>
      <c r="D343" s="2689"/>
      <c r="E343" s="2431"/>
      <c r="F343" s="2610"/>
      <c r="G343" s="2654"/>
      <c r="H343" s="1727"/>
      <c r="I343" s="878" t="s">
        <v>1186</v>
      </c>
      <c r="J343" s="798"/>
      <c r="K343" s="1727"/>
      <c r="L343" s="441"/>
      <c r="M343" s="568"/>
      <c r="N343" s="561"/>
      <c r="O343" s="1851"/>
      <c r="P343" s="1851"/>
      <c r="AH343" s="1858">
        <v>0</v>
      </c>
    </row>
    <row s="14762" customFormat="1" customHeight="1" ht="0.75" hidden="1">
      <c r="A344" s="2007"/>
      <c r="B344" s="2007"/>
      <c r="C344" s="596" t="s">
        <v>1196</v>
      </c>
      <c r="D344" s="2689"/>
      <c r="E344" s="2431"/>
      <c r="F344" s="2610"/>
      <c r="G344" s="627"/>
      <c r="H344" s="1727"/>
      <c r="I344" s="878"/>
      <c r="J344" s="798"/>
      <c r="K344" s="1727"/>
      <c r="L344" s="441"/>
      <c r="M344" s="568"/>
      <c r="N344" s="561"/>
      <c r="O344" s="1851"/>
      <c r="P344" s="1851"/>
      <c r="AH344" s="1858">
        <v>0</v>
      </c>
    </row>
    <row s="14762" customFormat="1" customHeight="1" ht="18.75" hidden="1">
      <c r="A345" s="2007" t="s">
        <v>249</v>
      </c>
      <c r="B345" s="2007" t="s">
        <v>250</v>
      </c>
      <c r="C345" s="596"/>
      <c r="D345" s="2689"/>
      <c r="E345" s="2431"/>
      <c r="F345" s="2610" t="str">
        <f>INDEX(PT_DIFFERENTIATION_VTAR,MATCH(A345,PT_DIFFERENTIATION_VTAR_ID,0))</f>
        <v>Плата за подключение (технологическое присоединение) к системе теплоснабжения (индивидуальная)</v>
      </c>
      <c r="G345" s="2654" t="str">
        <f>INDEX(PT_DIFFERENTIATION_NTAR,MATCH(B345,PT_DIFFERENTIATION_NTAR_ID,0))</f>
        <v/>
      </c>
      <c r="H345" s="2216"/>
      <c r="I345" s="1966"/>
      <c r="J345" s="2000"/>
      <c r="K345" s="2005"/>
      <c r="L345" s="2216" t="s">
        <v>350</v>
      </c>
      <c r="M345" s="568"/>
      <c r="N345" s="561"/>
      <c r="O345" s="1851"/>
      <c r="P345" s="1851"/>
      <c r="AH345" s="1858">
        <v>0</v>
      </c>
    </row>
    <row s="14762" customFormat="1" customHeight="1" ht="18.75" hidden="1">
      <c r="A346" s="2007"/>
      <c r="B346" s="2007"/>
      <c r="C346" s="596" t="s">
        <v>1187</v>
      </c>
      <c r="D346" s="2689"/>
      <c r="E346" s="2431"/>
      <c r="F346" s="2610"/>
      <c r="G346" s="2654"/>
      <c r="H346" s="1727"/>
      <c r="I346" s="878" t="s">
        <v>1186</v>
      </c>
      <c r="J346" s="798"/>
      <c r="K346" s="1727"/>
      <c r="L346" s="441"/>
      <c r="M346" s="568"/>
      <c r="N346" s="561"/>
      <c r="O346" s="1851"/>
      <c r="P346" s="1851"/>
      <c r="AH346" s="1858">
        <v>0</v>
      </c>
    </row>
    <row s="14762" customFormat="1" customHeight="1" ht="0.75" hidden="1">
      <c r="A347" s="2007"/>
      <c r="B347" s="2007"/>
      <c r="C347" s="596" t="s">
        <v>1196</v>
      </c>
      <c r="D347" s="2689"/>
      <c r="E347" s="2431"/>
      <c r="F347" s="2610"/>
      <c r="G347" s="627"/>
      <c r="H347" s="1727"/>
      <c r="I347" s="878"/>
      <c r="J347" s="798"/>
      <c r="K347" s="1727"/>
      <c r="L347" s="441"/>
      <c r="M347" s="568"/>
      <c r="N347" s="561"/>
      <c r="O347" s="1851"/>
      <c r="P347" s="1851"/>
      <c r="AH347" s="1858">
        <v>0</v>
      </c>
    </row>
    <row s="14762" customFormat="1" customHeight="1" ht="18.75" hidden="1">
      <c r="A348" s="2007" t="s">
        <v>269</v>
      </c>
      <c r="B348" s="2007" t="s">
        <v>270</v>
      </c>
      <c r="C348" s="596"/>
      <c r="D348" s="2689"/>
      <c r="E348" s="2431"/>
      <c r="F348" s="2610" t="str">
        <f>INDEX(PT_DIFFERENTIATION_VTAR,MATCH(A348,PT_DIFFERENTIATION_VTAR_ID,0))</f>
        <v>Тариф на питьевую воду (питьевое водоснабжение)</v>
      </c>
      <c r="G348" s="2654" t="str">
        <f>INDEX(PT_DIFFERENTIATION_NTAR,MATCH(B348,PT_DIFFERENTIATION_NTAR_ID,0))</f>
        <v/>
      </c>
      <c r="H348" s="2089"/>
      <c r="I348" s="1966"/>
      <c r="J348" s="2000"/>
      <c r="K348" s="2005"/>
      <c r="L348" s="2089" t="s">
        <v>350</v>
      </c>
      <c r="M348" s="568"/>
      <c r="N348" s="561"/>
      <c r="O348" s="1851"/>
      <c r="P348" s="1851"/>
      <c r="AH348" s="1858">
        <v>0</v>
      </c>
    </row>
    <row s="14762" customFormat="1" customHeight="1" ht="18.75" hidden="1">
      <c r="A349" s="2007"/>
      <c r="B349" s="2007"/>
      <c r="C349" s="596" t="s">
        <v>1187</v>
      </c>
      <c r="D349" s="2689"/>
      <c r="E349" s="2431"/>
      <c r="F349" s="2610"/>
      <c r="G349" s="2654"/>
      <c r="H349" s="1727"/>
      <c r="I349" s="878" t="s">
        <v>1186</v>
      </c>
      <c r="J349" s="798"/>
      <c r="K349" s="1727"/>
      <c r="L349" s="441"/>
      <c r="M349" s="568"/>
      <c r="N349" s="561"/>
      <c r="O349" s="1851"/>
      <c r="P349" s="1851"/>
      <c r="AH349" s="1858">
        <v>0</v>
      </c>
    </row>
    <row s="14762" customFormat="1" customHeight="1" ht="0.75" hidden="1">
      <c r="A350" s="2007"/>
      <c r="B350" s="2007"/>
      <c r="C350" s="596" t="s">
        <v>1196</v>
      </c>
      <c r="D350" s="2689"/>
      <c r="E350" s="2431"/>
      <c r="F350" s="2610"/>
      <c r="G350" s="627"/>
      <c r="H350" s="1727"/>
      <c r="I350" s="878"/>
      <c r="J350" s="798"/>
      <c r="K350" s="1727"/>
      <c r="L350" s="441"/>
      <c r="M350" s="568"/>
      <c r="N350" s="561"/>
      <c r="O350" s="1851"/>
      <c r="P350" s="1851"/>
      <c r="AH350" s="1858">
        <v>0</v>
      </c>
    </row>
    <row s="14762" customFormat="1" customHeight="1" ht="18.75" hidden="1">
      <c r="A351" s="2007" t="s">
        <v>274</v>
      </c>
      <c r="B351" s="2007" t="s">
        <v>275</v>
      </c>
      <c r="C351" s="596"/>
      <c r="D351" s="2689"/>
      <c r="E351" s="2431"/>
      <c r="F351" s="2610" t="str">
        <f>INDEX(PT_DIFFERENTIATION_VTAR,MATCH(A351,PT_DIFFERENTIATION_VTAR_ID,0))</f>
        <v>Тариф на техническую воду</v>
      </c>
      <c r="G351" s="2654" t="str">
        <f>INDEX(PT_DIFFERENTIATION_NTAR,MATCH(B351,PT_DIFFERENTIATION_NTAR_ID,0))</f>
        <v/>
      </c>
      <c r="H351" s="2089"/>
      <c r="I351" s="1966"/>
      <c r="J351" s="2000"/>
      <c r="K351" s="2005"/>
      <c r="L351" s="2089" t="s">
        <v>350</v>
      </c>
      <c r="M351" s="568"/>
      <c r="N351" s="561"/>
      <c r="O351" s="1851"/>
      <c r="P351" s="1851"/>
      <c r="AH351" s="1858">
        <v>0</v>
      </c>
    </row>
    <row s="14762" customFormat="1" customHeight="1" ht="18.75" hidden="1">
      <c r="A352" s="2007"/>
      <c r="B352" s="2007"/>
      <c r="C352" s="596" t="s">
        <v>1187</v>
      </c>
      <c r="D352" s="2689"/>
      <c r="E352" s="2431"/>
      <c r="F352" s="2610"/>
      <c r="G352" s="2654"/>
      <c r="H352" s="1727"/>
      <c r="I352" s="878" t="s">
        <v>1186</v>
      </c>
      <c r="J352" s="798"/>
      <c r="K352" s="1727"/>
      <c r="L352" s="441"/>
      <c r="M352" s="568"/>
      <c r="N352" s="561"/>
      <c r="O352" s="1851"/>
      <c r="P352" s="1851"/>
      <c r="AH352" s="1858">
        <v>0</v>
      </c>
    </row>
    <row s="14762" customFormat="1" customHeight="1" ht="0.75" hidden="1">
      <c r="A353" s="2007"/>
      <c r="B353" s="2007"/>
      <c r="C353" s="596" t="s">
        <v>1196</v>
      </c>
      <c r="D353" s="2689"/>
      <c r="E353" s="2431"/>
      <c r="F353" s="2610"/>
      <c r="G353" s="627"/>
      <c r="H353" s="1727"/>
      <c r="I353" s="878"/>
      <c r="J353" s="798"/>
      <c r="K353" s="1727"/>
      <c r="L353" s="441"/>
      <c r="M353" s="568"/>
      <c r="N353" s="561"/>
      <c r="O353" s="1851"/>
      <c r="P353" s="1851"/>
      <c r="AH353" s="1858">
        <v>0</v>
      </c>
    </row>
    <row s="14762" customFormat="1" customHeight="1" ht="18.75" hidden="1">
      <c r="A354" s="2007" t="s">
        <v>279</v>
      </c>
      <c r="B354" s="2007" t="s">
        <v>280</v>
      </c>
      <c r="C354" s="596"/>
      <c r="D354" s="2689"/>
      <c r="E354" s="2431"/>
      <c r="F354" s="2610" t="str">
        <f>INDEX(PT_DIFFERENTIATION_VTAR,MATCH(A354,PT_DIFFERENTIATION_VTAR_ID,0))</f>
        <v>Тариф на транспортировку воды</v>
      </c>
      <c r="G354" s="2654" t="str">
        <f>INDEX(PT_DIFFERENTIATION_NTAR,MATCH(B354,PT_DIFFERENTIATION_NTAR_ID,0))</f>
        <v/>
      </c>
      <c r="H354" s="2089"/>
      <c r="I354" s="1966"/>
      <c r="J354" s="2000"/>
      <c r="K354" s="2005"/>
      <c r="L354" s="2089" t="s">
        <v>350</v>
      </c>
      <c r="M354" s="568"/>
      <c r="N354" s="561"/>
      <c r="O354" s="1851"/>
      <c r="P354" s="1851"/>
      <c r="AH354" s="1858">
        <v>0</v>
      </c>
    </row>
    <row s="14762" customFormat="1" customHeight="1" ht="18.75" hidden="1">
      <c r="A355" s="2007"/>
      <c r="B355" s="2007"/>
      <c r="C355" s="596" t="s">
        <v>1187</v>
      </c>
      <c r="D355" s="2689"/>
      <c r="E355" s="2431"/>
      <c r="F355" s="2610"/>
      <c r="G355" s="2654"/>
      <c r="H355" s="1727"/>
      <c r="I355" s="878" t="s">
        <v>1186</v>
      </c>
      <c r="J355" s="798"/>
      <c r="K355" s="1727"/>
      <c r="L355" s="441"/>
      <c r="M355" s="568"/>
      <c r="N355" s="561"/>
      <c r="O355" s="1851"/>
      <c r="P355" s="1851"/>
      <c r="AH355" s="1858">
        <v>0</v>
      </c>
    </row>
    <row s="14762" customFormat="1" customHeight="1" ht="0.75" hidden="1">
      <c r="A356" s="2007"/>
      <c r="B356" s="2007"/>
      <c r="C356" s="596" t="s">
        <v>1196</v>
      </c>
      <c r="D356" s="2689"/>
      <c r="E356" s="2431"/>
      <c r="F356" s="2610"/>
      <c r="G356" s="627"/>
      <c r="H356" s="1727"/>
      <c r="I356" s="878"/>
      <c r="J356" s="798"/>
      <c r="K356" s="1727"/>
      <c r="L356" s="441"/>
      <c r="M356" s="568"/>
      <c r="N356" s="561"/>
      <c r="O356" s="1851"/>
      <c r="P356" s="1851"/>
      <c r="AH356" s="1858">
        <v>0</v>
      </c>
    </row>
    <row s="14762" customFormat="1" customHeight="1" ht="18.75" hidden="1">
      <c r="A357" s="2007" t="s">
        <v>284</v>
      </c>
      <c r="B357" s="2007" t="s">
        <v>285</v>
      </c>
      <c r="C357" s="596"/>
      <c r="D357" s="2689"/>
      <c r="E357" s="2431"/>
      <c r="F357" s="2610" t="str">
        <f>INDEX(PT_DIFFERENTIATION_VTAR,MATCH(A357,PT_DIFFERENTIATION_VTAR_ID,0))</f>
        <v>Тариф на подвоз воды</v>
      </c>
      <c r="G357" s="2654" t="str">
        <f>INDEX(PT_DIFFERENTIATION_NTAR,MATCH(B357,PT_DIFFERENTIATION_NTAR_ID,0))</f>
        <v/>
      </c>
      <c r="H357" s="2089"/>
      <c r="I357" s="1966"/>
      <c r="J357" s="2000"/>
      <c r="K357" s="2005"/>
      <c r="L357" s="2089" t="s">
        <v>350</v>
      </c>
      <c r="M357" s="568"/>
      <c r="N357" s="561"/>
      <c r="O357" s="1851"/>
      <c r="P357" s="1851"/>
      <c r="AH357" s="1858">
        <v>0</v>
      </c>
    </row>
    <row s="14762" customFormat="1" customHeight="1" ht="18.75" hidden="1">
      <c r="A358" s="2007"/>
      <c r="B358" s="2007"/>
      <c r="C358" s="596" t="s">
        <v>1187</v>
      </c>
      <c r="D358" s="2689"/>
      <c r="E358" s="2431"/>
      <c r="F358" s="2610"/>
      <c r="G358" s="2654"/>
      <c r="H358" s="1727"/>
      <c r="I358" s="878" t="s">
        <v>1186</v>
      </c>
      <c r="J358" s="798"/>
      <c r="K358" s="1727"/>
      <c r="L358" s="441"/>
      <c r="M358" s="568"/>
      <c r="N358" s="561"/>
      <c r="O358" s="1851"/>
      <c r="P358" s="1851"/>
      <c r="AH358" s="1858">
        <v>0</v>
      </c>
    </row>
    <row s="14762" customFormat="1" customHeight="1" ht="0.75" hidden="1">
      <c r="A359" s="2007"/>
      <c r="B359" s="2007"/>
      <c r="C359" s="596" t="s">
        <v>1196</v>
      </c>
      <c r="D359" s="2689"/>
      <c r="E359" s="2431"/>
      <c r="F359" s="2610"/>
      <c r="G359" s="627"/>
      <c r="H359" s="1727"/>
      <c r="I359" s="878"/>
      <c r="J359" s="798"/>
      <c r="K359" s="1727"/>
      <c r="L359" s="441"/>
      <c r="M359" s="568"/>
      <c r="N359" s="561"/>
      <c r="O359" s="1851"/>
      <c r="P359" s="1851"/>
      <c r="AH359" s="1858">
        <v>0</v>
      </c>
    </row>
    <row s="14762" customFormat="1" customHeight="1" ht="18.75" hidden="1">
      <c r="A360" s="2007" t="s">
        <v>289</v>
      </c>
      <c r="B360" s="2007" t="s">
        <v>290</v>
      </c>
      <c r="C360" s="596"/>
      <c r="D360" s="2689"/>
      <c r="E360" s="2431"/>
      <c r="F360" s="2610" t="str">
        <f>INDEX(PT_DIFFERENTIATION_VTAR,MATCH(A360,PT_DIFFERENTIATION_VTAR_ID,0))</f>
        <v>Тариф на подключение (технологическое присоединение) к централизованной системе холодного водоснабжения</v>
      </c>
      <c r="G360" s="2654" t="str">
        <f>INDEX(PT_DIFFERENTIATION_NTAR,MATCH(B360,PT_DIFFERENTIATION_NTAR_ID,0))</f>
        <v/>
      </c>
      <c r="H360" s="2089"/>
      <c r="I360" s="1966"/>
      <c r="J360" s="2000"/>
      <c r="K360" s="2005"/>
      <c r="L360" s="2089" t="s">
        <v>350</v>
      </c>
      <c r="M360" s="568"/>
      <c r="N360" s="561"/>
      <c r="O360" s="1851"/>
      <c r="P360" s="1851"/>
      <c r="AH360" s="1858">
        <v>0</v>
      </c>
    </row>
    <row s="14762" customFormat="1" customHeight="1" ht="18.75" hidden="1">
      <c r="A361" s="2007"/>
      <c r="B361" s="2007"/>
      <c r="C361" s="596" t="s">
        <v>1187</v>
      </c>
      <c r="D361" s="2689"/>
      <c r="E361" s="2431"/>
      <c r="F361" s="2610"/>
      <c r="G361" s="2654"/>
      <c r="H361" s="1727"/>
      <c r="I361" s="878" t="s">
        <v>1186</v>
      </c>
      <c r="J361" s="798"/>
      <c r="K361" s="1727"/>
      <c r="L361" s="441"/>
      <c r="M361" s="568"/>
      <c r="N361" s="561"/>
      <c r="O361" s="1851"/>
      <c r="P361" s="1851"/>
      <c r="AH361" s="1858">
        <v>0</v>
      </c>
    </row>
    <row s="14762" customFormat="1" customHeight="1" ht="0.75" hidden="1">
      <c r="A362" s="2007"/>
      <c r="B362" s="2007"/>
      <c r="C362" s="596" t="s">
        <v>1196</v>
      </c>
      <c r="D362" s="2689"/>
      <c r="E362" s="2431"/>
      <c r="F362" s="2610"/>
      <c r="G362" s="627"/>
      <c r="H362" s="1727"/>
      <c r="I362" s="878"/>
      <c r="J362" s="798"/>
      <c r="K362" s="1727"/>
      <c r="L362" s="441"/>
      <c r="M362" s="568"/>
      <c r="N362" s="561"/>
      <c r="O362" s="1851"/>
      <c r="P362" s="1851"/>
      <c r="AH362" s="1858">
        <v>0</v>
      </c>
    </row>
    <row s="14762" customFormat="1" customHeight="1" ht="18.75" hidden="1">
      <c r="A363" s="2007" t="s">
        <v>294</v>
      </c>
      <c r="B363" s="2007" t="s">
        <v>295</v>
      </c>
      <c r="C363" s="596"/>
      <c r="D363" s="2689"/>
      <c r="E363" s="2431"/>
      <c r="F363" s="2610" t="str">
        <f>INDEX(PT_DIFFERENTIATION_VTAR,MATCH(A363,PT_DIFFERENTIATION_VTAR_ID,0))</f>
        <v>Тариф на горячую воду (горячее водоснабжение)</v>
      </c>
      <c r="G363" s="2654" t="str">
        <f>INDEX(PT_DIFFERENTIATION_NTAR,MATCH(B363,PT_DIFFERENTIATION_NTAR_ID,0))</f>
        <v/>
      </c>
      <c r="H363" s="2089"/>
      <c r="I363" s="1966"/>
      <c r="J363" s="2000"/>
      <c r="K363" s="2005"/>
      <c r="L363" s="2089" t="s">
        <v>350</v>
      </c>
      <c r="M363" s="568"/>
      <c r="N363" s="561"/>
      <c r="O363" s="1851"/>
      <c r="P363" s="1851"/>
      <c r="AH363" s="1858">
        <v>0</v>
      </c>
    </row>
    <row s="14762" customFormat="1" customHeight="1" ht="18.75" hidden="1">
      <c r="A364" s="2007"/>
      <c r="B364" s="2007"/>
      <c r="C364" s="596" t="s">
        <v>1187</v>
      </c>
      <c r="D364" s="2689"/>
      <c r="E364" s="2431"/>
      <c r="F364" s="2610"/>
      <c r="G364" s="2654"/>
      <c r="H364" s="1727"/>
      <c r="I364" s="878" t="s">
        <v>1186</v>
      </c>
      <c r="J364" s="798"/>
      <c r="K364" s="1727"/>
      <c r="L364" s="441"/>
      <c r="M364" s="568"/>
      <c r="N364" s="561"/>
      <c r="O364" s="1851"/>
      <c r="P364" s="1851"/>
      <c r="AH364" s="1858">
        <v>0</v>
      </c>
    </row>
    <row s="14762" customFormat="1" customHeight="1" ht="0.75" hidden="1">
      <c r="A365" s="2007"/>
      <c r="B365" s="2007"/>
      <c r="C365" s="596" t="s">
        <v>1196</v>
      </c>
      <c r="D365" s="2689"/>
      <c r="E365" s="2431"/>
      <c r="F365" s="2610"/>
      <c r="G365" s="627"/>
      <c r="H365" s="1727"/>
      <c r="I365" s="878"/>
      <c r="J365" s="798"/>
      <c r="K365" s="1727"/>
      <c r="L365" s="441"/>
      <c r="M365" s="568"/>
      <c r="N365" s="561"/>
      <c r="O365" s="1851"/>
      <c r="P365" s="1851"/>
      <c r="AH365" s="1858">
        <v>0</v>
      </c>
    </row>
    <row s="14762" customFormat="1" customHeight="1" ht="18.75" hidden="1">
      <c r="A366" s="2007" t="s">
        <v>299</v>
      </c>
      <c r="B366" s="2007" t="s">
        <v>300</v>
      </c>
      <c r="C366" s="596"/>
      <c r="D366" s="2689"/>
      <c r="E366" s="2431"/>
      <c r="F366" s="2610" t="str">
        <f>INDEX(PT_DIFFERENTIATION_VTAR,MATCH(A366,PT_DIFFERENTIATION_VTAR_ID,0))</f>
        <v>Тариф на транспортировку горячей воды</v>
      </c>
      <c r="G366" s="2654" t="str">
        <f>INDEX(PT_DIFFERENTIATION_NTAR,MATCH(B366,PT_DIFFERENTIATION_NTAR_ID,0))</f>
        <v/>
      </c>
      <c r="H366" s="2089"/>
      <c r="I366" s="1966"/>
      <c r="J366" s="2000"/>
      <c r="K366" s="2005"/>
      <c r="L366" s="2089" t="s">
        <v>350</v>
      </c>
      <c r="M366" s="568"/>
      <c r="N366" s="561"/>
      <c r="O366" s="1851"/>
      <c r="P366" s="1851"/>
      <c r="AH366" s="1858">
        <v>0</v>
      </c>
    </row>
    <row s="14762" customFormat="1" customHeight="1" ht="18.75" hidden="1">
      <c r="A367" s="2007"/>
      <c r="B367" s="2007"/>
      <c r="C367" s="596" t="s">
        <v>1187</v>
      </c>
      <c r="D367" s="2689"/>
      <c r="E367" s="2431"/>
      <c r="F367" s="2610"/>
      <c r="G367" s="2654"/>
      <c r="H367" s="1727"/>
      <c r="I367" s="878" t="s">
        <v>1186</v>
      </c>
      <c r="J367" s="798"/>
      <c r="K367" s="1727"/>
      <c r="L367" s="441"/>
      <c r="M367" s="568"/>
      <c r="N367" s="561"/>
      <c r="O367" s="1851"/>
      <c r="P367" s="1851"/>
      <c r="AH367" s="1858">
        <v>0</v>
      </c>
    </row>
    <row s="14762" customFormat="1" customHeight="1" ht="0.75" hidden="1">
      <c r="A368" s="2007"/>
      <c r="B368" s="2007"/>
      <c r="C368" s="596" t="s">
        <v>1196</v>
      </c>
      <c r="D368" s="2689"/>
      <c r="E368" s="2431"/>
      <c r="F368" s="2610"/>
      <c r="G368" s="627"/>
      <c r="H368" s="1727"/>
      <c r="I368" s="878"/>
      <c r="J368" s="798"/>
      <c r="K368" s="1727"/>
      <c r="L368" s="441"/>
      <c r="M368" s="568"/>
      <c r="N368" s="561"/>
      <c r="O368" s="1851"/>
      <c r="P368" s="1851"/>
      <c r="AH368" s="1858">
        <v>0</v>
      </c>
    </row>
    <row s="14762" customFormat="1" customHeight="1" ht="18.75" hidden="1">
      <c r="A369" s="2007" t="s">
        <v>304</v>
      </c>
      <c r="B369" s="2007" t="s">
        <v>305</v>
      </c>
      <c r="C369" s="596"/>
      <c r="D369" s="2689"/>
      <c r="E369" s="2431"/>
      <c r="F369" s="2610" t="str">
        <f>INDEX(PT_DIFFERENTIATION_VTAR,MATCH(A369,PT_DIFFERENTIATION_VTAR_ID,0))</f>
        <v>Тариф на подключение (технологическое присоединение) к централизованной системе горячего водоснабжения</v>
      </c>
      <c r="G369" s="2654" t="str">
        <f>INDEX(PT_DIFFERENTIATION_NTAR,MATCH(B369,PT_DIFFERENTIATION_NTAR_ID,0))</f>
        <v/>
      </c>
      <c r="H369" s="2089"/>
      <c r="I369" s="1966"/>
      <c r="J369" s="2000"/>
      <c r="K369" s="2005"/>
      <c r="L369" s="2089" t="s">
        <v>350</v>
      </c>
      <c r="M369" s="568"/>
      <c r="N369" s="561"/>
      <c r="O369" s="1851"/>
      <c r="P369" s="1851"/>
      <c r="AH369" s="1858">
        <v>0</v>
      </c>
    </row>
    <row s="14762" customFormat="1" customHeight="1" ht="18.75" hidden="1">
      <c r="A370" s="2007"/>
      <c r="B370" s="2007"/>
      <c r="C370" s="596" t="s">
        <v>1187</v>
      </c>
      <c r="D370" s="2689"/>
      <c r="E370" s="2431"/>
      <c r="F370" s="2610"/>
      <c r="G370" s="2654"/>
      <c r="H370" s="1727"/>
      <c r="I370" s="878" t="s">
        <v>1186</v>
      </c>
      <c r="J370" s="798"/>
      <c r="K370" s="1727"/>
      <c r="L370" s="441"/>
      <c r="M370" s="568"/>
      <c r="N370" s="561"/>
      <c r="O370" s="1851"/>
      <c r="P370" s="1851"/>
      <c r="AH370" s="1858">
        <v>0</v>
      </c>
    </row>
    <row s="14762" customFormat="1" customHeight="1" ht="0.75" hidden="1">
      <c r="A371" s="2007"/>
      <c r="B371" s="2007"/>
      <c r="C371" s="596" t="s">
        <v>1196</v>
      </c>
      <c r="D371" s="2689"/>
      <c r="E371" s="2431"/>
      <c r="F371" s="2610"/>
      <c r="G371" s="627"/>
      <c r="H371" s="1727"/>
      <c r="I371" s="878"/>
      <c r="J371" s="798"/>
      <c r="K371" s="1727"/>
      <c r="L371" s="441"/>
      <c r="M371" s="568"/>
      <c r="N371" s="561"/>
      <c r="O371" s="1851"/>
      <c r="P371" s="1851"/>
      <c r="AH371" s="1858">
        <v>0</v>
      </c>
    </row>
    <row s="14762" customFormat="1" customHeight="1" ht="18.75" hidden="1">
      <c r="A372" s="2007" t="s">
        <v>309</v>
      </c>
      <c r="B372" s="2007" t="s">
        <v>310</v>
      </c>
      <c r="C372" s="596"/>
      <c r="D372" s="2689"/>
      <c r="E372" s="2431"/>
      <c r="F372" s="2610" t="str">
        <f>INDEX(PT_DIFFERENTIATION_VTAR,MATCH(A372,PT_DIFFERENTIATION_VTAR_ID,0))</f>
        <v>Тариф на водоотведение</v>
      </c>
      <c r="G372" s="2654" t="str">
        <f>INDEX(PT_DIFFERENTIATION_NTAR,MATCH(B372,PT_DIFFERENTIATION_NTAR_ID,0))</f>
        <v/>
      </c>
      <c r="H372" s="2089"/>
      <c r="I372" s="1966"/>
      <c r="J372" s="2000"/>
      <c r="K372" s="2005"/>
      <c r="L372" s="2089" t="s">
        <v>350</v>
      </c>
      <c r="M372" s="568"/>
      <c r="N372" s="561"/>
      <c r="O372" s="1851"/>
      <c r="P372" s="1851"/>
      <c r="AH372" s="1858">
        <v>0</v>
      </c>
    </row>
    <row s="14762" customFormat="1" customHeight="1" ht="18.75" hidden="1">
      <c r="A373" s="2007"/>
      <c r="B373" s="2007"/>
      <c r="C373" s="596" t="s">
        <v>1187</v>
      </c>
      <c r="D373" s="2689"/>
      <c r="E373" s="2431"/>
      <c r="F373" s="2610"/>
      <c r="G373" s="2654"/>
      <c r="H373" s="1727"/>
      <c r="I373" s="878" t="s">
        <v>1186</v>
      </c>
      <c r="J373" s="798"/>
      <c r="K373" s="1727"/>
      <c r="L373" s="441"/>
      <c r="M373" s="568"/>
      <c r="N373" s="561"/>
      <c r="O373" s="1851"/>
      <c r="P373" s="1851"/>
      <c r="AH373" s="1858">
        <v>0</v>
      </c>
    </row>
    <row s="14762" customFormat="1" customHeight="1" ht="0.75" hidden="1">
      <c r="A374" s="2007"/>
      <c r="B374" s="2007"/>
      <c r="C374" s="596" t="s">
        <v>1196</v>
      </c>
      <c r="D374" s="2689"/>
      <c r="E374" s="2431"/>
      <c r="F374" s="2610"/>
      <c r="G374" s="627"/>
      <c r="H374" s="1727"/>
      <c r="I374" s="878"/>
      <c r="J374" s="798"/>
      <c r="K374" s="1727"/>
      <c r="L374" s="441"/>
      <c r="M374" s="568"/>
      <c r="N374" s="561"/>
      <c r="O374" s="1851"/>
      <c r="P374" s="1851"/>
      <c r="AH374" s="1858">
        <v>0</v>
      </c>
    </row>
    <row s="14762" customFormat="1" customHeight="1" ht="18.75" hidden="1">
      <c r="A375" s="2007" t="s">
        <v>314</v>
      </c>
      <c r="B375" s="2007" t="s">
        <v>315</v>
      </c>
      <c r="C375" s="596"/>
      <c r="D375" s="2689"/>
      <c r="E375" s="2431"/>
      <c r="F375" s="2610" t="str">
        <f>INDEX(PT_DIFFERENTIATION_VTAR,MATCH(A375,PT_DIFFERENTIATION_VTAR_ID,0))</f>
        <v>Тариф на транспортировку сточных вод</v>
      </c>
      <c r="G375" s="2654" t="str">
        <f>INDEX(PT_DIFFERENTIATION_NTAR,MATCH(B375,PT_DIFFERENTIATION_NTAR_ID,0))</f>
        <v/>
      </c>
      <c r="H375" s="2089"/>
      <c r="I375" s="1966"/>
      <c r="J375" s="2000"/>
      <c r="K375" s="2005"/>
      <c r="L375" s="2089" t="s">
        <v>350</v>
      </c>
      <c r="M375" s="568"/>
      <c r="N375" s="561"/>
      <c r="O375" s="1851"/>
      <c r="P375" s="1851"/>
      <c r="AH375" s="1858">
        <v>0</v>
      </c>
    </row>
    <row s="14762" customFormat="1" customHeight="1" ht="18.75" hidden="1">
      <c r="A376" s="2007"/>
      <c r="B376" s="2007"/>
      <c r="C376" s="596" t="s">
        <v>1187</v>
      </c>
      <c r="D376" s="2689"/>
      <c r="E376" s="2431"/>
      <c r="F376" s="2610"/>
      <c r="G376" s="2654"/>
      <c r="H376" s="1727"/>
      <c r="I376" s="878" t="s">
        <v>1186</v>
      </c>
      <c r="J376" s="798"/>
      <c r="K376" s="1727"/>
      <c r="L376" s="441"/>
      <c r="M376" s="568"/>
      <c r="N376" s="561"/>
      <c r="O376" s="1851"/>
      <c r="P376" s="1851"/>
      <c r="AH376" s="1858">
        <v>0</v>
      </c>
    </row>
    <row s="14762" customFormat="1" customHeight="1" ht="0.75" hidden="1">
      <c r="A377" s="2007"/>
      <c r="B377" s="2007"/>
      <c r="C377" s="596" t="s">
        <v>1196</v>
      </c>
      <c r="D377" s="2689"/>
      <c r="E377" s="2431"/>
      <c r="F377" s="2610"/>
      <c r="G377" s="627"/>
      <c r="H377" s="1727"/>
      <c r="I377" s="878"/>
      <c r="J377" s="798"/>
      <c r="K377" s="1727"/>
      <c r="L377" s="441"/>
      <c r="M377" s="568"/>
      <c r="N377" s="561"/>
      <c r="O377" s="1851"/>
      <c r="P377" s="1851"/>
      <c r="AH377" s="1858">
        <v>0</v>
      </c>
    </row>
    <row s="14762" customFormat="1" customHeight="1" ht="18.75" hidden="1">
      <c r="A378" s="2007" t="s">
        <v>319</v>
      </c>
      <c r="B378" s="2007" t="s">
        <v>320</v>
      </c>
      <c r="C378" s="596"/>
      <c r="D378" s="2689"/>
      <c r="E378" s="2431"/>
      <c r="F378" s="2610" t="str">
        <f>INDEX(PT_DIFFERENTIATION_VTAR,MATCH(A378,PT_DIFFERENTIATION_VTAR_ID,0))</f>
        <v>Тариф на подключение (технологическое присоединение) к централизованной системе водоотведения</v>
      </c>
      <c r="G378" s="2654" t="str">
        <f>INDEX(PT_DIFFERENTIATION_NTAR,MATCH(B378,PT_DIFFERENTIATION_NTAR_ID,0))</f>
        <v/>
      </c>
      <c r="H378" s="2089"/>
      <c r="I378" s="1966"/>
      <c r="J378" s="2000"/>
      <c r="K378" s="2005"/>
      <c r="L378" s="2089" t="s">
        <v>350</v>
      </c>
      <c r="M378" s="568"/>
      <c r="N378" s="561"/>
      <c r="O378" s="1851"/>
      <c r="P378" s="1851"/>
      <c r="AH378" s="1858">
        <v>0</v>
      </c>
    </row>
    <row s="14762" customFormat="1" customHeight="1" ht="18.75" hidden="1">
      <c r="A379" s="2007"/>
      <c r="B379" s="2007"/>
      <c r="C379" s="596" t="s">
        <v>1187</v>
      </c>
      <c r="D379" s="2689"/>
      <c r="E379" s="2431"/>
      <c r="F379" s="2610"/>
      <c r="G379" s="2654"/>
      <c r="H379" s="1727"/>
      <c r="I379" s="878" t="s">
        <v>1186</v>
      </c>
      <c r="J379" s="798"/>
      <c r="K379" s="1727"/>
      <c r="L379" s="441"/>
      <c r="M379" s="568"/>
      <c r="N379" s="561"/>
      <c r="O379" s="1851"/>
      <c r="P379" s="1851"/>
      <c r="AH379" s="1858">
        <v>0</v>
      </c>
    </row>
    <row s="14762" customFormat="1" customHeight="1" ht="1.05">
      <c r="A380" s="2007"/>
      <c r="B380" s="2007"/>
      <c r="C380" s="596" t="s">
        <v>1196</v>
      </c>
      <c r="D380" s="2689"/>
      <c r="E380" s="2431"/>
      <c r="F380" s="2610"/>
      <c r="G380" s="627"/>
      <c r="H380" s="1727"/>
      <c r="I380" s="878"/>
      <c r="J380" s="798"/>
      <c r="K380" s="1727"/>
      <c r="L380" s="441"/>
      <c r="M380" s="568"/>
      <c r="N380" s="561"/>
      <c r="O380" s="1851"/>
      <c r="P380" s="1851"/>
      <c r="AH380" s="1858">
        <v>1</v>
      </c>
    </row>
    <row customHeight="1" ht="27.299999999999997">
      <c r="A381" s="2007"/>
      <c r="B381" s="2007"/>
      <c r="D381" s="603"/>
      <c r="E381" s="374" t="s">
        <v>93</v>
      </c>
      <c r="F381"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81" s="2687"/>
      <c r="H381" s="2687"/>
      <c r="I381" s="2687"/>
      <c r="J381" s="2687"/>
      <c r="K381" s="2687"/>
      <c r="L381" s="2687"/>
      <c r="M381" s="524"/>
      <c r="N381" s="561"/>
      <c r="AH381" s="601">
        <v>26</v>
      </c>
    </row>
    <row s="14762" customFormat="1" customHeight="1" ht="60.75">
      <c r="A382" s="2007" t="s">
        <v>171</v>
      </c>
      <c r="B382" s="2007" t="s">
        <v>172</v>
      </c>
      <c r="C382" s="596"/>
      <c r="D382" s="2689"/>
      <c r="E382" s="2431"/>
      <c r="F382" s="2610" t="str">
        <f>INDEX(PT_DIFFERENTIATION_VTAR,MATCH(A382,PT_DIFFERENTIATION_VTAR_ID,0))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82" s="2654" t="str">
        <f>INDEX(PT_DIFFERENTIATION_NTAR,MATCH(B382,PT_DIFFERENTIATION_NTAR_ID,0))</f>
        <v>Тариф для потребителей на тепловую энергию (Нерюнгринская ГРЭС)</v>
      </c>
      <c r="H382" s="2089"/>
      <c r="I382" s="5931">
        <v>45292</v>
      </c>
      <c r="J382" s="2000">
        <v>45657</v>
      </c>
      <c r="K382" s="2005">
        <v>2244549.37</v>
      </c>
      <c r="L382" s="2089" t="s">
        <v>350</v>
      </c>
      <c r="M382"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82" s="561"/>
      <c r="O382" s="1851"/>
      <c r="P382" s="1851"/>
      <c r="AH382" s="1858">
        <v>0</v>
      </c>
    </row>
    <row s="17803" customFormat="1" customHeight="1" ht="56.25">
      <c r="A383" s="4089"/>
      <c r="B383" s="4089"/>
      <c r="C383" s="5934"/>
      <c r="D383" s="5935"/>
      <c r="E383" s="5936"/>
      <c r="F383" s="5936"/>
      <c r="G383" s="5936"/>
      <c r="H383" s="3960" t="s">
        <v>105</v>
      </c>
      <c r="I383" s="5931">
        <v>45658</v>
      </c>
      <c r="J383" s="5932">
        <v>46022</v>
      </c>
      <c r="K383" s="5974">
        <v>4385380.54</v>
      </c>
      <c r="L383" s="3962" t="s">
        <v>350</v>
      </c>
      <c r="M383" s="5939"/>
      <c r="N383" s="5940"/>
      <c r="O383" s="4095"/>
      <c r="P383" s="4095"/>
      <c r="Q383" s="3703"/>
      <c r="R383" s="3703"/>
      <c r="S383" s="3703"/>
      <c r="T383" s="3703"/>
      <c r="U383" s="3703"/>
      <c r="V383" s="3703"/>
      <c r="W383" s="3703"/>
      <c r="X383" s="3703"/>
      <c r="Y383" s="3703"/>
      <c r="Z383" s="3703"/>
      <c r="AA383" s="3703"/>
      <c r="AB383" s="3703"/>
      <c r="AC383" s="3703"/>
      <c r="AD383" s="3703"/>
      <c r="AE383" s="3703"/>
      <c r="AF383" s="3703"/>
      <c r="AG383" s="3703"/>
      <c r="AH383" s="3703">
        <v>0</v>
      </c>
    </row>
    <row s="17803" customFormat="1" customHeight="1" ht="56.25">
      <c r="A384" s="4089"/>
      <c r="B384" s="4089"/>
      <c r="C384" s="5934"/>
      <c r="D384" s="5935"/>
      <c r="E384" s="5936"/>
      <c r="F384" s="5936"/>
      <c r="G384" s="5936"/>
      <c r="H384" s="3960" t="s">
        <v>105</v>
      </c>
      <c r="I384" s="5931">
        <v>46023</v>
      </c>
      <c r="J384" s="5932">
        <v>46387</v>
      </c>
      <c r="K384" s="5974">
        <v>0</v>
      </c>
      <c r="L384" s="3962" t="s">
        <v>350</v>
      </c>
      <c r="M384" s="5939"/>
      <c r="N384" s="5940"/>
      <c r="O384" s="4095"/>
      <c r="P384" s="4095"/>
      <c r="Q384" s="3703"/>
      <c r="R384" s="3703"/>
      <c r="S384" s="3703"/>
      <c r="T384" s="3703"/>
      <c r="U384" s="3703"/>
      <c r="V384" s="3703"/>
      <c r="W384" s="3703"/>
      <c r="X384" s="3703"/>
      <c r="Y384" s="3703"/>
      <c r="Z384" s="3703"/>
      <c r="AA384" s="3703"/>
      <c r="AB384" s="3703"/>
      <c r="AC384" s="3703"/>
      <c r="AD384" s="3703"/>
      <c r="AE384" s="3703"/>
      <c r="AF384" s="3703"/>
      <c r="AG384" s="3703"/>
      <c r="AH384" s="3703">
        <v>0</v>
      </c>
    </row>
    <row s="17803" customFormat="1" customHeight="1" ht="56.25">
      <c r="A385" s="4089"/>
      <c r="B385" s="4089"/>
      <c r="C385" s="5934"/>
      <c r="D385" s="5935"/>
      <c r="E385" s="5936"/>
      <c r="F385" s="5936"/>
      <c r="G385" s="5936"/>
      <c r="H385" s="3960" t="s">
        <v>105</v>
      </c>
      <c r="I385" s="5931">
        <v>46388</v>
      </c>
      <c r="J385" s="5932">
        <v>46752</v>
      </c>
      <c r="K385" s="5974">
        <v>0</v>
      </c>
      <c r="L385" s="3962" t="s">
        <v>350</v>
      </c>
      <c r="M385" s="5939"/>
      <c r="N385" s="5940"/>
      <c r="O385" s="4095"/>
      <c r="P385" s="4095"/>
      <c r="Q385" s="3703"/>
      <c r="R385" s="3703"/>
      <c r="S385" s="3703"/>
      <c r="T385" s="3703"/>
      <c r="U385" s="3703"/>
      <c r="V385" s="3703"/>
      <c r="W385" s="3703"/>
      <c r="X385" s="3703"/>
      <c r="Y385" s="3703"/>
      <c r="Z385" s="3703"/>
      <c r="AA385" s="3703"/>
      <c r="AB385" s="3703"/>
      <c r="AC385" s="3703"/>
      <c r="AD385" s="3703"/>
      <c r="AE385" s="3703"/>
      <c r="AF385" s="3703"/>
      <c r="AG385" s="3703"/>
      <c r="AH385" s="3703">
        <v>0</v>
      </c>
    </row>
    <row s="17803" customFormat="1" customHeight="1" ht="56.25">
      <c r="A386" s="4089"/>
      <c r="B386" s="4089"/>
      <c r="C386" s="5934"/>
      <c r="D386" s="5935"/>
      <c r="E386" s="5936"/>
      <c r="F386" s="5936"/>
      <c r="G386" s="5936"/>
      <c r="H386" s="3960" t="s">
        <v>105</v>
      </c>
      <c r="I386" s="5931">
        <v>46753</v>
      </c>
      <c r="J386" s="5932">
        <v>47118</v>
      </c>
      <c r="K386" s="5974">
        <v>0</v>
      </c>
      <c r="L386" s="3962" t="s">
        <v>350</v>
      </c>
      <c r="M386" s="5939"/>
      <c r="N386" s="5940"/>
      <c r="O386" s="4095"/>
      <c r="P386" s="4095"/>
      <c r="Q386" s="3703"/>
      <c r="R386" s="3703"/>
      <c r="S386" s="3703"/>
      <c r="T386" s="3703"/>
      <c r="U386" s="3703"/>
      <c r="V386" s="3703"/>
      <c r="W386" s="3703"/>
      <c r="X386" s="3703"/>
      <c r="Y386" s="3703"/>
      <c r="Z386" s="3703"/>
      <c r="AA386" s="3703"/>
      <c r="AB386" s="3703"/>
      <c r="AC386" s="3703"/>
      <c r="AD386" s="3703"/>
      <c r="AE386" s="3703"/>
      <c r="AF386" s="3703"/>
      <c r="AG386" s="3703"/>
      <c r="AH386" s="3703">
        <v>0</v>
      </c>
    </row>
    <row s="14762" customFormat="1" customHeight="1" ht="18.75">
      <c r="A387" s="2007"/>
      <c r="B387" s="2007"/>
      <c r="C387" s="596" t="s">
        <v>1187</v>
      </c>
      <c r="D387" s="2689"/>
      <c r="E387" s="2431"/>
      <c r="F387" s="2610"/>
      <c r="G387" s="2654"/>
      <c r="H387" s="1727"/>
      <c r="I387" s="878" t="s">
        <v>1186</v>
      </c>
      <c r="J387" s="798"/>
      <c r="K387" s="1727"/>
      <c r="L387" s="441"/>
      <c r="M387" s="2397"/>
      <c r="N387" s="561"/>
      <c r="O387" s="1851"/>
      <c r="P387" s="1851"/>
      <c r="AH387" s="1858">
        <v>0</v>
      </c>
    </row>
    <row s="17803" customFormat="1" customHeight="1" ht="18.75">
      <c r="A388" s="4089" t="s">
        <v>171</v>
      </c>
      <c r="B388" s="4089" t="s">
        <v>180</v>
      </c>
      <c r="C388" s="5934"/>
      <c r="D388" s="5935"/>
      <c r="E388" s="5936"/>
      <c r="F388" s="5936"/>
      <c r="G388" s="5937" t="str">
        <f>INDEX(PT_DIFFERENTIATION_NTAR,MATCH(B388,PT_DIFFERENTIATION_NTAR_ID,0))</f>
        <v>Тариф на производство тепловой энергии в режиме комбинированной выработки  (Нерюнгринская ГРЭС)</v>
      </c>
      <c r="H388" s="3962"/>
      <c r="I388" s="5931">
        <v>45292</v>
      </c>
      <c r="J388" s="5932">
        <v>45657</v>
      </c>
      <c r="K388" s="5974">
        <v>0</v>
      </c>
      <c r="L388" s="3962" t="s">
        <v>350</v>
      </c>
      <c r="M388" s="5939"/>
      <c r="N388" s="5940"/>
      <c r="O388" s="4095"/>
      <c r="P388" s="4095"/>
      <c r="Q388" s="3703"/>
      <c r="R388" s="3703"/>
      <c r="S388" s="3703"/>
      <c r="T388" s="3703"/>
      <c r="U388" s="3703"/>
      <c r="V388" s="3703"/>
      <c r="W388" s="3703"/>
      <c r="X388" s="3703"/>
      <c r="Y388" s="3703"/>
      <c r="Z388" s="3703"/>
      <c r="AA388" s="3703"/>
      <c r="AB388" s="3703"/>
      <c r="AC388" s="3703"/>
      <c r="AD388" s="3703"/>
      <c r="AE388" s="3703"/>
      <c r="AF388" s="3703"/>
      <c r="AG388" s="3703"/>
      <c r="AH388" s="3703">
        <v>0</v>
      </c>
    </row>
    <row s="17803" customFormat="1" customHeight="1" ht="56.25">
      <c r="A389" s="4089"/>
      <c r="B389" s="4089"/>
      <c r="C389" s="5934"/>
      <c r="D389" s="5935"/>
      <c r="E389" s="5936"/>
      <c r="F389" s="5936"/>
      <c r="G389" s="5936"/>
      <c r="H389" s="3960" t="s">
        <v>105</v>
      </c>
      <c r="I389" s="5931">
        <v>45658</v>
      </c>
      <c r="J389" s="5932">
        <v>46022</v>
      </c>
      <c r="K389" s="5974">
        <v>2959706.92</v>
      </c>
      <c r="L389" s="3962" t="s">
        <v>350</v>
      </c>
      <c r="M389" s="5939"/>
      <c r="N389" s="5940"/>
      <c r="O389" s="4095"/>
      <c r="P389" s="4095"/>
      <c r="Q389" s="3703"/>
      <c r="R389" s="3703"/>
      <c r="S389" s="3703"/>
      <c r="T389" s="3703"/>
      <c r="U389" s="3703"/>
      <c r="V389" s="3703"/>
      <c r="W389" s="3703"/>
      <c r="X389" s="3703"/>
      <c r="Y389" s="3703"/>
      <c r="Z389" s="3703"/>
      <c r="AA389" s="3703"/>
      <c r="AB389" s="3703"/>
      <c r="AC389" s="3703"/>
      <c r="AD389" s="3703"/>
      <c r="AE389" s="3703"/>
      <c r="AF389" s="3703"/>
      <c r="AG389" s="3703"/>
      <c r="AH389" s="3703">
        <v>0</v>
      </c>
    </row>
    <row s="17803" customFormat="1" customHeight="1" ht="56.25">
      <c r="A390" s="4089"/>
      <c r="B390" s="4089"/>
      <c r="C390" s="5934"/>
      <c r="D390" s="5935"/>
      <c r="E390" s="5936"/>
      <c r="F390" s="5936"/>
      <c r="G390" s="5936"/>
      <c r="H390" s="3960" t="s">
        <v>105</v>
      </c>
      <c r="I390" s="5931">
        <v>46023</v>
      </c>
      <c r="J390" s="5932">
        <v>46387</v>
      </c>
      <c r="K390" s="5974">
        <v>0</v>
      </c>
      <c r="L390" s="3962" t="s">
        <v>350</v>
      </c>
      <c r="M390" s="5939"/>
      <c r="N390" s="5940"/>
      <c r="O390" s="4095"/>
      <c r="P390" s="4095"/>
      <c r="Q390" s="3703"/>
      <c r="R390" s="3703"/>
      <c r="S390" s="3703"/>
      <c r="T390" s="3703"/>
      <c r="U390" s="3703"/>
      <c r="V390" s="3703"/>
      <c r="W390" s="3703"/>
      <c r="X390" s="3703"/>
      <c r="Y390" s="3703"/>
      <c r="Z390" s="3703"/>
      <c r="AA390" s="3703"/>
      <c r="AB390" s="3703"/>
      <c r="AC390" s="3703"/>
      <c r="AD390" s="3703"/>
      <c r="AE390" s="3703"/>
      <c r="AF390" s="3703"/>
      <c r="AG390" s="3703"/>
      <c r="AH390" s="3703">
        <v>0</v>
      </c>
    </row>
    <row s="17803" customFormat="1" customHeight="1" ht="56.25">
      <c r="A391" s="4089"/>
      <c r="B391" s="4089"/>
      <c r="C391" s="5934"/>
      <c r="D391" s="5935"/>
      <c r="E391" s="5936"/>
      <c r="F391" s="5936"/>
      <c r="G391" s="5936"/>
      <c r="H391" s="3960" t="s">
        <v>105</v>
      </c>
      <c r="I391" s="5931">
        <v>46388</v>
      </c>
      <c r="J391" s="5932">
        <v>46752</v>
      </c>
      <c r="K391" s="5974">
        <v>0</v>
      </c>
      <c r="L391" s="3962" t="s">
        <v>350</v>
      </c>
      <c r="M391" s="5939"/>
      <c r="N391" s="5940"/>
      <c r="O391" s="4095"/>
      <c r="P391" s="4095"/>
      <c r="Q391" s="3703"/>
      <c r="R391" s="3703"/>
      <c r="S391" s="3703"/>
      <c r="T391" s="3703"/>
      <c r="U391" s="3703"/>
      <c r="V391" s="3703"/>
      <c r="W391" s="3703"/>
      <c r="X391" s="3703"/>
      <c r="Y391" s="3703"/>
      <c r="Z391" s="3703"/>
      <c r="AA391" s="3703"/>
      <c r="AB391" s="3703"/>
      <c r="AC391" s="3703"/>
      <c r="AD391" s="3703"/>
      <c r="AE391" s="3703"/>
      <c r="AF391" s="3703"/>
      <c r="AG391" s="3703"/>
      <c r="AH391" s="3703">
        <v>0</v>
      </c>
    </row>
    <row s="17803" customFormat="1" customHeight="1" ht="56.25">
      <c r="A392" s="4089"/>
      <c r="B392" s="4089"/>
      <c r="C392" s="5934"/>
      <c r="D392" s="5935"/>
      <c r="E392" s="5936"/>
      <c r="F392" s="5936"/>
      <c r="G392" s="5936"/>
      <c r="H392" s="3960" t="s">
        <v>105</v>
      </c>
      <c r="I392" s="5931">
        <v>46753</v>
      </c>
      <c r="J392" s="5932">
        <v>47118</v>
      </c>
      <c r="K392" s="5974">
        <v>0</v>
      </c>
      <c r="L392" s="3962" t="s">
        <v>350</v>
      </c>
      <c r="M392" s="5939"/>
      <c r="N392" s="5940"/>
      <c r="O392" s="4095"/>
      <c r="P392" s="4095"/>
      <c r="Q392" s="3703"/>
      <c r="R392" s="3703"/>
      <c r="S392" s="3703"/>
      <c r="T392" s="3703"/>
      <c r="U392" s="3703"/>
      <c r="V392" s="3703"/>
      <c r="W392" s="3703"/>
      <c r="X392" s="3703"/>
      <c r="Y392" s="3703"/>
      <c r="Z392" s="3703"/>
      <c r="AA392" s="3703"/>
      <c r="AB392" s="3703"/>
      <c r="AC392" s="3703"/>
      <c r="AD392" s="3703"/>
      <c r="AE392" s="3703"/>
      <c r="AF392" s="3703"/>
      <c r="AG392" s="3703"/>
      <c r="AH392" s="3703">
        <v>0</v>
      </c>
    </row>
    <row s="17803" customFormat="1" customHeight="1" ht="18.75">
      <c r="A393" s="4089"/>
      <c r="B393" s="4089"/>
      <c r="C393" s="5934" t="s">
        <v>1187</v>
      </c>
      <c r="D393" s="5935"/>
      <c r="E393" s="5936"/>
      <c r="F393" s="5936"/>
      <c r="G393" s="5937"/>
      <c r="H393" s="6051"/>
      <c r="I393" s="6052" t="s">
        <v>1186</v>
      </c>
      <c r="J393" s="6053"/>
      <c r="K393" s="6054"/>
      <c r="L393" s="6055"/>
      <c r="M393" s="5939"/>
      <c r="N393" s="5940"/>
      <c r="O393" s="4095"/>
      <c r="P393" s="4095"/>
      <c r="Q393" s="3703"/>
      <c r="R393" s="3703"/>
      <c r="S393" s="3703"/>
      <c r="T393" s="3703"/>
      <c r="U393" s="3703"/>
      <c r="V393" s="3703"/>
      <c r="W393" s="3703"/>
      <c r="X393" s="3703"/>
      <c r="Y393" s="3703"/>
      <c r="Z393" s="3703"/>
      <c r="AA393" s="3703"/>
      <c r="AB393" s="3703"/>
      <c r="AC393" s="3703"/>
      <c r="AD393" s="3703"/>
      <c r="AE393" s="3703"/>
      <c r="AF393" s="3703"/>
      <c r="AG393" s="3703"/>
      <c r="AH393" s="3703">
        <v>0</v>
      </c>
    </row>
    <row s="17803" customFormat="1" customHeight="1" ht="18.75">
      <c r="A394" s="4089" t="s">
        <v>171</v>
      </c>
      <c r="B394" s="4089" t="s">
        <v>186</v>
      </c>
      <c r="C394" s="5934"/>
      <c r="D394" s="5935"/>
      <c r="E394" s="5936"/>
      <c r="F394" s="5936"/>
      <c r="G394" s="5937" t="str">
        <f>INDEX(PT_DIFFERENTIATION_NTAR,MATCH(B394,PT_DIFFERENTIATION_NTAR_ID,0))</f>
        <v>Тариф для потребителей на тепловую энергию (Чульманская ТЭЦ) </v>
      </c>
      <c r="H394" s="3962"/>
      <c r="I394" s="5931">
        <v>45292</v>
      </c>
      <c r="J394" s="5932">
        <v>45657</v>
      </c>
      <c r="K394" s="5974">
        <v>260813.64</v>
      </c>
      <c r="L394" s="3962" t="s">
        <v>350</v>
      </c>
      <c r="M394" s="5939"/>
      <c r="N394" s="5940"/>
      <c r="O394" s="4095"/>
      <c r="P394" s="4095"/>
      <c r="Q394" s="3703"/>
      <c r="R394" s="3703"/>
      <c r="S394" s="3703"/>
      <c r="T394" s="3703"/>
      <c r="U394" s="3703"/>
      <c r="V394" s="3703"/>
      <c r="W394" s="3703"/>
      <c r="X394" s="3703"/>
      <c r="Y394" s="3703"/>
      <c r="Z394" s="3703"/>
      <c r="AA394" s="3703"/>
      <c r="AB394" s="3703"/>
      <c r="AC394" s="3703"/>
      <c r="AD394" s="3703"/>
      <c r="AE394" s="3703"/>
      <c r="AF394" s="3703"/>
      <c r="AG394" s="3703"/>
      <c r="AH394" s="3703">
        <v>0</v>
      </c>
    </row>
    <row s="17803" customFormat="1" customHeight="1" ht="56.25">
      <c r="A395" s="4089"/>
      <c r="B395" s="4089"/>
      <c r="C395" s="5934"/>
      <c r="D395" s="5935"/>
      <c r="E395" s="5936"/>
      <c r="F395" s="5936"/>
      <c r="G395" s="5936"/>
      <c r="H395" s="3960" t="s">
        <v>105</v>
      </c>
      <c r="I395" s="5931">
        <v>45658</v>
      </c>
      <c r="J395" s="5932">
        <v>46022</v>
      </c>
      <c r="K395" s="5974">
        <v>666629.16</v>
      </c>
      <c r="L395" s="3962" t="s">
        <v>350</v>
      </c>
      <c r="M395" s="5939"/>
      <c r="N395" s="5940"/>
      <c r="O395" s="4095"/>
      <c r="P395" s="4095"/>
      <c r="Q395" s="3703"/>
      <c r="R395" s="3703"/>
      <c r="S395" s="3703"/>
      <c r="T395" s="3703"/>
      <c r="U395" s="3703"/>
      <c r="V395" s="3703"/>
      <c r="W395" s="3703"/>
      <c r="X395" s="3703"/>
      <c r="Y395" s="3703"/>
      <c r="Z395" s="3703"/>
      <c r="AA395" s="3703"/>
      <c r="AB395" s="3703"/>
      <c r="AC395" s="3703"/>
      <c r="AD395" s="3703"/>
      <c r="AE395" s="3703"/>
      <c r="AF395" s="3703"/>
      <c r="AG395" s="3703"/>
      <c r="AH395" s="3703">
        <v>0</v>
      </c>
    </row>
    <row s="17803" customFormat="1" customHeight="1" ht="56.25">
      <c r="A396" s="4089"/>
      <c r="B396" s="4089"/>
      <c r="C396" s="5934"/>
      <c r="D396" s="5935"/>
      <c r="E396" s="5936"/>
      <c r="F396" s="5936"/>
      <c r="G396" s="5936"/>
      <c r="H396" s="3960" t="s">
        <v>105</v>
      </c>
      <c r="I396" s="5931">
        <v>46023</v>
      </c>
      <c r="J396" s="5932">
        <v>46387</v>
      </c>
      <c r="K396" s="5974">
        <v>0</v>
      </c>
      <c r="L396" s="3962" t="s">
        <v>350</v>
      </c>
      <c r="M396" s="5939"/>
      <c r="N396" s="5940"/>
      <c r="O396" s="4095"/>
      <c r="P396" s="4095"/>
      <c r="Q396" s="3703"/>
      <c r="R396" s="3703"/>
      <c r="S396" s="3703"/>
      <c r="T396" s="3703"/>
      <c r="U396" s="3703"/>
      <c r="V396" s="3703"/>
      <c r="W396" s="3703"/>
      <c r="X396" s="3703"/>
      <c r="Y396" s="3703"/>
      <c r="Z396" s="3703"/>
      <c r="AA396" s="3703"/>
      <c r="AB396" s="3703"/>
      <c r="AC396" s="3703"/>
      <c r="AD396" s="3703"/>
      <c r="AE396" s="3703"/>
      <c r="AF396" s="3703"/>
      <c r="AG396" s="3703"/>
      <c r="AH396" s="3703">
        <v>0</v>
      </c>
    </row>
    <row s="17803" customFormat="1" customHeight="1" ht="56.25">
      <c r="A397" s="4089"/>
      <c r="B397" s="4089"/>
      <c r="C397" s="5934"/>
      <c r="D397" s="5935"/>
      <c r="E397" s="5936"/>
      <c r="F397" s="5936"/>
      <c r="G397" s="5936"/>
      <c r="H397" s="3960" t="s">
        <v>105</v>
      </c>
      <c r="I397" s="5931">
        <v>46388</v>
      </c>
      <c r="J397" s="5932">
        <v>46752</v>
      </c>
      <c r="K397" s="5974">
        <v>0</v>
      </c>
      <c r="L397" s="3962" t="s">
        <v>350</v>
      </c>
      <c r="M397" s="5939"/>
      <c r="N397" s="5940"/>
      <c r="O397" s="4095"/>
      <c r="P397" s="4095"/>
      <c r="Q397" s="3703"/>
      <c r="R397" s="3703"/>
      <c r="S397" s="3703"/>
      <c r="T397" s="3703"/>
      <c r="U397" s="3703"/>
      <c r="V397" s="3703"/>
      <c r="W397" s="3703"/>
      <c r="X397" s="3703"/>
      <c r="Y397" s="3703"/>
      <c r="Z397" s="3703"/>
      <c r="AA397" s="3703"/>
      <c r="AB397" s="3703"/>
      <c r="AC397" s="3703"/>
      <c r="AD397" s="3703"/>
      <c r="AE397" s="3703"/>
      <c r="AF397" s="3703"/>
      <c r="AG397" s="3703"/>
      <c r="AH397" s="3703">
        <v>0</v>
      </c>
    </row>
    <row s="17803" customFormat="1" customHeight="1" ht="56.25">
      <c r="A398" s="4089"/>
      <c r="B398" s="4089"/>
      <c r="C398" s="5934"/>
      <c r="D398" s="5935"/>
      <c r="E398" s="5936"/>
      <c r="F398" s="5936"/>
      <c r="G398" s="5936"/>
      <c r="H398" s="3960" t="s">
        <v>105</v>
      </c>
      <c r="I398" s="5931">
        <v>46753</v>
      </c>
      <c r="J398" s="5932">
        <v>47118</v>
      </c>
      <c r="K398" s="5974">
        <v>0</v>
      </c>
      <c r="L398" s="3962" t="s">
        <v>350</v>
      </c>
      <c r="M398" s="5939"/>
      <c r="N398" s="5940"/>
      <c r="O398" s="4095"/>
      <c r="P398" s="4095"/>
      <c r="Q398" s="3703"/>
      <c r="R398" s="3703"/>
      <c r="S398" s="3703"/>
      <c r="T398" s="3703"/>
      <c r="U398" s="3703"/>
      <c r="V398" s="3703"/>
      <c r="W398" s="3703"/>
      <c r="X398" s="3703"/>
      <c r="Y398" s="3703"/>
      <c r="Z398" s="3703"/>
      <c r="AA398" s="3703"/>
      <c r="AB398" s="3703"/>
      <c r="AC398" s="3703"/>
      <c r="AD398" s="3703"/>
      <c r="AE398" s="3703"/>
      <c r="AF398" s="3703"/>
      <c r="AG398" s="3703"/>
      <c r="AH398" s="3703">
        <v>0</v>
      </c>
    </row>
    <row s="17803" customFormat="1" customHeight="1" ht="18.75">
      <c r="A399" s="4089"/>
      <c r="B399" s="4089"/>
      <c r="C399" s="5934" t="s">
        <v>1187</v>
      </c>
      <c r="D399" s="5935"/>
      <c r="E399" s="5936"/>
      <c r="F399" s="5936"/>
      <c r="G399" s="5937"/>
      <c r="H399" s="6056"/>
      <c r="I399" s="6057" t="s">
        <v>1186</v>
      </c>
      <c r="J399" s="6058"/>
      <c r="K399" s="6059"/>
      <c r="L399" s="6060"/>
      <c r="M399" s="5939"/>
      <c r="N399" s="5940"/>
      <c r="O399" s="4095"/>
      <c r="P399" s="4095"/>
      <c r="Q399" s="3703"/>
      <c r="R399" s="3703"/>
      <c r="S399" s="3703"/>
      <c r="T399" s="3703"/>
      <c r="U399" s="3703"/>
      <c r="V399" s="3703"/>
      <c r="W399" s="3703"/>
      <c r="X399" s="3703"/>
      <c r="Y399" s="3703"/>
      <c r="Z399" s="3703"/>
      <c r="AA399" s="3703"/>
      <c r="AB399" s="3703"/>
      <c r="AC399" s="3703"/>
      <c r="AD399" s="3703"/>
      <c r="AE399" s="3703"/>
      <c r="AF399" s="3703"/>
      <c r="AG399" s="3703"/>
      <c r="AH399" s="3703">
        <v>0</v>
      </c>
    </row>
    <row s="17803" customFormat="1" customHeight="1" ht="18.75">
      <c r="A400" s="4089" t="s">
        <v>171</v>
      </c>
      <c r="B400" s="4089" t="s">
        <v>191</v>
      </c>
      <c r="C400" s="5934"/>
      <c r="D400" s="5935"/>
      <c r="E400" s="5936"/>
      <c r="F400" s="5936"/>
      <c r="G400" s="5937" t="str">
        <f>INDEX(PT_DIFFERENTIATION_NTAR,MATCH(B400,PT_DIFFERENTIATION_NTAR_ID,0))</f>
        <v>Тариф на производство тепловой энергии в режиме комбинированной выработки (Чульманская ТЭЦ)</v>
      </c>
      <c r="H400" s="3962"/>
      <c r="I400" s="5931">
        <v>45292</v>
      </c>
      <c r="J400" s="5932">
        <v>45657</v>
      </c>
      <c r="K400" s="5974">
        <v>0</v>
      </c>
      <c r="L400" s="3962" t="s">
        <v>350</v>
      </c>
      <c r="M400" s="5939"/>
      <c r="N400" s="5940"/>
      <c r="O400" s="4095"/>
      <c r="P400" s="4095"/>
      <c r="Q400" s="3703"/>
      <c r="R400" s="3703"/>
      <c r="S400" s="3703"/>
      <c r="T400" s="3703"/>
      <c r="U400" s="3703"/>
      <c r="V400" s="3703"/>
      <c r="W400" s="3703"/>
      <c r="X400" s="3703"/>
      <c r="Y400" s="3703"/>
      <c r="Z400" s="3703"/>
      <c r="AA400" s="3703"/>
      <c r="AB400" s="3703"/>
      <c r="AC400" s="3703"/>
      <c r="AD400" s="3703"/>
      <c r="AE400" s="3703"/>
      <c r="AF400" s="3703"/>
      <c r="AG400" s="3703"/>
      <c r="AH400" s="3703">
        <v>0</v>
      </c>
    </row>
    <row s="17803" customFormat="1" customHeight="1" ht="56.25">
      <c r="A401" s="4089"/>
      <c r="B401" s="4089"/>
      <c r="C401" s="5934"/>
      <c r="D401" s="5935"/>
      <c r="E401" s="5936"/>
      <c r="F401" s="5936"/>
      <c r="G401" s="5936"/>
      <c r="H401" s="3960" t="s">
        <v>105</v>
      </c>
      <c r="I401" s="5931">
        <v>45658</v>
      </c>
      <c r="J401" s="5932">
        <v>46022</v>
      </c>
      <c r="K401" s="5974">
        <v>327990.71</v>
      </c>
      <c r="L401" s="3962" t="s">
        <v>350</v>
      </c>
      <c r="M401" s="5939"/>
      <c r="N401" s="5940"/>
      <c r="O401" s="4095"/>
      <c r="P401" s="4095"/>
      <c r="Q401" s="3703"/>
      <c r="R401" s="3703"/>
      <c r="S401" s="3703"/>
      <c r="T401" s="3703"/>
      <c r="U401" s="3703"/>
      <c r="V401" s="3703"/>
      <c r="W401" s="3703"/>
      <c r="X401" s="3703"/>
      <c r="Y401" s="3703"/>
      <c r="Z401" s="3703"/>
      <c r="AA401" s="3703"/>
      <c r="AB401" s="3703"/>
      <c r="AC401" s="3703"/>
      <c r="AD401" s="3703"/>
      <c r="AE401" s="3703"/>
      <c r="AF401" s="3703"/>
      <c r="AG401" s="3703"/>
      <c r="AH401" s="3703">
        <v>0</v>
      </c>
    </row>
    <row s="17803" customFormat="1" customHeight="1" ht="56.25">
      <c r="A402" s="4089"/>
      <c r="B402" s="4089"/>
      <c r="C402" s="5934"/>
      <c r="D402" s="5935"/>
      <c r="E402" s="5936"/>
      <c r="F402" s="5936"/>
      <c r="G402" s="5936"/>
      <c r="H402" s="3960" t="s">
        <v>105</v>
      </c>
      <c r="I402" s="5931">
        <v>46023</v>
      </c>
      <c r="J402" s="5932">
        <v>46387</v>
      </c>
      <c r="K402" s="5974">
        <v>0</v>
      </c>
      <c r="L402" s="3962" t="s">
        <v>350</v>
      </c>
      <c r="M402" s="5939"/>
      <c r="N402" s="5940"/>
      <c r="O402" s="4095"/>
      <c r="P402" s="4095"/>
      <c r="Q402" s="3703"/>
      <c r="R402" s="3703"/>
      <c r="S402" s="3703"/>
      <c r="T402" s="3703"/>
      <c r="U402" s="3703"/>
      <c r="V402" s="3703"/>
      <c r="W402" s="3703"/>
      <c r="X402" s="3703"/>
      <c r="Y402" s="3703"/>
      <c r="Z402" s="3703"/>
      <c r="AA402" s="3703"/>
      <c r="AB402" s="3703"/>
      <c r="AC402" s="3703"/>
      <c r="AD402" s="3703"/>
      <c r="AE402" s="3703"/>
      <c r="AF402" s="3703"/>
      <c r="AG402" s="3703"/>
      <c r="AH402" s="3703">
        <v>0</v>
      </c>
    </row>
    <row s="17803" customFormat="1" customHeight="1" ht="56.25">
      <c r="A403" s="4089"/>
      <c r="B403" s="4089"/>
      <c r="C403" s="5934"/>
      <c r="D403" s="5935"/>
      <c r="E403" s="5936"/>
      <c r="F403" s="5936"/>
      <c r="G403" s="5936"/>
      <c r="H403" s="3960" t="s">
        <v>105</v>
      </c>
      <c r="I403" s="5931">
        <v>46388</v>
      </c>
      <c r="J403" s="5932">
        <v>46752</v>
      </c>
      <c r="K403" s="5974">
        <v>0</v>
      </c>
      <c r="L403" s="3962" t="s">
        <v>350</v>
      </c>
      <c r="M403" s="5939"/>
      <c r="N403" s="5940"/>
      <c r="O403" s="4095"/>
      <c r="P403" s="4095"/>
      <c r="Q403" s="3703"/>
      <c r="R403" s="3703"/>
      <c r="S403" s="3703"/>
      <c r="T403" s="3703"/>
      <c r="U403" s="3703"/>
      <c r="V403" s="3703"/>
      <c r="W403" s="3703"/>
      <c r="X403" s="3703"/>
      <c r="Y403" s="3703"/>
      <c r="Z403" s="3703"/>
      <c r="AA403" s="3703"/>
      <c r="AB403" s="3703"/>
      <c r="AC403" s="3703"/>
      <c r="AD403" s="3703"/>
      <c r="AE403" s="3703"/>
      <c r="AF403" s="3703"/>
      <c r="AG403" s="3703"/>
      <c r="AH403" s="3703">
        <v>0</v>
      </c>
    </row>
    <row s="17803" customFormat="1" customHeight="1" ht="56.25">
      <c r="A404" s="4089"/>
      <c r="B404" s="4089"/>
      <c r="C404" s="5934"/>
      <c r="D404" s="5935"/>
      <c r="E404" s="5936"/>
      <c r="F404" s="5936"/>
      <c r="G404" s="5936"/>
      <c r="H404" s="3960" t="s">
        <v>105</v>
      </c>
      <c r="I404" s="5931">
        <v>46753</v>
      </c>
      <c r="J404" s="5932">
        <v>47118</v>
      </c>
      <c r="K404" s="5974">
        <v>0</v>
      </c>
      <c r="L404" s="3962" t="s">
        <v>350</v>
      </c>
      <c r="M404" s="5939"/>
      <c r="N404" s="5940"/>
      <c r="O404" s="4095"/>
      <c r="P404" s="4095"/>
      <c r="Q404" s="3703"/>
      <c r="R404" s="3703"/>
      <c r="S404" s="3703"/>
      <c r="T404" s="3703"/>
      <c r="U404" s="3703"/>
      <c r="V404" s="3703"/>
      <c r="W404" s="3703"/>
      <c r="X404" s="3703"/>
      <c r="Y404" s="3703"/>
      <c r="Z404" s="3703"/>
      <c r="AA404" s="3703"/>
      <c r="AB404" s="3703"/>
      <c r="AC404" s="3703"/>
      <c r="AD404" s="3703"/>
      <c r="AE404" s="3703"/>
      <c r="AF404" s="3703"/>
      <c r="AG404" s="3703"/>
      <c r="AH404" s="3703">
        <v>0</v>
      </c>
    </row>
    <row s="17803" customFormat="1" customHeight="1" ht="18.75">
      <c r="A405" s="4089"/>
      <c r="B405" s="4089"/>
      <c r="C405" s="5934" t="s">
        <v>1187</v>
      </c>
      <c r="D405" s="5935"/>
      <c r="E405" s="5936"/>
      <c r="F405" s="5936"/>
      <c r="G405" s="5937"/>
      <c r="H405" s="6061"/>
      <c r="I405" s="6062" t="s">
        <v>1186</v>
      </c>
      <c r="J405" s="6063"/>
      <c r="K405" s="6064"/>
      <c r="L405" s="6065"/>
      <c r="M405" s="5939"/>
      <c r="N405" s="5940"/>
      <c r="O405" s="4095"/>
      <c r="P405" s="4095"/>
      <c r="Q405" s="3703"/>
      <c r="R405" s="3703"/>
      <c r="S405" s="3703"/>
      <c r="T405" s="3703"/>
      <c r="U405" s="3703"/>
      <c r="V405" s="3703"/>
      <c r="W405" s="3703"/>
      <c r="X405" s="3703"/>
      <c r="Y405" s="3703"/>
      <c r="Z405" s="3703"/>
      <c r="AA405" s="3703"/>
      <c r="AB405" s="3703"/>
      <c r="AC405" s="3703"/>
      <c r="AD405" s="3703"/>
      <c r="AE405" s="3703"/>
      <c r="AF405" s="3703"/>
      <c r="AG405" s="3703"/>
      <c r="AH405" s="3703">
        <v>0</v>
      </c>
    </row>
    <row s="17803" customFormat="1" customHeight="1" ht="18.75">
      <c r="A406" s="4089" t="s">
        <v>171</v>
      </c>
      <c r="B406" s="4089" t="s">
        <v>196</v>
      </c>
      <c r="C406" s="5934"/>
      <c r="D406" s="5935"/>
      <c r="E406" s="5936"/>
      <c r="F406" s="5936"/>
      <c r="G406" s="5937" t="str">
        <f>INDEX(PT_DIFFERENTIATION_NTAR,MATCH(B406,PT_DIFFERENTIATION_NTAR_ID,0))</f>
        <v>Тариф на тепловую энергию (мощность) на коллекторах источников тепловой энергии (Нерюнгринская ГРЭС) </v>
      </c>
      <c r="H406" s="3962"/>
      <c r="I406" s="5931">
        <v>45292</v>
      </c>
      <c r="J406" s="5932">
        <v>45657</v>
      </c>
      <c r="K406" s="5974">
        <v>0</v>
      </c>
      <c r="L406" s="3962" t="s">
        <v>350</v>
      </c>
      <c r="M406" s="5939"/>
      <c r="N406" s="5940"/>
      <c r="O406" s="4095"/>
      <c r="P406" s="4095"/>
      <c r="Q406" s="3703"/>
      <c r="R406" s="3703"/>
      <c r="S406" s="3703"/>
      <c r="T406" s="3703"/>
      <c r="U406" s="3703"/>
      <c r="V406" s="3703"/>
      <c r="W406" s="3703"/>
      <c r="X406" s="3703"/>
      <c r="Y406" s="3703"/>
      <c r="Z406" s="3703"/>
      <c r="AA406" s="3703"/>
      <c r="AB406" s="3703"/>
      <c r="AC406" s="3703"/>
      <c r="AD406" s="3703"/>
      <c r="AE406" s="3703"/>
      <c r="AF406" s="3703"/>
      <c r="AG406" s="3703"/>
      <c r="AH406" s="3703">
        <v>0</v>
      </c>
    </row>
    <row s="17803" customFormat="1" customHeight="1" ht="56.25">
      <c r="A407" s="4089"/>
      <c r="B407" s="4089"/>
      <c r="C407" s="5934"/>
      <c r="D407" s="5935"/>
      <c r="E407" s="5936"/>
      <c r="F407" s="5936"/>
      <c r="G407" s="5936"/>
      <c r="H407" s="3960" t="s">
        <v>105</v>
      </c>
      <c r="I407" s="5931">
        <v>45658</v>
      </c>
      <c r="J407" s="5932">
        <v>46022</v>
      </c>
      <c r="K407" s="5974">
        <v>3444174.54</v>
      </c>
      <c r="L407" s="3962" t="s">
        <v>350</v>
      </c>
      <c r="M407" s="5939"/>
      <c r="N407" s="5940"/>
      <c r="O407" s="4095"/>
      <c r="P407" s="4095"/>
      <c r="Q407" s="3703"/>
      <c r="R407" s="3703"/>
      <c r="S407" s="3703"/>
      <c r="T407" s="3703"/>
      <c r="U407" s="3703"/>
      <c r="V407" s="3703"/>
      <c r="W407" s="3703"/>
      <c r="X407" s="3703"/>
      <c r="Y407" s="3703"/>
      <c r="Z407" s="3703"/>
      <c r="AA407" s="3703"/>
      <c r="AB407" s="3703"/>
      <c r="AC407" s="3703"/>
      <c r="AD407" s="3703"/>
      <c r="AE407" s="3703"/>
      <c r="AF407" s="3703"/>
      <c r="AG407" s="3703"/>
      <c r="AH407" s="3703">
        <v>0</v>
      </c>
    </row>
    <row s="17803" customFormat="1" customHeight="1" ht="56.25">
      <c r="A408" s="4089"/>
      <c r="B408" s="4089"/>
      <c r="C408" s="5934"/>
      <c r="D408" s="5935"/>
      <c r="E408" s="5936"/>
      <c r="F408" s="5936"/>
      <c r="G408" s="5936"/>
      <c r="H408" s="3960" t="s">
        <v>105</v>
      </c>
      <c r="I408" s="5931">
        <v>46023</v>
      </c>
      <c r="J408" s="5932">
        <v>46387</v>
      </c>
      <c r="K408" s="5974">
        <v>0</v>
      </c>
      <c r="L408" s="3962" t="s">
        <v>350</v>
      </c>
      <c r="M408" s="5939"/>
      <c r="N408" s="5940"/>
      <c r="O408" s="4095"/>
      <c r="P408" s="4095"/>
      <c r="Q408" s="3703"/>
      <c r="R408" s="3703"/>
      <c r="S408" s="3703"/>
      <c r="T408" s="3703"/>
      <c r="U408" s="3703"/>
      <c r="V408" s="3703"/>
      <c r="W408" s="3703"/>
      <c r="X408" s="3703"/>
      <c r="Y408" s="3703"/>
      <c r="Z408" s="3703"/>
      <c r="AA408" s="3703"/>
      <c r="AB408" s="3703"/>
      <c r="AC408" s="3703"/>
      <c r="AD408" s="3703"/>
      <c r="AE408" s="3703"/>
      <c r="AF408" s="3703"/>
      <c r="AG408" s="3703"/>
      <c r="AH408" s="3703">
        <v>0</v>
      </c>
    </row>
    <row s="17803" customFormat="1" customHeight="1" ht="56.25">
      <c r="A409" s="4089"/>
      <c r="B409" s="4089"/>
      <c r="C409" s="5934"/>
      <c r="D409" s="5935"/>
      <c r="E409" s="5936"/>
      <c r="F409" s="5936"/>
      <c r="G409" s="5936"/>
      <c r="H409" s="3960" t="s">
        <v>105</v>
      </c>
      <c r="I409" s="5931">
        <v>46388</v>
      </c>
      <c r="J409" s="5932">
        <v>46752</v>
      </c>
      <c r="K409" s="5974">
        <v>0</v>
      </c>
      <c r="L409" s="3962" t="s">
        <v>350</v>
      </c>
      <c r="M409" s="5939"/>
      <c r="N409" s="5940"/>
      <c r="O409" s="4095"/>
      <c r="P409" s="4095"/>
      <c r="Q409" s="3703"/>
      <c r="R409" s="3703"/>
      <c r="S409" s="3703"/>
      <c r="T409" s="3703"/>
      <c r="U409" s="3703"/>
      <c r="V409" s="3703"/>
      <c r="W409" s="3703"/>
      <c r="X409" s="3703"/>
      <c r="Y409" s="3703"/>
      <c r="Z409" s="3703"/>
      <c r="AA409" s="3703"/>
      <c r="AB409" s="3703"/>
      <c r="AC409" s="3703"/>
      <c r="AD409" s="3703"/>
      <c r="AE409" s="3703"/>
      <c r="AF409" s="3703"/>
      <c r="AG409" s="3703"/>
      <c r="AH409" s="3703">
        <v>0</v>
      </c>
    </row>
    <row s="17803" customFormat="1" customHeight="1" ht="56.25">
      <c r="A410" s="4089"/>
      <c r="B410" s="4089"/>
      <c r="C410" s="5934"/>
      <c r="D410" s="5935"/>
      <c r="E410" s="5936"/>
      <c r="F410" s="5936"/>
      <c r="G410" s="5936"/>
      <c r="H410" s="3960" t="s">
        <v>105</v>
      </c>
      <c r="I410" s="5931">
        <v>46753</v>
      </c>
      <c r="J410" s="5932">
        <v>47118</v>
      </c>
      <c r="K410" s="5974">
        <v>0</v>
      </c>
      <c r="L410" s="3962" t="s">
        <v>350</v>
      </c>
      <c r="M410" s="5939"/>
      <c r="N410" s="5940"/>
      <c r="O410" s="4095"/>
      <c r="P410" s="4095"/>
      <c r="Q410" s="3703"/>
      <c r="R410" s="3703"/>
      <c r="S410" s="3703"/>
      <c r="T410" s="3703"/>
      <c r="U410" s="3703"/>
      <c r="V410" s="3703"/>
      <c r="W410" s="3703"/>
      <c r="X410" s="3703"/>
      <c r="Y410" s="3703"/>
      <c r="Z410" s="3703"/>
      <c r="AA410" s="3703"/>
      <c r="AB410" s="3703"/>
      <c r="AC410" s="3703"/>
      <c r="AD410" s="3703"/>
      <c r="AE410" s="3703"/>
      <c r="AF410" s="3703"/>
      <c r="AG410" s="3703"/>
      <c r="AH410" s="3703">
        <v>0</v>
      </c>
    </row>
    <row s="17803" customFormat="1" customHeight="1" ht="18.75">
      <c r="A411" s="4089"/>
      <c r="B411" s="4089"/>
      <c r="C411" s="5934" t="s">
        <v>1187</v>
      </c>
      <c r="D411" s="5935"/>
      <c r="E411" s="5936"/>
      <c r="F411" s="5936"/>
      <c r="G411" s="5937"/>
      <c r="H411" s="6066"/>
      <c r="I411" s="6067" t="s">
        <v>1186</v>
      </c>
      <c r="J411" s="6068"/>
      <c r="K411" s="6069"/>
      <c r="L411" s="6070"/>
      <c r="M411" s="5939"/>
      <c r="N411" s="5940"/>
      <c r="O411" s="4095"/>
      <c r="P411" s="4095"/>
      <c r="Q411" s="3703"/>
      <c r="R411" s="3703"/>
      <c r="S411" s="3703"/>
      <c r="T411" s="3703"/>
      <c r="U411" s="3703"/>
      <c r="V411" s="3703"/>
      <c r="W411" s="3703"/>
      <c r="X411" s="3703"/>
      <c r="Y411" s="3703"/>
      <c r="Z411" s="3703"/>
      <c r="AA411" s="3703"/>
      <c r="AB411" s="3703"/>
      <c r="AC411" s="3703"/>
      <c r="AD411" s="3703"/>
      <c r="AE411" s="3703"/>
      <c r="AF411" s="3703"/>
      <c r="AG411" s="3703"/>
      <c r="AH411" s="3703">
        <v>0</v>
      </c>
    </row>
    <row s="17803" customFormat="1" customHeight="1" ht="18.75">
      <c r="A412" s="4089" t="s">
        <v>171</v>
      </c>
      <c r="B412" s="4089" t="s">
        <v>201</v>
      </c>
      <c r="C412" s="5934"/>
      <c r="D412" s="5935"/>
      <c r="E412" s="5936"/>
      <c r="F412" s="5936"/>
      <c r="G412" s="5937" t="str">
        <f>INDEX(PT_DIFFERENTIATION_NTAR,MATCH(B412,PT_DIFFERENTIATION_NTAR_ID,0))</f>
        <v>Тариф на тепловую энергию (мощность) на коллекторах источников тепловой энергии (Чульманская ТЭЦ)</v>
      </c>
      <c r="H412" s="3962"/>
      <c r="I412" s="5931">
        <v>45292</v>
      </c>
      <c r="J412" s="5932">
        <v>45657</v>
      </c>
      <c r="K412" s="5974">
        <v>0</v>
      </c>
      <c r="L412" s="3962" t="s">
        <v>350</v>
      </c>
      <c r="M412" s="5939"/>
      <c r="N412" s="5940"/>
      <c r="O412" s="4095"/>
      <c r="P412" s="4095"/>
      <c r="Q412" s="3703"/>
      <c r="R412" s="3703"/>
      <c r="S412" s="3703"/>
      <c r="T412" s="3703"/>
      <c r="U412" s="3703"/>
      <c r="V412" s="3703"/>
      <c r="W412" s="3703"/>
      <c r="X412" s="3703"/>
      <c r="Y412" s="3703"/>
      <c r="Z412" s="3703"/>
      <c r="AA412" s="3703"/>
      <c r="AB412" s="3703"/>
      <c r="AC412" s="3703"/>
      <c r="AD412" s="3703"/>
      <c r="AE412" s="3703"/>
      <c r="AF412" s="3703"/>
      <c r="AG412" s="3703"/>
      <c r="AH412" s="3703">
        <v>0</v>
      </c>
    </row>
    <row s="17803" customFormat="1" customHeight="1" ht="56.25">
      <c r="A413" s="4089"/>
      <c r="B413" s="4089"/>
      <c r="C413" s="5934"/>
      <c r="D413" s="5935"/>
      <c r="E413" s="5936"/>
      <c r="F413" s="5936"/>
      <c r="G413" s="5936"/>
      <c r="H413" s="3960" t="s">
        <v>105</v>
      </c>
      <c r="I413" s="5931">
        <v>45658</v>
      </c>
      <c r="J413" s="5932">
        <v>46022</v>
      </c>
      <c r="K413" s="5974">
        <v>327990.71</v>
      </c>
      <c r="L413" s="3962" t="s">
        <v>350</v>
      </c>
      <c r="M413" s="5939"/>
      <c r="N413" s="5940"/>
      <c r="O413" s="4095"/>
      <c r="P413" s="4095"/>
      <c r="Q413" s="3703"/>
      <c r="R413" s="3703"/>
      <c r="S413" s="3703"/>
      <c r="T413" s="3703"/>
      <c r="U413" s="3703"/>
      <c r="V413" s="3703"/>
      <c r="W413" s="3703"/>
      <c r="X413" s="3703"/>
      <c r="Y413" s="3703"/>
      <c r="Z413" s="3703"/>
      <c r="AA413" s="3703"/>
      <c r="AB413" s="3703"/>
      <c r="AC413" s="3703"/>
      <c r="AD413" s="3703"/>
      <c r="AE413" s="3703"/>
      <c r="AF413" s="3703"/>
      <c r="AG413" s="3703"/>
      <c r="AH413" s="3703">
        <v>0</v>
      </c>
    </row>
    <row s="17803" customFormat="1" customHeight="1" ht="56.25">
      <c r="A414" s="4089"/>
      <c r="B414" s="4089"/>
      <c r="C414" s="5934"/>
      <c r="D414" s="5935"/>
      <c r="E414" s="5936"/>
      <c r="F414" s="5936"/>
      <c r="G414" s="5936"/>
      <c r="H414" s="3960" t="s">
        <v>105</v>
      </c>
      <c r="I414" s="5931">
        <v>46023</v>
      </c>
      <c r="J414" s="5932">
        <v>46387</v>
      </c>
      <c r="K414" s="5974">
        <v>0</v>
      </c>
      <c r="L414" s="3962" t="s">
        <v>350</v>
      </c>
      <c r="M414" s="5939"/>
      <c r="N414" s="5940"/>
      <c r="O414" s="4095"/>
      <c r="P414" s="4095"/>
      <c r="Q414" s="3703"/>
      <c r="R414" s="3703"/>
      <c r="S414" s="3703"/>
      <c r="T414" s="3703"/>
      <c r="U414" s="3703"/>
      <c r="V414" s="3703"/>
      <c r="W414" s="3703"/>
      <c r="X414" s="3703"/>
      <c r="Y414" s="3703"/>
      <c r="Z414" s="3703"/>
      <c r="AA414" s="3703"/>
      <c r="AB414" s="3703"/>
      <c r="AC414" s="3703"/>
      <c r="AD414" s="3703"/>
      <c r="AE414" s="3703"/>
      <c r="AF414" s="3703"/>
      <c r="AG414" s="3703"/>
      <c r="AH414" s="3703">
        <v>0</v>
      </c>
    </row>
    <row s="17803" customFormat="1" customHeight="1" ht="56.25">
      <c r="A415" s="4089"/>
      <c r="B415" s="4089"/>
      <c r="C415" s="5934"/>
      <c r="D415" s="5935"/>
      <c r="E415" s="5936"/>
      <c r="F415" s="5936"/>
      <c r="G415" s="5936"/>
      <c r="H415" s="3960" t="s">
        <v>105</v>
      </c>
      <c r="I415" s="5931">
        <v>46388</v>
      </c>
      <c r="J415" s="5932">
        <v>46752</v>
      </c>
      <c r="K415" s="5974">
        <v>0</v>
      </c>
      <c r="L415" s="3962" t="s">
        <v>350</v>
      </c>
      <c r="M415" s="5939"/>
      <c r="N415" s="5940"/>
      <c r="O415" s="4095"/>
      <c r="P415" s="4095"/>
      <c r="Q415" s="3703"/>
      <c r="R415" s="3703"/>
      <c r="S415" s="3703"/>
      <c r="T415" s="3703"/>
      <c r="U415" s="3703"/>
      <c r="V415" s="3703"/>
      <c r="W415" s="3703"/>
      <c r="X415" s="3703"/>
      <c r="Y415" s="3703"/>
      <c r="Z415" s="3703"/>
      <c r="AA415" s="3703"/>
      <c r="AB415" s="3703"/>
      <c r="AC415" s="3703"/>
      <c r="AD415" s="3703"/>
      <c r="AE415" s="3703"/>
      <c r="AF415" s="3703"/>
      <c r="AG415" s="3703"/>
      <c r="AH415" s="3703">
        <v>0</v>
      </c>
    </row>
    <row s="17803" customFormat="1" customHeight="1" ht="56.25">
      <c r="A416" s="4089"/>
      <c r="B416" s="4089"/>
      <c r="C416" s="5934"/>
      <c r="D416" s="5935"/>
      <c r="E416" s="5936"/>
      <c r="F416" s="5936"/>
      <c r="G416" s="5936"/>
      <c r="H416" s="3960" t="s">
        <v>105</v>
      </c>
      <c r="I416" s="5931">
        <v>46753</v>
      </c>
      <c r="J416" s="5932">
        <v>47118</v>
      </c>
      <c r="K416" s="5974">
        <v>0</v>
      </c>
      <c r="L416" s="3962" t="s">
        <v>350</v>
      </c>
      <c r="M416" s="5939"/>
      <c r="N416" s="5940"/>
      <c r="O416" s="4095"/>
      <c r="P416" s="4095"/>
      <c r="Q416" s="3703"/>
      <c r="R416" s="3703"/>
      <c r="S416" s="3703"/>
      <c r="T416" s="3703"/>
      <c r="U416" s="3703"/>
      <c r="V416" s="3703"/>
      <c r="W416" s="3703"/>
      <c r="X416" s="3703"/>
      <c r="Y416" s="3703"/>
      <c r="Z416" s="3703"/>
      <c r="AA416" s="3703"/>
      <c r="AB416" s="3703"/>
      <c r="AC416" s="3703"/>
      <c r="AD416" s="3703"/>
      <c r="AE416" s="3703"/>
      <c r="AF416" s="3703"/>
      <c r="AG416" s="3703"/>
      <c r="AH416" s="3703">
        <v>0</v>
      </c>
    </row>
    <row s="17803" customFormat="1" customHeight="1" ht="18.75">
      <c r="A417" s="4089"/>
      <c r="B417" s="4089"/>
      <c r="C417" s="5934" t="s">
        <v>1187</v>
      </c>
      <c r="D417" s="5935"/>
      <c r="E417" s="5936"/>
      <c r="F417" s="5936"/>
      <c r="G417" s="5937"/>
      <c r="H417" s="6071"/>
      <c r="I417" s="6072" t="s">
        <v>1186</v>
      </c>
      <c r="J417" s="6073"/>
      <c r="K417" s="6074"/>
      <c r="L417" s="6075"/>
      <c r="M417" s="5939"/>
      <c r="N417" s="5940"/>
      <c r="O417" s="4095"/>
      <c r="P417" s="4095"/>
      <c r="Q417" s="3703"/>
      <c r="R417" s="3703"/>
      <c r="S417" s="3703"/>
      <c r="T417" s="3703"/>
      <c r="U417" s="3703"/>
      <c r="V417" s="3703"/>
      <c r="W417" s="3703"/>
      <c r="X417" s="3703"/>
      <c r="Y417" s="3703"/>
      <c r="Z417" s="3703"/>
      <c r="AA417" s="3703"/>
      <c r="AB417" s="3703"/>
      <c r="AC417" s="3703"/>
      <c r="AD417" s="3703"/>
      <c r="AE417" s="3703"/>
      <c r="AF417" s="3703"/>
      <c r="AG417" s="3703"/>
      <c r="AH417" s="3703">
        <v>0</v>
      </c>
    </row>
    <row s="14762" customFormat="1" customHeight="1" ht="0.75">
      <c r="A418" s="2007"/>
      <c r="B418" s="2007"/>
      <c r="C418" s="596" t="s">
        <v>1196</v>
      </c>
      <c r="D418" s="2689"/>
      <c r="E418" s="2431"/>
      <c r="F418" s="2610"/>
      <c r="G418" s="627"/>
      <c r="H418" s="1727"/>
      <c r="I418" s="878"/>
      <c r="J418" s="798"/>
      <c r="K418" s="1727"/>
      <c r="L418" s="441"/>
      <c r="M418" s="2397"/>
      <c r="N418" s="561"/>
      <c r="O418" s="1851"/>
      <c r="P418" s="1851"/>
      <c r="AH418" s="1858">
        <v>0</v>
      </c>
    </row>
    <row s="14762" customFormat="1" customHeight="1" ht="45" hidden="1">
      <c r="A419" s="2007" t="s">
        <v>207</v>
      </c>
      <c r="B419" s="2007" t="s">
        <v>208</v>
      </c>
      <c r="C419" s="596"/>
      <c r="D419" s="2689"/>
      <c r="E419" s="2431"/>
      <c r="F419" s="2610" t="str">
        <f>INDEX(PT_DIFFERENTIATION_VTAR,MATCH(A419,PT_DIFFERENTIATION_VTAR_ID,0))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419" s="2654" t="str">
        <f>INDEX(PT_DIFFERENTIATION_NTAR,MATCH(B419,PT_DIFFERENTIATION_NTAR_ID,0))</f>
        <v/>
      </c>
      <c r="H419" s="2089"/>
      <c r="I419" s="1966"/>
      <c r="J419" s="2000"/>
      <c r="K419" s="2005"/>
      <c r="L419" s="2089" t="s">
        <v>350</v>
      </c>
      <c r="M419" s="2398"/>
      <c r="N419" s="561"/>
      <c r="O419" s="1851"/>
      <c r="P419" s="1851"/>
      <c r="AH419" s="1858">
        <v>0</v>
      </c>
    </row>
    <row s="14762" customFormat="1" customHeight="1" ht="18.75" hidden="1">
      <c r="A420" s="2007"/>
      <c r="B420" s="2007"/>
      <c r="C420" s="596" t="s">
        <v>1187</v>
      </c>
      <c r="D420" s="2689"/>
      <c r="E420" s="2431"/>
      <c r="F420" s="2610"/>
      <c r="G420" s="2654"/>
      <c r="H420" s="1727"/>
      <c r="I420" s="878" t="s">
        <v>1186</v>
      </c>
      <c r="J420" s="798"/>
      <c r="K420" s="1727"/>
      <c r="L420" s="441"/>
      <c r="M420" s="2088"/>
      <c r="N420" s="561"/>
      <c r="O420" s="1851"/>
      <c r="P420" s="1851"/>
      <c r="AH420" s="1858">
        <v>0</v>
      </c>
    </row>
    <row s="14762" customFormat="1" customHeight="1" ht="0.75" hidden="1">
      <c r="A421" s="2007"/>
      <c r="B421" s="2007"/>
      <c r="C421" s="596" t="s">
        <v>1196</v>
      </c>
      <c r="D421" s="2689"/>
      <c r="E421" s="2431"/>
      <c r="F421" s="2610"/>
      <c r="G421" s="627"/>
      <c r="H421" s="1727"/>
      <c r="I421" s="878"/>
      <c r="J421" s="798"/>
      <c r="K421" s="1727"/>
      <c r="L421" s="441"/>
      <c r="M421" s="568"/>
      <c r="N421" s="561"/>
      <c r="O421" s="1851"/>
      <c r="P421" s="1851"/>
      <c r="AH421" s="1858">
        <v>0</v>
      </c>
    </row>
    <row s="14762" customFormat="1" customHeight="1" ht="45" hidden="1">
      <c r="A422" s="2007" t="s">
        <v>213</v>
      </c>
      <c r="B422" s="2007" t="s">
        <v>214</v>
      </c>
      <c r="C422" s="596"/>
      <c r="D422" s="2689"/>
      <c r="E422" s="2431"/>
      <c r="F422" s="2610" t="str">
        <f>INDEX(PT_DIFFERENTIATION_VTAR,MATCH(A422,PT_DIFFERENTIATION_VTAR_ID,0))</f>
        <v>Тарифы на теплоноситель, поставляемый теплоснабжающими организациями потребителям, другим теплоснабжающим организациям</v>
      </c>
      <c r="G422" s="2654" t="str">
        <f>INDEX(PT_DIFFERENTIATION_NTAR,MATCH(B422,PT_DIFFERENTIATION_NTAR_ID,0))</f>
        <v/>
      </c>
      <c r="H422" s="2089"/>
      <c r="I422" s="1966"/>
      <c r="J422" s="2000"/>
      <c r="K422" s="2005"/>
      <c r="L422" s="2089" t="s">
        <v>350</v>
      </c>
      <c r="M422" s="568"/>
      <c r="N422" s="561"/>
      <c r="O422" s="1851"/>
      <c r="P422" s="1851"/>
      <c r="AH422" s="1858">
        <v>0</v>
      </c>
    </row>
    <row s="14762" customFormat="1" customHeight="1" ht="18.75" hidden="1">
      <c r="A423" s="2007"/>
      <c r="B423" s="2007"/>
      <c r="C423" s="596" t="s">
        <v>1187</v>
      </c>
      <c r="D423" s="2689"/>
      <c r="E423" s="2431"/>
      <c r="F423" s="2610"/>
      <c r="G423" s="2654"/>
      <c r="H423" s="1727"/>
      <c r="I423" s="878" t="s">
        <v>1186</v>
      </c>
      <c r="J423" s="798"/>
      <c r="K423" s="1727"/>
      <c r="L423" s="441"/>
      <c r="M423" s="568"/>
      <c r="N423" s="561"/>
      <c r="O423" s="1851"/>
      <c r="P423" s="1851"/>
      <c r="AH423" s="1858">
        <v>0</v>
      </c>
    </row>
    <row s="14762" customFormat="1" customHeight="1" ht="0.75" hidden="1">
      <c r="A424" s="2007"/>
      <c r="B424" s="2007"/>
      <c r="C424" s="596" t="s">
        <v>1196</v>
      </c>
      <c r="D424" s="2689"/>
      <c r="E424" s="2431"/>
      <c r="F424" s="2610"/>
      <c r="G424" s="627"/>
      <c r="H424" s="1727"/>
      <c r="I424" s="878"/>
      <c r="J424" s="798"/>
      <c r="K424" s="1727"/>
      <c r="L424" s="441"/>
      <c r="M424" s="568"/>
      <c r="N424" s="561"/>
      <c r="O424" s="1851"/>
      <c r="P424" s="1851"/>
      <c r="AH424" s="1858">
        <v>0</v>
      </c>
    </row>
    <row s="14762" customFormat="1" customHeight="1" ht="45" hidden="1">
      <c r="A425" s="2007" t="s">
        <v>219</v>
      </c>
      <c r="B425" s="2007" t="s">
        <v>220</v>
      </c>
      <c r="C425" s="596"/>
      <c r="D425" s="2689"/>
      <c r="E425" s="2431"/>
      <c r="F425" s="2610" t="str">
        <f>INDEX(PT_DIFFERENTIATION_VTAR,MATCH(A425,PT_DIFFERENTIATION_VTAR_ID,0))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25" s="2654" t="str">
        <f>INDEX(PT_DIFFERENTIATION_NTAR,MATCH(B425,PT_DIFFERENTIATION_NTAR_ID,0))</f>
        <v/>
      </c>
      <c r="H425" s="2089"/>
      <c r="I425" s="1966"/>
      <c r="J425" s="2000"/>
      <c r="K425" s="2005"/>
      <c r="L425" s="2089" t="s">
        <v>350</v>
      </c>
      <c r="M425" s="568"/>
      <c r="N425" s="561"/>
      <c r="O425" s="1851"/>
      <c r="P425" s="1851"/>
      <c r="AH425" s="1858">
        <v>0</v>
      </c>
    </row>
    <row s="14762" customFormat="1" customHeight="1" ht="18.75" hidden="1">
      <c r="A426" s="2007"/>
      <c r="B426" s="2007"/>
      <c r="C426" s="596" t="s">
        <v>1187</v>
      </c>
      <c r="D426" s="2689"/>
      <c r="E426" s="2431"/>
      <c r="F426" s="2610"/>
      <c r="G426" s="2654"/>
      <c r="H426" s="1727"/>
      <c r="I426" s="878" t="s">
        <v>1186</v>
      </c>
      <c r="J426" s="798"/>
      <c r="K426" s="1727"/>
      <c r="L426" s="441"/>
      <c r="M426" s="568"/>
      <c r="N426" s="561"/>
      <c r="O426" s="1851"/>
      <c r="P426" s="1851"/>
      <c r="AH426" s="1858">
        <v>0</v>
      </c>
    </row>
    <row s="14762" customFormat="1" customHeight="1" ht="0.75" hidden="1">
      <c r="A427" s="2007"/>
      <c r="B427" s="2007"/>
      <c r="C427" s="596" t="s">
        <v>1196</v>
      </c>
      <c r="D427" s="2689"/>
      <c r="E427" s="2431"/>
      <c r="F427" s="2610"/>
      <c r="G427" s="627"/>
      <c r="H427" s="1727"/>
      <c r="I427" s="878"/>
      <c r="J427" s="798"/>
      <c r="K427" s="1727"/>
      <c r="L427" s="441"/>
      <c r="M427" s="568"/>
      <c r="N427" s="561"/>
      <c r="O427" s="1851"/>
      <c r="P427" s="1851"/>
      <c r="AH427" s="1858">
        <v>0</v>
      </c>
    </row>
    <row s="14762" customFormat="1" customHeight="1" ht="18.75" hidden="1">
      <c r="A428" s="2007" t="s">
        <v>225</v>
      </c>
      <c r="B428" s="2007" t="s">
        <v>226</v>
      </c>
      <c r="C428" s="596"/>
      <c r="D428" s="2689"/>
      <c r="E428" s="2431"/>
      <c r="F428" s="2610" t="str">
        <f>INDEX(PT_DIFFERENTIATION_VTAR,MATCH(A428,PT_DIFFERENTIATION_VTAR_ID,0))</f>
        <v>Тарифы на услуги по передаче тепловой энергии</v>
      </c>
      <c r="G428" s="2654" t="str">
        <f>INDEX(PT_DIFFERENTIATION_NTAR,MATCH(B428,PT_DIFFERENTIATION_NTAR_ID,0))</f>
        <v/>
      </c>
      <c r="H428" s="2089"/>
      <c r="I428" s="1966"/>
      <c r="J428" s="2000"/>
      <c r="K428" s="2005"/>
      <c r="L428" s="2089" t="s">
        <v>350</v>
      </c>
      <c r="M428" s="568"/>
      <c r="N428" s="561"/>
      <c r="O428" s="1851"/>
      <c r="P428" s="1851"/>
      <c r="AH428" s="1858">
        <v>0</v>
      </c>
    </row>
    <row s="14762" customFormat="1" customHeight="1" ht="18.75" hidden="1">
      <c r="A429" s="2007"/>
      <c r="B429" s="2007"/>
      <c r="C429" s="596" t="s">
        <v>1187</v>
      </c>
      <c r="D429" s="2689"/>
      <c r="E429" s="2431"/>
      <c r="F429" s="2610"/>
      <c r="G429" s="2654"/>
      <c r="H429" s="1727"/>
      <c r="I429" s="878" t="s">
        <v>1186</v>
      </c>
      <c r="J429" s="798"/>
      <c r="K429" s="1727"/>
      <c r="L429" s="441"/>
      <c r="M429" s="568"/>
      <c r="N429" s="561"/>
      <c r="O429" s="1851"/>
      <c r="P429" s="1851"/>
      <c r="AH429" s="1858">
        <v>0</v>
      </c>
    </row>
    <row s="14762" customFormat="1" customHeight="1" ht="0.75" hidden="1">
      <c r="A430" s="2007"/>
      <c r="B430" s="2007"/>
      <c r="C430" s="596" t="s">
        <v>1196</v>
      </c>
      <c r="D430" s="2689"/>
      <c r="E430" s="2431"/>
      <c r="F430" s="2610"/>
      <c r="G430" s="627"/>
      <c r="H430" s="1727"/>
      <c r="I430" s="878"/>
      <c r="J430" s="798"/>
      <c r="K430" s="1727"/>
      <c r="L430" s="441"/>
      <c r="M430" s="568"/>
      <c r="N430" s="561"/>
      <c r="O430" s="1851"/>
      <c r="P430" s="1851"/>
      <c r="AH430" s="1858">
        <v>0</v>
      </c>
    </row>
    <row s="14762" customFormat="1" customHeight="1" ht="18.75" hidden="1">
      <c r="A431" s="2007" t="s">
        <v>231</v>
      </c>
      <c r="B431" s="2007" t="s">
        <v>232</v>
      </c>
      <c r="C431" s="596"/>
      <c r="D431" s="2689"/>
      <c r="E431" s="2431"/>
      <c r="F431" s="2610" t="str">
        <f>INDEX(PT_DIFFERENTIATION_VTAR,MATCH(A431,PT_DIFFERENTIATION_VTAR_ID,0))</f>
        <v>Тарифы на услуги по передаче теплоносителя</v>
      </c>
      <c r="G431" s="2654" t="str">
        <f>INDEX(PT_DIFFERENTIATION_NTAR,MATCH(B431,PT_DIFFERENTIATION_NTAR_ID,0))</f>
        <v/>
      </c>
      <c r="H431" s="2089"/>
      <c r="I431" s="1966"/>
      <c r="J431" s="2000"/>
      <c r="K431" s="2005"/>
      <c r="L431" s="2089" t="s">
        <v>350</v>
      </c>
      <c r="M431" s="568"/>
      <c r="N431" s="561"/>
      <c r="O431" s="1851"/>
      <c r="P431" s="1851"/>
      <c r="AH431" s="1858">
        <v>0</v>
      </c>
    </row>
    <row s="14762" customFormat="1" customHeight="1" ht="18.75" hidden="1">
      <c r="A432" s="2007"/>
      <c r="B432" s="2007"/>
      <c r="C432" s="596" t="s">
        <v>1187</v>
      </c>
      <c r="D432" s="2689"/>
      <c r="E432" s="2431"/>
      <c r="F432" s="2610"/>
      <c r="G432" s="2654"/>
      <c r="H432" s="1727"/>
      <c r="I432" s="878" t="s">
        <v>1186</v>
      </c>
      <c r="J432" s="798"/>
      <c r="K432" s="1727"/>
      <c r="L432" s="441"/>
      <c r="M432" s="568"/>
      <c r="N432" s="561"/>
      <c r="O432" s="1851"/>
      <c r="P432" s="1851"/>
      <c r="AH432" s="1858">
        <v>0</v>
      </c>
    </row>
    <row s="14762" customFormat="1" customHeight="1" ht="0.75" hidden="1">
      <c r="A433" s="2007"/>
      <c r="B433" s="2007"/>
      <c r="C433" s="596" t="s">
        <v>1196</v>
      </c>
      <c r="D433" s="2689"/>
      <c r="E433" s="2431"/>
      <c r="F433" s="2610"/>
      <c r="G433" s="627"/>
      <c r="H433" s="1727"/>
      <c r="I433" s="878"/>
      <c r="J433" s="798"/>
      <c r="K433" s="1727"/>
      <c r="L433" s="441"/>
      <c r="M433" s="568"/>
      <c r="N433" s="561"/>
      <c r="O433" s="1851"/>
      <c r="P433" s="1851"/>
      <c r="AH433" s="1858">
        <v>0</v>
      </c>
    </row>
    <row s="14762" customFormat="1" customHeight="1" ht="18.75" hidden="1">
      <c r="A434" s="2007" t="s">
        <v>237</v>
      </c>
      <c r="B434" s="2007" t="s">
        <v>238</v>
      </c>
      <c r="C434" s="596"/>
      <c r="D434" s="2689"/>
      <c r="E434" s="2431"/>
      <c r="F434" s="2610" t="str">
        <f>INDEX(PT_DIFFERENTIATION_VTAR,MATCH(A434,PT_DIFFERENTIATION_VTAR_ID,0))</f>
        <v>Плата за услуги по поддержанию резервной тепловой мощности при отсутствии потребления тепловой энергии</v>
      </c>
      <c r="G434" s="2654" t="str">
        <f>INDEX(PT_DIFFERENTIATION_NTAR,MATCH(B434,PT_DIFFERENTIATION_NTAR_ID,0))</f>
        <v/>
      </c>
      <c r="H434" s="2089"/>
      <c r="I434" s="1966"/>
      <c r="J434" s="2000"/>
      <c r="K434" s="2005"/>
      <c r="L434" s="2089" t="s">
        <v>350</v>
      </c>
      <c r="M434" s="568"/>
      <c r="N434" s="561"/>
      <c r="O434" s="1851"/>
      <c r="P434" s="1851"/>
      <c r="AH434" s="1858">
        <v>0</v>
      </c>
    </row>
    <row s="14762" customFormat="1" customHeight="1" ht="18.75" hidden="1">
      <c r="A435" s="2007"/>
      <c r="B435" s="2007"/>
      <c r="C435" s="596" t="s">
        <v>1187</v>
      </c>
      <c r="D435" s="2689"/>
      <c r="E435" s="2431"/>
      <c r="F435" s="2610"/>
      <c r="G435" s="2654"/>
      <c r="H435" s="1727"/>
      <c r="I435" s="878" t="s">
        <v>1186</v>
      </c>
      <c r="J435" s="798"/>
      <c r="K435" s="1727"/>
      <c r="L435" s="441"/>
      <c r="M435" s="568"/>
      <c r="N435" s="561"/>
      <c r="O435" s="1851"/>
      <c r="P435" s="1851"/>
      <c r="AH435" s="1858">
        <v>0</v>
      </c>
    </row>
    <row s="14762" customFormat="1" customHeight="1" ht="0.75" hidden="1">
      <c r="A436" s="2007"/>
      <c r="B436" s="2007"/>
      <c r="C436" s="596" t="s">
        <v>1196</v>
      </c>
      <c r="D436" s="2689"/>
      <c r="E436" s="2431"/>
      <c r="F436" s="2610"/>
      <c r="G436" s="627"/>
      <c r="H436" s="1727"/>
      <c r="I436" s="878"/>
      <c r="J436" s="798"/>
      <c r="K436" s="1727"/>
      <c r="L436" s="441"/>
      <c r="M436" s="568"/>
      <c r="N436" s="561"/>
      <c r="O436" s="1851"/>
      <c r="P436" s="1851"/>
      <c r="AH436" s="1858">
        <v>0</v>
      </c>
    </row>
    <row s="14762" customFormat="1" customHeight="1" ht="18.75" hidden="1">
      <c r="A437" s="2007" t="s">
        <v>243</v>
      </c>
      <c r="B437" s="2007" t="s">
        <v>244</v>
      </c>
      <c r="C437" s="596"/>
      <c r="D437" s="2689"/>
      <c r="E437" s="2431"/>
      <c r="F437" s="2610" t="str">
        <f>INDEX(PT_DIFFERENTIATION_VTAR,MATCH(A437,PT_DIFFERENTIATION_VTAR_ID,0))</f>
        <v>Плата за подключение (технологическое присоединение) к системе теплоснабжения</v>
      </c>
      <c r="G437" s="2654" t="str">
        <f>INDEX(PT_DIFFERENTIATION_NTAR,MATCH(B437,PT_DIFFERENTIATION_NTAR_ID,0))</f>
        <v/>
      </c>
      <c r="H437" s="2089"/>
      <c r="I437" s="1966"/>
      <c r="J437" s="2000"/>
      <c r="K437" s="2005"/>
      <c r="L437" s="2089" t="s">
        <v>350</v>
      </c>
      <c r="M437" s="568"/>
      <c r="N437" s="561"/>
      <c r="O437" s="1851"/>
      <c r="P437" s="1851"/>
      <c r="AH437" s="1858">
        <v>0</v>
      </c>
    </row>
    <row s="14762" customFormat="1" customHeight="1" ht="18.75" hidden="1">
      <c r="A438" s="2007"/>
      <c r="B438" s="2007"/>
      <c r="C438" s="596" t="s">
        <v>1187</v>
      </c>
      <c r="D438" s="2689"/>
      <c r="E438" s="2431"/>
      <c r="F438" s="2610"/>
      <c r="G438" s="2654"/>
      <c r="H438" s="1727"/>
      <c r="I438" s="878" t="s">
        <v>1186</v>
      </c>
      <c r="J438" s="798"/>
      <c r="K438" s="1727"/>
      <c r="L438" s="441"/>
      <c r="M438" s="568"/>
      <c r="N438" s="561"/>
      <c r="O438" s="1851"/>
      <c r="P438" s="1851"/>
      <c r="AH438" s="1858">
        <v>0</v>
      </c>
    </row>
    <row s="14762" customFormat="1" customHeight="1" ht="0.75" hidden="1">
      <c r="A439" s="2007"/>
      <c r="B439" s="2007"/>
      <c r="C439" s="596" t="s">
        <v>1196</v>
      </c>
      <c r="D439" s="2689"/>
      <c r="E439" s="2431"/>
      <c r="F439" s="2610"/>
      <c r="G439" s="627"/>
      <c r="H439" s="1727"/>
      <c r="I439" s="878"/>
      <c r="J439" s="798"/>
      <c r="K439" s="1727"/>
      <c r="L439" s="441"/>
      <c r="M439" s="568"/>
      <c r="N439" s="561"/>
      <c r="O439" s="1851"/>
      <c r="P439" s="1851"/>
      <c r="AH439" s="1858">
        <v>0</v>
      </c>
    </row>
    <row s="14762" customFormat="1" customHeight="1" ht="18.75" hidden="1">
      <c r="A440" s="2007" t="s">
        <v>249</v>
      </c>
      <c r="B440" s="2007" t="s">
        <v>250</v>
      </c>
      <c r="C440" s="596"/>
      <c r="D440" s="2689"/>
      <c r="E440" s="2431"/>
      <c r="F440" s="2610" t="str">
        <f>INDEX(PT_DIFFERENTIATION_VTAR,MATCH(A440,PT_DIFFERENTIATION_VTAR_ID,0))</f>
        <v>Плата за подключение (технологическое присоединение) к системе теплоснабжения (индивидуальная)</v>
      </c>
      <c r="G440" s="2654" t="str">
        <f>INDEX(PT_DIFFERENTIATION_NTAR,MATCH(B440,PT_DIFFERENTIATION_NTAR_ID,0))</f>
        <v/>
      </c>
      <c r="H440" s="2216"/>
      <c r="I440" s="1966"/>
      <c r="J440" s="2000"/>
      <c r="K440" s="2005"/>
      <c r="L440" s="2216" t="s">
        <v>350</v>
      </c>
      <c r="M440" s="568"/>
      <c r="N440" s="561"/>
      <c r="O440" s="1851"/>
      <c r="P440" s="1851"/>
      <c r="AH440" s="1858">
        <v>0</v>
      </c>
    </row>
    <row s="14762" customFormat="1" customHeight="1" ht="18.75" hidden="1">
      <c r="A441" s="2007"/>
      <c r="B441" s="2007"/>
      <c r="C441" s="596" t="s">
        <v>1187</v>
      </c>
      <c r="D441" s="2689"/>
      <c r="E441" s="2431"/>
      <c r="F441" s="2610"/>
      <c r="G441" s="2654"/>
      <c r="H441" s="1727"/>
      <c r="I441" s="878" t="s">
        <v>1186</v>
      </c>
      <c r="J441" s="798"/>
      <c r="K441" s="1727"/>
      <c r="L441" s="441"/>
      <c r="M441" s="568"/>
      <c r="N441" s="561"/>
      <c r="O441" s="1851"/>
      <c r="P441" s="1851"/>
      <c r="AH441" s="1858">
        <v>0</v>
      </c>
    </row>
    <row s="14762" customFormat="1" customHeight="1" ht="0.75" hidden="1">
      <c r="A442" s="2007"/>
      <c r="B442" s="2007"/>
      <c r="C442" s="596" t="s">
        <v>1196</v>
      </c>
      <c r="D442" s="2689"/>
      <c r="E442" s="2431"/>
      <c r="F442" s="2610"/>
      <c r="G442" s="627"/>
      <c r="H442" s="1727"/>
      <c r="I442" s="878"/>
      <c r="J442" s="798"/>
      <c r="K442" s="1727"/>
      <c r="L442" s="441"/>
      <c r="M442" s="568"/>
      <c r="N442" s="561"/>
      <c r="O442" s="1851"/>
      <c r="P442" s="1851"/>
      <c r="AH442" s="1858">
        <v>0</v>
      </c>
    </row>
    <row s="14762" customFormat="1" customHeight="1" ht="18.75" hidden="1">
      <c r="A443" s="2007" t="s">
        <v>269</v>
      </c>
      <c r="B443" s="2007" t="s">
        <v>270</v>
      </c>
      <c r="C443" s="596"/>
      <c r="D443" s="2689"/>
      <c r="E443" s="2431"/>
      <c r="F443" s="2610" t="str">
        <f>INDEX(PT_DIFFERENTIATION_VTAR,MATCH(A443,PT_DIFFERENTIATION_VTAR_ID,0))</f>
        <v>Тариф на питьевую воду (питьевое водоснабжение)</v>
      </c>
      <c r="G443" s="2654" t="str">
        <f>INDEX(PT_DIFFERENTIATION_NTAR,MATCH(B443,PT_DIFFERENTIATION_NTAR_ID,0))</f>
        <v/>
      </c>
      <c r="H443" s="2089"/>
      <c r="I443" s="1966"/>
      <c r="J443" s="2000"/>
      <c r="K443" s="2005"/>
      <c r="L443" s="2089" t="s">
        <v>350</v>
      </c>
      <c r="M443" s="568"/>
      <c r="N443" s="561"/>
      <c r="O443" s="1851"/>
      <c r="P443" s="1851"/>
      <c r="AH443" s="1858">
        <v>0</v>
      </c>
    </row>
    <row s="14762" customFormat="1" customHeight="1" ht="18.75" hidden="1">
      <c r="A444" s="2007"/>
      <c r="B444" s="2007"/>
      <c r="C444" s="596" t="s">
        <v>1187</v>
      </c>
      <c r="D444" s="2689"/>
      <c r="E444" s="2431"/>
      <c r="F444" s="2610"/>
      <c r="G444" s="2654"/>
      <c r="H444" s="1727"/>
      <c r="I444" s="878" t="s">
        <v>1186</v>
      </c>
      <c r="J444" s="798"/>
      <c r="K444" s="1727"/>
      <c r="L444" s="441"/>
      <c r="M444" s="568"/>
      <c r="N444" s="561"/>
      <c r="O444" s="1851"/>
      <c r="P444" s="1851"/>
      <c r="AH444" s="1858">
        <v>0</v>
      </c>
    </row>
    <row s="14762" customFormat="1" customHeight="1" ht="0.75" hidden="1">
      <c r="A445" s="2007"/>
      <c r="B445" s="2007"/>
      <c r="C445" s="596" t="s">
        <v>1196</v>
      </c>
      <c r="D445" s="2689"/>
      <c r="E445" s="2431"/>
      <c r="F445" s="2610"/>
      <c r="G445" s="627"/>
      <c r="H445" s="1727"/>
      <c r="I445" s="878"/>
      <c r="J445" s="798"/>
      <c r="K445" s="1727"/>
      <c r="L445" s="441"/>
      <c r="M445" s="568"/>
      <c r="N445" s="561"/>
      <c r="O445" s="1851"/>
      <c r="P445" s="1851"/>
      <c r="AH445" s="1858">
        <v>0</v>
      </c>
    </row>
    <row s="14762" customFormat="1" customHeight="1" ht="18.75" hidden="1">
      <c r="A446" s="2007" t="s">
        <v>274</v>
      </c>
      <c r="B446" s="2007" t="s">
        <v>275</v>
      </c>
      <c r="C446" s="596"/>
      <c r="D446" s="2689"/>
      <c r="E446" s="2431"/>
      <c r="F446" s="2610" t="str">
        <f>INDEX(PT_DIFFERENTIATION_VTAR,MATCH(A446,PT_DIFFERENTIATION_VTAR_ID,0))</f>
        <v>Тариф на техническую воду</v>
      </c>
      <c r="G446" s="2654" t="str">
        <f>INDEX(PT_DIFFERENTIATION_NTAR,MATCH(B446,PT_DIFFERENTIATION_NTAR_ID,0))</f>
        <v/>
      </c>
      <c r="H446" s="2089"/>
      <c r="I446" s="1966"/>
      <c r="J446" s="2000"/>
      <c r="K446" s="2005"/>
      <c r="L446" s="2089" t="s">
        <v>350</v>
      </c>
      <c r="M446" s="568"/>
      <c r="N446" s="561"/>
      <c r="O446" s="1851"/>
      <c r="P446" s="1851"/>
      <c r="AH446" s="1858">
        <v>0</v>
      </c>
    </row>
    <row s="14762" customFormat="1" customHeight="1" ht="18.75" hidden="1">
      <c r="A447" s="2007"/>
      <c r="B447" s="2007"/>
      <c r="C447" s="596" t="s">
        <v>1187</v>
      </c>
      <c r="D447" s="2689"/>
      <c r="E447" s="2431"/>
      <c r="F447" s="2610"/>
      <c r="G447" s="2654"/>
      <c r="H447" s="1727"/>
      <c r="I447" s="878" t="s">
        <v>1186</v>
      </c>
      <c r="J447" s="798"/>
      <c r="K447" s="1727"/>
      <c r="L447" s="441"/>
      <c r="M447" s="568"/>
      <c r="N447" s="561"/>
      <c r="O447" s="1851"/>
      <c r="P447" s="1851"/>
      <c r="AH447" s="1858">
        <v>0</v>
      </c>
    </row>
    <row s="14762" customFormat="1" customHeight="1" ht="0.75" hidden="1">
      <c r="A448" s="2007"/>
      <c r="B448" s="2007"/>
      <c r="C448" s="596" t="s">
        <v>1196</v>
      </c>
      <c r="D448" s="2689"/>
      <c r="E448" s="2431"/>
      <c r="F448" s="2610"/>
      <c r="G448" s="627"/>
      <c r="H448" s="1727"/>
      <c r="I448" s="878"/>
      <c r="J448" s="798"/>
      <c r="K448" s="1727"/>
      <c r="L448" s="441"/>
      <c r="M448" s="568"/>
      <c r="N448" s="561"/>
      <c r="O448" s="1851"/>
      <c r="P448" s="1851"/>
      <c r="AH448" s="1858">
        <v>0</v>
      </c>
    </row>
    <row s="14762" customFormat="1" customHeight="1" ht="18.75" hidden="1">
      <c r="A449" s="2007" t="s">
        <v>279</v>
      </c>
      <c r="B449" s="2007" t="s">
        <v>280</v>
      </c>
      <c r="C449" s="596"/>
      <c r="D449" s="2689"/>
      <c r="E449" s="2431"/>
      <c r="F449" s="2610" t="str">
        <f>INDEX(PT_DIFFERENTIATION_VTAR,MATCH(A449,PT_DIFFERENTIATION_VTAR_ID,0))</f>
        <v>Тариф на транспортировку воды</v>
      </c>
      <c r="G449" s="2654" t="str">
        <f>INDEX(PT_DIFFERENTIATION_NTAR,MATCH(B449,PT_DIFFERENTIATION_NTAR_ID,0))</f>
        <v/>
      </c>
      <c r="H449" s="2089"/>
      <c r="I449" s="1966"/>
      <c r="J449" s="2000"/>
      <c r="K449" s="2005"/>
      <c r="L449" s="2089" t="s">
        <v>350</v>
      </c>
      <c r="M449" s="568"/>
      <c r="N449" s="561"/>
      <c r="O449" s="1851"/>
      <c r="P449" s="1851"/>
      <c r="AH449" s="1858">
        <v>0</v>
      </c>
    </row>
    <row s="14762" customFormat="1" customHeight="1" ht="18.75" hidden="1">
      <c r="A450" s="2007"/>
      <c r="B450" s="2007"/>
      <c r="C450" s="596" t="s">
        <v>1187</v>
      </c>
      <c r="D450" s="2689"/>
      <c r="E450" s="2431"/>
      <c r="F450" s="2610"/>
      <c r="G450" s="2654"/>
      <c r="H450" s="1727"/>
      <c r="I450" s="878" t="s">
        <v>1186</v>
      </c>
      <c r="J450" s="798"/>
      <c r="K450" s="1727"/>
      <c r="L450" s="441"/>
      <c r="M450" s="568"/>
      <c r="N450" s="561"/>
      <c r="O450" s="1851"/>
      <c r="P450" s="1851"/>
      <c r="AH450" s="1858">
        <v>0</v>
      </c>
    </row>
    <row s="14762" customFormat="1" customHeight="1" ht="0.75" hidden="1">
      <c r="A451" s="2007"/>
      <c r="B451" s="2007"/>
      <c r="C451" s="596" t="s">
        <v>1196</v>
      </c>
      <c r="D451" s="2689"/>
      <c r="E451" s="2431"/>
      <c r="F451" s="2610"/>
      <c r="G451" s="627"/>
      <c r="H451" s="1727"/>
      <c r="I451" s="878"/>
      <c r="J451" s="798"/>
      <c r="K451" s="1727"/>
      <c r="L451" s="441"/>
      <c r="M451" s="568"/>
      <c r="N451" s="561"/>
      <c r="O451" s="1851"/>
      <c r="P451" s="1851"/>
      <c r="AH451" s="1858">
        <v>0</v>
      </c>
    </row>
    <row s="14762" customFormat="1" customHeight="1" ht="18.75" hidden="1">
      <c r="A452" s="2007" t="s">
        <v>284</v>
      </c>
      <c r="B452" s="2007" t="s">
        <v>285</v>
      </c>
      <c r="C452" s="596"/>
      <c r="D452" s="2689"/>
      <c r="E452" s="2431"/>
      <c r="F452" s="2610" t="str">
        <f>INDEX(PT_DIFFERENTIATION_VTAR,MATCH(A452,PT_DIFFERENTIATION_VTAR_ID,0))</f>
        <v>Тариф на подвоз воды</v>
      </c>
      <c r="G452" s="2654" t="str">
        <f>INDEX(PT_DIFFERENTIATION_NTAR,MATCH(B452,PT_DIFFERENTIATION_NTAR_ID,0))</f>
        <v/>
      </c>
      <c r="H452" s="2089"/>
      <c r="I452" s="1966"/>
      <c r="J452" s="2000"/>
      <c r="K452" s="2005"/>
      <c r="L452" s="2089" t="s">
        <v>350</v>
      </c>
      <c r="M452" s="568"/>
      <c r="N452" s="561"/>
      <c r="O452" s="1851"/>
      <c r="P452" s="1851"/>
      <c r="AH452" s="1858">
        <v>0</v>
      </c>
    </row>
    <row s="14762" customFormat="1" customHeight="1" ht="18.75" hidden="1">
      <c r="A453" s="2007"/>
      <c r="B453" s="2007"/>
      <c r="C453" s="596" t="s">
        <v>1187</v>
      </c>
      <c r="D453" s="2689"/>
      <c r="E453" s="2431"/>
      <c r="F453" s="2610"/>
      <c r="G453" s="2654"/>
      <c r="H453" s="1727"/>
      <c r="I453" s="878" t="s">
        <v>1186</v>
      </c>
      <c r="J453" s="798"/>
      <c r="K453" s="1727"/>
      <c r="L453" s="441"/>
      <c r="M453" s="568"/>
      <c r="N453" s="561"/>
      <c r="O453" s="1851"/>
      <c r="P453" s="1851"/>
      <c r="AH453" s="1858">
        <v>0</v>
      </c>
    </row>
    <row s="14762" customFormat="1" customHeight="1" ht="0.75" hidden="1">
      <c r="A454" s="2007"/>
      <c r="B454" s="2007"/>
      <c r="C454" s="596" t="s">
        <v>1196</v>
      </c>
      <c r="D454" s="2689"/>
      <c r="E454" s="2431"/>
      <c r="F454" s="2610"/>
      <c r="G454" s="627"/>
      <c r="H454" s="1727"/>
      <c r="I454" s="878"/>
      <c r="J454" s="798"/>
      <c r="K454" s="1727"/>
      <c r="L454" s="441"/>
      <c r="M454" s="568"/>
      <c r="N454" s="561"/>
      <c r="O454" s="1851"/>
      <c r="P454" s="1851"/>
      <c r="AH454" s="1858">
        <v>0</v>
      </c>
    </row>
    <row s="14762" customFormat="1" customHeight="1" ht="18.75" hidden="1">
      <c r="A455" s="2007" t="s">
        <v>289</v>
      </c>
      <c r="B455" s="2007" t="s">
        <v>290</v>
      </c>
      <c r="C455" s="596"/>
      <c r="D455" s="2689"/>
      <c r="E455" s="2431"/>
      <c r="F455" s="2610" t="str">
        <f>INDEX(PT_DIFFERENTIATION_VTAR,MATCH(A455,PT_DIFFERENTIATION_VTAR_ID,0))</f>
        <v>Тариф на подключение (технологическое присоединение) к централизованной системе холодного водоснабжения</v>
      </c>
      <c r="G455" s="2654" t="str">
        <f>INDEX(PT_DIFFERENTIATION_NTAR,MATCH(B455,PT_DIFFERENTIATION_NTAR_ID,0))</f>
        <v/>
      </c>
      <c r="H455" s="2089"/>
      <c r="I455" s="1966"/>
      <c r="J455" s="2000"/>
      <c r="K455" s="2005"/>
      <c r="L455" s="2089" t="s">
        <v>350</v>
      </c>
      <c r="M455" s="568"/>
      <c r="N455" s="561"/>
      <c r="O455" s="1851"/>
      <c r="P455" s="1851"/>
      <c r="AH455" s="1858">
        <v>0</v>
      </c>
    </row>
    <row s="14762" customFormat="1" customHeight="1" ht="18.75" hidden="1">
      <c r="A456" s="2007"/>
      <c r="B456" s="2007"/>
      <c r="C456" s="596" t="s">
        <v>1187</v>
      </c>
      <c r="D456" s="2689"/>
      <c r="E456" s="2431"/>
      <c r="F456" s="2610"/>
      <c r="G456" s="2654"/>
      <c r="H456" s="1727"/>
      <c r="I456" s="878" t="s">
        <v>1186</v>
      </c>
      <c r="J456" s="798"/>
      <c r="K456" s="1727"/>
      <c r="L456" s="441"/>
      <c r="M456" s="568"/>
      <c r="N456" s="561"/>
      <c r="O456" s="1851"/>
      <c r="P456" s="1851"/>
      <c r="AH456" s="1858">
        <v>0</v>
      </c>
    </row>
    <row s="14762" customFormat="1" customHeight="1" ht="0.75" hidden="1">
      <c r="A457" s="2007"/>
      <c r="B457" s="2007"/>
      <c r="C457" s="596" t="s">
        <v>1196</v>
      </c>
      <c r="D457" s="2689"/>
      <c r="E457" s="2431"/>
      <c r="F457" s="2610"/>
      <c r="G457" s="627"/>
      <c r="H457" s="1727"/>
      <c r="I457" s="878"/>
      <c r="J457" s="798"/>
      <c r="K457" s="1727"/>
      <c r="L457" s="441"/>
      <c r="M457" s="568"/>
      <c r="N457" s="561"/>
      <c r="O457" s="1851"/>
      <c r="P457" s="1851"/>
      <c r="AH457" s="1858">
        <v>0</v>
      </c>
    </row>
    <row s="14762" customFormat="1" customHeight="1" ht="18.75" hidden="1">
      <c r="A458" s="2007" t="s">
        <v>294</v>
      </c>
      <c r="B458" s="2007" t="s">
        <v>295</v>
      </c>
      <c r="C458" s="596"/>
      <c r="D458" s="2689"/>
      <c r="E458" s="2431"/>
      <c r="F458" s="2610" t="str">
        <f>INDEX(PT_DIFFERENTIATION_VTAR,MATCH(A458,PT_DIFFERENTIATION_VTAR_ID,0))</f>
        <v>Тариф на горячую воду (горячее водоснабжение)</v>
      </c>
      <c r="G458" s="2654" t="str">
        <f>INDEX(PT_DIFFERENTIATION_NTAR,MATCH(B458,PT_DIFFERENTIATION_NTAR_ID,0))</f>
        <v/>
      </c>
      <c r="H458" s="2089"/>
      <c r="I458" s="1966"/>
      <c r="J458" s="2000"/>
      <c r="K458" s="2005"/>
      <c r="L458" s="2089" t="s">
        <v>350</v>
      </c>
      <c r="M458" s="568"/>
      <c r="N458" s="561"/>
      <c r="O458" s="1851"/>
      <c r="P458" s="1851"/>
      <c r="AH458" s="1858">
        <v>0</v>
      </c>
    </row>
    <row s="14762" customFormat="1" customHeight="1" ht="18.75" hidden="1">
      <c r="A459" s="2007"/>
      <c r="B459" s="2007"/>
      <c r="C459" s="596" t="s">
        <v>1187</v>
      </c>
      <c r="D459" s="2689"/>
      <c r="E459" s="2431"/>
      <c r="F459" s="2610"/>
      <c r="G459" s="2654"/>
      <c r="H459" s="1727"/>
      <c r="I459" s="878" t="s">
        <v>1186</v>
      </c>
      <c r="J459" s="798"/>
      <c r="K459" s="1727"/>
      <c r="L459" s="441"/>
      <c r="M459" s="568"/>
      <c r="N459" s="561"/>
      <c r="O459" s="1851"/>
      <c r="P459" s="1851"/>
      <c r="AH459" s="1858">
        <v>0</v>
      </c>
    </row>
    <row s="14762" customFormat="1" customHeight="1" ht="0.75" hidden="1">
      <c r="A460" s="2007"/>
      <c r="B460" s="2007"/>
      <c r="C460" s="596" t="s">
        <v>1196</v>
      </c>
      <c r="D460" s="2689"/>
      <c r="E460" s="2431"/>
      <c r="F460" s="2610"/>
      <c r="G460" s="627"/>
      <c r="H460" s="1727"/>
      <c r="I460" s="878"/>
      <c r="J460" s="798"/>
      <c r="K460" s="1727"/>
      <c r="L460" s="441"/>
      <c r="M460" s="568"/>
      <c r="N460" s="561"/>
      <c r="O460" s="1851"/>
      <c r="P460" s="1851"/>
      <c r="AH460" s="1858">
        <v>0</v>
      </c>
    </row>
    <row s="14762" customFormat="1" customHeight="1" ht="18.75" hidden="1">
      <c r="A461" s="2007" t="s">
        <v>299</v>
      </c>
      <c r="B461" s="2007" t="s">
        <v>300</v>
      </c>
      <c r="C461" s="596"/>
      <c r="D461" s="2689"/>
      <c r="E461" s="2431"/>
      <c r="F461" s="2610" t="str">
        <f>INDEX(PT_DIFFERENTIATION_VTAR,MATCH(A461,PT_DIFFERENTIATION_VTAR_ID,0))</f>
        <v>Тариф на транспортировку горячей воды</v>
      </c>
      <c r="G461" s="2654" t="str">
        <f>INDEX(PT_DIFFERENTIATION_NTAR,MATCH(B461,PT_DIFFERENTIATION_NTAR_ID,0))</f>
        <v/>
      </c>
      <c r="H461" s="2089"/>
      <c r="I461" s="1966"/>
      <c r="J461" s="2000"/>
      <c r="K461" s="2005"/>
      <c r="L461" s="2089" t="s">
        <v>350</v>
      </c>
      <c r="M461" s="568"/>
      <c r="N461" s="561"/>
      <c r="O461" s="1851"/>
      <c r="P461" s="1851"/>
      <c r="AH461" s="1858">
        <v>0</v>
      </c>
    </row>
    <row s="14762" customFormat="1" customHeight="1" ht="18.75" hidden="1">
      <c r="A462" s="2007"/>
      <c r="B462" s="2007"/>
      <c r="C462" s="596" t="s">
        <v>1187</v>
      </c>
      <c r="D462" s="2689"/>
      <c r="E462" s="2431"/>
      <c r="F462" s="2610"/>
      <c r="G462" s="2654"/>
      <c r="H462" s="1727"/>
      <c r="I462" s="878" t="s">
        <v>1186</v>
      </c>
      <c r="J462" s="798"/>
      <c r="K462" s="1727"/>
      <c r="L462" s="441"/>
      <c r="M462" s="568"/>
      <c r="N462" s="561"/>
      <c r="O462" s="1851"/>
      <c r="P462" s="1851"/>
      <c r="AH462" s="1858">
        <v>0</v>
      </c>
    </row>
    <row s="14762" customFormat="1" customHeight="1" ht="0.75" hidden="1">
      <c r="A463" s="2007"/>
      <c r="B463" s="2007"/>
      <c r="C463" s="596" t="s">
        <v>1196</v>
      </c>
      <c r="D463" s="2689"/>
      <c r="E463" s="2431"/>
      <c r="F463" s="2610"/>
      <c r="G463" s="627"/>
      <c r="H463" s="1727"/>
      <c r="I463" s="878"/>
      <c r="J463" s="798"/>
      <c r="K463" s="1727"/>
      <c r="L463" s="441"/>
      <c r="M463" s="568"/>
      <c r="N463" s="561"/>
      <c r="O463" s="1851"/>
      <c r="P463" s="1851"/>
      <c r="AH463" s="1858">
        <v>0</v>
      </c>
    </row>
    <row s="14762" customFormat="1" customHeight="1" ht="18.75" hidden="1">
      <c r="A464" s="2007" t="s">
        <v>304</v>
      </c>
      <c r="B464" s="2007" t="s">
        <v>305</v>
      </c>
      <c r="C464" s="596"/>
      <c r="D464" s="2689"/>
      <c r="E464" s="2431"/>
      <c r="F464" s="2610" t="str">
        <f>INDEX(PT_DIFFERENTIATION_VTAR,MATCH(A464,PT_DIFFERENTIATION_VTAR_ID,0))</f>
        <v>Тариф на подключение (технологическое присоединение) к централизованной системе горячего водоснабжения</v>
      </c>
      <c r="G464" s="2654" t="str">
        <f>INDEX(PT_DIFFERENTIATION_NTAR,MATCH(B464,PT_DIFFERENTIATION_NTAR_ID,0))</f>
        <v/>
      </c>
      <c r="H464" s="2089"/>
      <c r="I464" s="1966"/>
      <c r="J464" s="2000"/>
      <c r="K464" s="2005"/>
      <c r="L464" s="2089" t="s">
        <v>350</v>
      </c>
      <c r="M464" s="568"/>
      <c r="N464" s="561"/>
      <c r="O464" s="1851"/>
      <c r="P464" s="1851"/>
      <c r="AH464" s="1858">
        <v>0</v>
      </c>
    </row>
    <row s="14762" customFormat="1" customHeight="1" ht="18.75" hidden="1">
      <c r="A465" s="2007"/>
      <c r="B465" s="2007"/>
      <c r="C465" s="596" t="s">
        <v>1187</v>
      </c>
      <c r="D465" s="2689"/>
      <c r="E465" s="2431"/>
      <c r="F465" s="2610"/>
      <c r="G465" s="2654"/>
      <c r="H465" s="1727"/>
      <c r="I465" s="878" t="s">
        <v>1186</v>
      </c>
      <c r="J465" s="798"/>
      <c r="K465" s="1727"/>
      <c r="L465" s="441"/>
      <c r="M465" s="568"/>
      <c r="N465" s="561"/>
      <c r="O465" s="1851"/>
      <c r="P465" s="1851"/>
      <c r="AH465" s="1858">
        <v>0</v>
      </c>
    </row>
    <row s="14762" customFormat="1" customHeight="1" ht="0.75" hidden="1">
      <c r="A466" s="2007"/>
      <c r="B466" s="2007"/>
      <c r="C466" s="596" t="s">
        <v>1196</v>
      </c>
      <c r="D466" s="2689"/>
      <c r="E466" s="2431"/>
      <c r="F466" s="2610"/>
      <c r="G466" s="627"/>
      <c r="H466" s="1727"/>
      <c r="I466" s="878"/>
      <c r="J466" s="798"/>
      <c r="K466" s="1727"/>
      <c r="L466" s="441"/>
      <c r="M466" s="568"/>
      <c r="N466" s="561"/>
      <c r="O466" s="1851"/>
      <c r="P466" s="1851"/>
      <c r="AH466" s="1858">
        <v>0</v>
      </c>
    </row>
    <row s="14762" customFormat="1" customHeight="1" ht="18.75" hidden="1">
      <c r="A467" s="2007" t="s">
        <v>309</v>
      </c>
      <c r="B467" s="2007" t="s">
        <v>310</v>
      </c>
      <c r="C467" s="596"/>
      <c r="D467" s="2689"/>
      <c r="E467" s="2431"/>
      <c r="F467" s="2610" t="str">
        <f>INDEX(PT_DIFFERENTIATION_VTAR,MATCH(A467,PT_DIFFERENTIATION_VTAR_ID,0))</f>
        <v>Тариф на водоотведение</v>
      </c>
      <c r="G467" s="2654" t="str">
        <f>INDEX(PT_DIFFERENTIATION_NTAR,MATCH(B467,PT_DIFFERENTIATION_NTAR_ID,0))</f>
        <v/>
      </c>
      <c r="H467" s="2089"/>
      <c r="I467" s="1966"/>
      <c r="J467" s="2000"/>
      <c r="K467" s="2005"/>
      <c r="L467" s="2089" t="s">
        <v>350</v>
      </c>
      <c r="M467" s="568"/>
      <c r="N467" s="561"/>
      <c r="O467" s="1851"/>
      <c r="P467" s="1851"/>
      <c r="AH467" s="1858">
        <v>0</v>
      </c>
    </row>
    <row s="14762" customFormat="1" customHeight="1" ht="18.75" hidden="1">
      <c r="A468" s="2007"/>
      <c r="B468" s="2007"/>
      <c r="C468" s="596" t="s">
        <v>1187</v>
      </c>
      <c r="D468" s="2689"/>
      <c r="E468" s="2431"/>
      <c r="F468" s="2610"/>
      <c r="G468" s="2654"/>
      <c r="H468" s="1727"/>
      <c r="I468" s="878" t="s">
        <v>1186</v>
      </c>
      <c r="J468" s="798"/>
      <c r="K468" s="1727"/>
      <c r="L468" s="441"/>
      <c r="M468" s="568"/>
      <c r="N468" s="561"/>
      <c r="O468" s="1851"/>
      <c r="P468" s="1851"/>
      <c r="AH468" s="1858">
        <v>0</v>
      </c>
    </row>
    <row s="14762" customFormat="1" customHeight="1" ht="0.75" hidden="1">
      <c r="A469" s="2007"/>
      <c r="B469" s="2007"/>
      <c r="C469" s="596" t="s">
        <v>1196</v>
      </c>
      <c r="D469" s="2689"/>
      <c r="E469" s="2431"/>
      <c r="F469" s="2610"/>
      <c r="G469" s="627"/>
      <c r="H469" s="1727"/>
      <c r="I469" s="878"/>
      <c r="J469" s="798"/>
      <c r="K469" s="1727"/>
      <c r="L469" s="441"/>
      <c r="M469" s="568"/>
      <c r="N469" s="561"/>
      <c r="O469" s="1851"/>
      <c r="P469" s="1851"/>
      <c r="AH469" s="1858">
        <v>0</v>
      </c>
    </row>
    <row s="14762" customFormat="1" customHeight="1" ht="18.75" hidden="1">
      <c r="A470" s="2007" t="s">
        <v>314</v>
      </c>
      <c r="B470" s="2007" t="s">
        <v>315</v>
      </c>
      <c r="C470" s="596"/>
      <c r="D470" s="2689"/>
      <c r="E470" s="2431"/>
      <c r="F470" s="2610" t="str">
        <f>INDEX(PT_DIFFERENTIATION_VTAR,MATCH(A470,PT_DIFFERENTIATION_VTAR_ID,0))</f>
        <v>Тариф на транспортировку сточных вод</v>
      </c>
      <c r="G470" s="2654" t="str">
        <f>INDEX(PT_DIFFERENTIATION_NTAR,MATCH(B470,PT_DIFFERENTIATION_NTAR_ID,0))</f>
        <v/>
      </c>
      <c r="H470" s="2089"/>
      <c r="I470" s="1966"/>
      <c r="J470" s="2000"/>
      <c r="K470" s="2005"/>
      <c r="L470" s="2089" t="s">
        <v>350</v>
      </c>
      <c r="M470" s="568"/>
      <c r="N470" s="561"/>
      <c r="O470" s="1851"/>
      <c r="P470" s="1851"/>
      <c r="AH470" s="1858">
        <v>0</v>
      </c>
    </row>
    <row s="14762" customFormat="1" customHeight="1" ht="18.75" hidden="1">
      <c r="A471" s="2007"/>
      <c r="B471" s="2007"/>
      <c r="C471" s="596" t="s">
        <v>1187</v>
      </c>
      <c r="D471" s="2689"/>
      <c r="E471" s="2431"/>
      <c r="F471" s="2610"/>
      <c r="G471" s="2654"/>
      <c r="H471" s="1727"/>
      <c r="I471" s="878" t="s">
        <v>1186</v>
      </c>
      <c r="J471" s="798"/>
      <c r="K471" s="1727"/>
      <c r="L471" s="441"/>
      <c r="M471" s="568"/>
      <c r="N471" s="561"/>
      <c r="O471" s="1851"/>
      <c r="P471" s="1851"/>
      <c r="AH471" s="1858">
        <v>0</v>
      </c>
    </row>
    <row s="14762" customFormat="1" customHeight="1" ht="0.75" hidden="1">
      <c r="A472" s="2007"/>
      <c r="B472" s="2007"/>
      <c r="C472" s="596" t="s">
        <v>1196</v>
      </c>
      <c r="D472" s="2689"/>
      <c r="E472" s="2431"/>
      <c r="F472" s="2610"/>
      <c r="G472" s="627"/>
      <c r="H472" s="1727"/>
      <c r="I472" s="878"/>
      <c r="J472" s="798"/>
      <c r="K472" s="1727"/>
      <c r="L472" s="441"/>
      <c r="M472" s="568"/>
      <c r="N472" s="561"/>
      <c r="O472" s="1851"/>
      <c r="P472" s="1851"/>
      <c r="AH472" s="1858">
        <v>0</v>
      </c>
    </row>
    <row s="14762" customFormat="1" customHeight="1" ht="18.75" hidden="1">
      <c r="A473" s="2007" t="s">
        <v>319</v>
      </c>
      <c r="B473" s="2007" t="s">
        <v>320</v>
      </c>
      <c r="C473" s="596"/>
      <c r="D473" s="2689"/>
      <c r="E473" s="2431"/>
      <c r="F473" s="2610" t="str">
        <f>INDEX(PT_DIFFERENTIATION_VTAR,MATCH(A473,PT_DIFFERENTIATION_VTAR_ID,0))</f>
        <v>Тариф на подключение (технологическое присоединение) к централизованной системе водоотведения</v>
      </c>
      <c r="G473" s="2654" t="str">
        <f>INDEX(PT_DIFFERENTIATION_NTAR,MATCH(B473,PT_DIFFERENTIATION_NTAR_ID,0))</f>
        <v/>
      </c>
      <c r="H473" s="2089"/>
      <c r="I473" s="1966"/>
      <c r="J473" s="2000"/>
      <c r="K473" s="2005"/>
      <c r="L473" s="2089" t="s">
        <v>350</v>
      </c>
      <c r="M473" s="568"/>
      <c r="N473" s="561"/>
      <c r="O473" s="1851"/>
      <c r="P473" s="1851"/>
      <c r="AH473" s="1858">
        <v>0</v>
      </c>
    </row>
    <row s="14762" customFormat="1" customHeight="1" ht="18.75" hidden="1">
      <c r="A474" s="2007"/>
      <c r="B474" s="2007"/>
      <c r="C474" s="596" t="s">
        <v>1187</v>
      </c>
      <c r="D474" s="2689"/>
      <c r="E474" s="2431"/>
      <c r="F474" s="2610"/>
      <c r="G474" s="2654"/>
      <c r="H474" s="1727"/>
      <c r="I474" s="878" t="s">
        <v>1186</v>
      </c>
      <c r="J474" s="798"/>
      <c r="K474" s="1727"/>
      <c r="L474" s="441"/>
      <c r="M474" s="568"/>
      <c r="N474" s="561"/>
      <c r="O474" s="1851"/>
      <c r="P474" s="1851"/>
      <c r="AH474" s="1858">
        <v>0</v>
      </c>
    </row>
    <row s="14762" customFormat="1" customHeight="1" ht="1.05">
      <c r="A475" s="2007"/>
      <c r="B475" s="2007"/>
      <c r="C475" s="596" t="s">
        <v>1196</v>
      </c>
      <c r="D475" s="2689"/>
      <c r="E475" s="2431"/>
      <c r="F475" s="2610"/>
      <c r="G475" s="627"/>
      <c r="H475" s="1727"/>
      <c r="I475" s="878"/>
      <c r="J475" s="798"/>
      <c r="K475" s="1727"/>
      <c r="L475" s="441"/>
      <c r="M475" s="568"/>
      <c r="N475" s="561"/>
      <c r="O475" s="1851"/>
      <c r="P475" s="1851"/>
      <c r="AH475" s="1858">
        <v>1</v>
      </c>
    </row>
    <row s="17773" customFormat="1" customHeight="1" ht="3">
      <c r="A476" s="2007"/>
      <c r="B476" s="2007"/>
      <c r="C476" s="2008"/>
      <c r="E476" s="629"/>
      <c r="F476" s="629"/>
      <c r="G476" s="629"/>
      <c r="H476" s="629"/>
      <c r="I476" s="629"/>
      <c r="J476" s="629"/>
      <c r="K476" s="629"/>
      <c r="L476" s="629"/>
      <c r="M476" s="629"/>
      <c r="O476" s="423"/>
      <c r="P476" s="423"/>
      <c r="AH476" s="367">
        <v>3</v>
      </c>
    </row>
    <row customHeight="1" ht="26.25">
      <c r="E477" s="429"/>
      <c r="F477" s="2512"/>
      <c r="G477" s="2512"/>
      <c r="H477" s="2512"/>
      <c r="I477" s="2512"/>
      <c r="J477" s="2512"/>
      <c r="K477" s="2512"/>
      <c r="L477" s="2512"/>
      <c r="M477" s="2512"/>
      <c r="AH477" s="601">
        <v>25</v>
      </c>
    </row>
    <row customHeight="1" ht="14.25" hidden="1">
      <c r="A478" s="2006" t="s">
        <v>83</v>
      </c>
      <c r="B478" s="2006">
        <v>0</v>
      </c>
      <c r="C478" s="596">
        <v>0</v>
      </c>
      <c r="D478" s="571">
        <v>3</v>
      </c>
      <c r="E478" s="601">
        <v>6</v>
      </c>
      <c r="F478" s="601">
        <v>46</v>
      </c>
      <c r="G478" s="601">
        <v>35</v>
      </c>
      <c r="H478" s="601">
        <v>3</v>
      </c>
      <c r="I478" s="601">
        <v>11</v>
      </c>
      <c r="J478" s="601">
        <v>11</v>
      </c>
      <c r="K478" s="601">
        <v>35</v>
      </c>
      <c r="L478" s="601">
        <v>35</v>
      </c>
      <c r="M478" s="601">
        <v>84</v>
      </c>
      <c r="N478" s="601">
        <v>10</v>
      </c>
      <c r="O478" s="577">
        <v>10</v>
      </c>
      <c r="P478" s="577">
        <v>10</v>
      </c>
      <c r="Q478" s="601">
        <v>10</v>
      </c>
      <c r="R478" s="601">
        <v>10</v>
      </c>
      <c r="S478" s="601">
        <v>10</v>
      </c>
      <c r="T478" s="601">
        <v>10</v>
      </c>
      <c r="U478" s="601">
        <v>10</v>
      </c>
      <c r="V478" s="601">
        <v>10</v>
      </c>
      <c r="W478" s="601">
        <v>10</v>
      </c>
      <c r="X478" s="601">
        <v>10</v>
      </c>
      <c r="Y478" s="601">
        <v>10</v>
      </c>
      <c r="Z478" s="601">
        <v>10</v>
      </c>
      <c r="AA478" s="601">
        <v>10</v>
      </c>
      <c r="AB478" s="601">
        <v>10</v>
      </c>
      <c r="AC478" s="601">
        <v>10</v>
      </c>
      <c r="AD478" s="601">
        <v>10</v>
      </c>
      <c r="AE478" s="601">
        <v>10</v>
      </c>
      <c r="AF478" s="601">
        <v>10</v>
      </c>
      <c r="AG478" s="601">
        <v>10</v>
      </c>
      <c r="AH478" s="601">
        <v>14</v>
      </c>
    </row>
  </sheetData>
  <sheetProtection sheet="1" formatColumns="0" formatRows="0" autoFilter="0" sort="1" insertRows="1" insertColumns="1" deleteRows="1" deleteColumns="1"/>
  <mergeCells count="453">
    <mergeCell ref="G58:G59"/>
    <mergeCell ref="D155:D157"/>
    <mergeCell ref="E155:E157"/>
    <mergeCell ref="F155:F157"/>
    <mergeCell ref="G155:G156"/>
    <mergeCell ref="D250:D252"/>
    <mergeCell ref="E250:E252"/>
    <mergeCell ref="F250:F252"/>
    <mergeCell ref="G250:G251"/>
    <mergeCell ref="D79:D81"/>
    <mergeCell ref="E79:E81"/>
    <mergeCell ref="F79:F81"/>
    <mergeCell ref="D134:D136"/>
    <mergeCell ref="E134:E136"/>
    <mergeCell ref="D82:D84"/>
    <mergeCell ref="E82:E84"/>
    <mergeCell ref="F82:F84"/>
    <mergeCell ref="G235:G236"/>
    <mergeCell ref="G238:G239"/>
    <mergeCell ref="E58:E60"/>
    <mergeCell ref="F58:F60"/>
    <mergeCell ref="G140:G141"/>
    <mergeCell ref="G143:G144"/>
    <mergeCell ref="D85:D87"/>
    <mergeCell ref="F49:F51"/>
    <mergeCell ref="G2:G3"/>
    <mergeCell ref="G5:G6"/>
    <mergeCell ref="E14:L14"/>
    <mergeCell ref="G16:L16"/>
    <mergeCell ref="G17:L17"/>
    <mergeCell ref="E19:L19"/>
    <mergeCell ref="D24:D36"/>
    <mergeCell ref="M19:M21"/>
    <mergeCell ref="E20:E21"/>
    <mergeCell ref="F20:F21"/>
    <mergeCell ref="G20:G21"/>
    <mergeCell ref="H20:J20"/>
    <mergeCell ref="K20:K21"/>
    <mergeCell ref="L20:L21"/>
    <mergeCell ref="H21:I21"/>
    <mergeCell ref="H22:I22"/>
    <mergeCell ref="F23:L23"/>
    <mergeCell ref="G24:G25"/>
    <mergeCell ref="F24:F36"/>
    <mergeCell ref="E24:E36"/>
    <mergeCell ref="F452:F454"/>
    <mergeCell ref="G449:G450"/>
    <mergeCell ref="D52:D54"/>
    <mergeCell ref="E52:E54"/>
    <mergeCell ref="F52:F54"/>
    <mergeCell ref="D37:D39"/>
    <mergeCell ref="E37:E39"/>
    <mergeCell ref="F37:F39"/>
    <mergeCell ref="D40:D42"/>
    <mergeCell ref="E40:E42"/>
    <mergeCell ref="F40:F42"/>
    <mergeCell ref="D43:D45"/>
    <mergeCell ref="E43:E45"/>
    <mergeCell ref="F43:F45"/>
    <mergeCell ref="G37:G38"/>
    <mergeCell ref="G40:G41"/>
    <mergeCell ref="G43:G44"/>
    <mergeCell ref="G46:G47"/>
    <mergeCell ref="G49:G50"/>
    <mergeCell ref="D46:D48"/>
    <mergeCell ref="E46:E48"/>
    <mergeCell ref="F46:F48"/>
    <mergeCell ref="D49:D51"/>
    <mergeCell ref="E49:E51"/>
    <mergeCell ref="F477:M477"/>
    <mergeCell ref="F381:L381"/>
    <mergeCell ref="D382:D418"/>
    <mergeCell ref="E382:E418"/>
    <mergeCell ref="F382:F418"/>
    <mergeCell ref="D419:D421"/>
    <mergeCell ref="E419:E421"/>
    <mergeCell ref="F419:F421"/>
    <mergeCell ref="D422:D424"/>
    <mergeCell ref="D428:D430"/>
    <mergeCell ref="E428:E430"/>
    <mergeCell ref="F428:F430"/>
    <mergeCell ref="D431:D433"/>
    <mergeCell ref="E431:E433"/>
    <mergeCell ref="F431:F433"/>
    <mergeCell ref="E422:E424"/>
    <mergeCell ref="F422:F424"/>
    <mergeCell ref="D425:D427"/>
    <mergeCell ref="E425:E427"/>
    <mergeCell ref="F449:F451"/>
    <mergeCell ref="D452:D454"/>
    <mergeCell ref="E452:E454"/>
    <mergeCell ref="D473:D475"/>
    <mergeCell ref="E473:E475"/>
    <mergeCell ref="G55:G56"/>
    <mergeCell ref="G61:G62"/>
    <mergeCell ref="G64:G65"/>
    <mergeCell ref="G67:G68"/>
    <mergeCell ref="M287:M324"/>
    <mergeCell ref="M97:M134"/>
    <mergeCell ref="F191:L191"/>
    <mergeCell ref="M192:M229"/>
    <mergeCell ref="F286:L286"/>
    <mergeCell ref="F61:F63"/>
    <mergeCell ref="F64:F66"/>
    <mergeCell ref="F85:F87"/>
    <mergeCell ref="F88:F90"/>
    <mergeCell ref="F134:F136"/>
    <mergeCell ref="F137:F139"/>
    <mergeCell ref="M24:M93"/>
    <mergeCell ref="G52:G53"/>
    <mergeCell ref="G173:G174"/>
    <mergeCell ref="G176:G177"/>
    <mergeCell ref="G179:G180"/>
    <mergeCell ref="G182:G183"/>
    <mergeCell ref="G232:G233"/>
    <mergeCell ref="G134:G135"/>
    <mergeCell ref="G137:G138"/>
    <mergeCell ref="D55:D57"/>
    <mergeCell ref="E55:E57"/>
    <mergeCell ref="F55:F57"/>
    <mergeCell ref="D73:D75"/>
    <mergeCell ref="E73:E75"/>
    <mergeCell ref="F73:F75"/>
    <mergeCell ref="D76:D78"/>
    <mergeCell ref="E76:E78"/>
    <mergeCell ref="F76:F78"/>
    <mergeCell ref="D67:D69"/>
    <mergeCell ref="E67:E69"/>
    <mergeCell ref="F67:F69"/>
    <mergeCell ref="D70:D72"/>
    <mergeCell ref="E70:E72"/>
    <mergeCell ref="F70:F72"/>
    <mergeCell ref="D61:D63"/>
    <mergeCell ref="E61:E63"/>
    <mergeCell ref="D64:D66"/>
    <mergeCell ref="E64:E66"/>
    <mergeCell ref="D58:D60"/>
    <mergeCell ref="E85:E87"/>
    <mergeCell ref="D88:D90"/>
    <mergeCell ref="E88:E90"/>
    <mergeCell ref="D137:D139"/>
    <mergeCell ref="E137:E139"/>
    <mergeCell ref="D152:D154"/>
    <mergeCell ref="E152:E154"/>
    <mergeCell ref="F152:F154"/>
    <mergeCell ref="F140:F142"/>
    <mergeCell ref="D143:D145"/>
    <mergeCell ref="E143:E145"/>
    <mergeCell ref="F143:F145"/>
    <mergeCell ref="D91:D93"/>
    <mergeCell ref="E91:E93"/>
    <mergeCell ref="F91:F93"/>
    <mergeCell ref="D97:D133"/>
    <mergeCell ref="E97:E133"/>
    <mergeCell ref="F97:F133"/>
    <mergeCell ref="D140:D142"/>
    <mergeCell ref="E140:E142"/>
    <mergeCell ref="F94:L94"/>
    <mergeCell ref="H95:I95"/>
    <mergeCell ref="F96:L96"/>
    <mergeCell ref="G146:G147"/>
    <mergeCell ref="D158:D160"/>
    <mergeCell ref="E158:E160"/>
    <mergeCell ref="F158:F160"/>
    <mergeCell ref="D146:D148"/>
    <mergeCell ref="E146:E148"/>
    <mergeCell ref="F146:F148"/>
    <mergeCell ref="D149:D151"/>
    <mergeCell ref="E149:E151"/>
    <mergeCell ref="F149:F151"/>
    <mergeCell ref="D161:D163"/>
    <mergeCell ref="E161:E163"/>
    <mergeCell ref="F161:F163"/>
    <mergeCell ref="D164:D166"/>
    <mergeCell ref="E164:E166"/>
    <mergeCell ref="F164:F166"/>
    <mergeCell ref="G164:G165"/>
    <mergeCell ref="G167:G168"/>
    <mergeCell ref="G170:G171"/>
    <mergeCell ref="D167:D169"/>
    <mergeCell ref="E167:E169"/>
    <mergeCell ref="F167:F169"/>
    <mergeCell ref="D170:D172"/>
    <mergeCell ref="E170:E172"/>
    <mergeCell ref="F170:F172"/>
    <mergeCell ref="D179:D181"/>
    <mergeCell ref="E179:E181"/>
    <mergeCell ref="F179:F181"/>
    <mergeCell ref="D182:D184"/>
    <mergeCell ref="E182:E184"/>
    <mergeCell ref="F182:F184"/>
    <mergeCell ref="D173:D175"/>
    <mergeCell ref="E173:E175"/>
    <mergeCell ref="F173:F175"/>
    <mergeCell ref="D176:D178"/>
    <mergeCell ref="E176:E178"/>
    <mergeCell ref="F176:F178"/>
    <mergeCell ref="G185:G186"/>
    <mergeCell ref="G188:G189"/>
    <mergeCell ref="G192:G197"/>
    <mergeCell ref="G229:G230"/>
    <mergeCell ref="D238:D240"/>
    <mergeCell ref="E238:E240"/>
    <mergeCell ref="F238:F240"/>
    <mergeCell ref="D241:D243"/>
    <mergeCell ref="E241:E243"/>
    <mergeCell ref="F241:F243"/>
    <mergeCell ref="D232:D234"/>
    <mergeCell ref="D229:D231"/>
    <mergeCell ref="E229:E231"/>
    <mergeCell ref="F229:F231"/>
    <mergeCell ref="D185:D187"/>
    <mergeCell ref="E185:E187"/>
    <mergeCell ref="F185:F187"/>
    <mergeCell ref="D188:D190"/>
    <mergeCell ref="E188:E190"/>
    <mergeCell ref="F188:F190"/>
    <mergeCell ref="D192:D228"/>
    <mergeCell ref="E192:E228"/>
    <mergeCell ref="F192:F228"/>
    <mergeCell ref="E232:E234"/>
    <mergeCell ref="F232:F234"/>
    <mergeCell ref="D235:D237"/>
    <mergeCell ref="E235:E237"/>
    <mergeCell ref="F235:F237"/>
    <mergeCell ref="D244:D246"/>
    <mergeCell ref="E244:E246"/>
    <mergeCell ref="F244:F246"/>
    <mergeCell ref="D247:D249"/>
    <mergeCell ref="E247:E249"/>
    <mergeCell ref="F247:F249"/>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D271:D273"/>
    <mergeCell ref="E271:E273"/>
    <mergeCell ref="F271:F273"/>
    <mergeCell ref="D274:D276"/>
    <mergeCell ref="E274:E276"/>
    <mergeCell ref="F274:F276"/>
    <mergeCell ref="G271:G272"/>
    <mergeCell ref="G274:G275"/>
    <mergeCell ref="D327:D329"/>
    <mergeCell ref="E327:E329"/>
    <mergeCell ref="F327:F329"/>
    <mergeCell ref="D283:D285"/>
    <mergeCell ref="E283:E285"/>
    <mergeCell ref="F283:F285"/>
    <mergeCell ref="D287:D323"/>
    <mergeCell ref="E287:E323"/>
    <mergeCell ref="F287:F323"/>
    <mergeCell ref="D277:D279"/>
    <mergeCell ref="E277:E279"/>
    <mergeCell ref="F277:F279"/>
    <mergeCell ref="D280:D282"/>
    <mergeCell ref="E280:E282"/>
    <mergeCell ref="F280:F282"/>
    <mergeCell ref="G280:G281"/>
    <mergeCell ref="D336:D338"/>
    <mergeCell ref="E336:E338"/>
    <mergeCell ref="F336:F338"/>
    <mergeCell ref="D339:D341"/>
    <mergeCell ref="E339:E341"/>
    <mergeCell ref="F339:F341"/>
    <mergeCell ref="G339:G340"/>
    <mergeCell ref="D324:D326"/>
    <mergeCell ref="E324:E326"/>
    <mergeCell ref="F324:F326"/>
    <mergeCell ref="D330:D332"/>
    <mergeCell ref="E330:E332"/>
    <mergeCell ref="F330:F332"/>
    <mergeCell ref="D333:D335"/>
    <mergeCell ref="E333:E335"/>
    <mergeCell ref="F333:F335"/>
    <mergeCell ref="D351:D353"/>
    <mergeCell ref="E351:E353"/>
    <mergeCell ref="F351:F353"/>
    <mergeCell ref="G345:G346"/>
    <mergeCell ref="D357:D359"/>
    <mergeCell ref="E357:E359"/>
    <mergeCell ref="F357:F359"/>
    <mergeCell ref="D354:D356"/>
    <mergeCell ref="E354:E356"/>
    <mergeCell ref="F354:F356"/>
    <mergeCell ref="D342:D344"/>
    <mergeCell ref="E342:E344"/>
    <mergeCell ref="F342:F344"/>
    <mergeCell ref="D348:D350"/>
    <mergeCell ref="E348:E350"/>
    <mergeCell ref="F348:F350"/>
    <mergeCell ref="D345:D347"/>
    <mergeCell ref="E345:E347"/>
    <mergeCell ref="F345:F347"/>
    <mergeCell ref="D360:D362"/>
    <mergeCell ref="E360:E362"/>
    <mergeCell ref="F360:F362"/>
    <mergeCell ref="G357:G358"/>
    <mergeCell ref="G360:G361"/>
    <mergeCell ref="G363:G364"/>
    <mergeCell ref="D378:D380"/>
    <mergeCell ref="E378:E380"/>
    <mergeCell ref="F378:F380"/>
    <mergeCell ref="D369:D371"/>
    <mergeCell ref="E369:E371"/>
    <mergeCell ref="F369:F371"/>
    <mergeCell ref="D372:D374"/>
    <mergeCell ref="E372:E374"/>
    <mergeCell ref="F372:F374"/>
    <mergeCell ref="D363:D365"/>
    <mergeCell ref="E363:E365"/>
    <mergeCell ref="F363:F365"/>
    <mergeCell ref="D366:D368"/>
    <mergeCell ref="E366:E368"/>
    <mergeCell ref="F366:F368"/>
    <mergeCell ref="G366:G367"/>
    <mergeCell ref="D375:D377"/>
    <mergeCell ref="E375:E377"/>
    <mergeCell ref="F375:F377"/>
    <mergeCell ref="F425:F427"/>
    <mergeCell ref="D443:D445"/>
    <mergeCell ref="E443:E445"/>
    <mergeCell ref="F443:F445"/>
    <mergeCell ref="D446:D448"/>
    <mergeCell ref="E446:E448"/>
    <mergeCell ref="F446:F448"/>
    <mergeCell ref="D434:D436"/>
    <mergeCell ref="E434:E436"/>
    <mergeCell ref="F434:F436"/>
    <mergeCell ref="D437:D439"/>
    <mergeCell ref="E437:E439"/>
    <mergeCell ref="F437:F439"/>
    <mergeCell ref="D440:D442"/>
    <mergeCell ref="E440:E442"/>
    <mergeCell ref="F440:F442"/>
    <mergeCell ref="F473:F475"/>
    <mergeCell ref="M382:M419"/>
    <mergeCell ref="D467:D469"/>
    <mergeCell ref="E467:E469"/>
    <mergeCell ref="F467:F469"/>
    <mergeCell ref="D470:D472"/>
    <mergeCell ref="E470:E472"/>
    <mergeCell ref="F470:F472"/>
    <mergeCell ref="D461:D463"/>
    <mergeCell ref="E461:E463"/>
    <mergeCell ref="F461:F463"/>
    <mergeCell ref="D464:D466"/>
    <mergeCell ref="E464:E466"/>
    <mergeCell ref="F464:F466"/>
    <mergeCell ref="D455:D457"/>
    <mergeCell ref="E455:E457"/>
    <mergeCell ref="F455:F457"/>
    <mergeCell ref="D458:D460"/>
    <mergeCell ref="E458:E460"/>
    <mergeCell ref="F458:F460"/>
    <mergeCell ref="D449:D451"/>
    <mergeCell ref="E449:E451"/>
    <mergeCell ref="G473:G474"/>
    <mergeCell ref="G419:G420"/>
    <mergeCell ref="G70:G71"/>
    <mergeCell ref="G73:G74"/>
    <mergeCell ref="G76:G77"/>
    <mergeCell ref="G79:G80"/>
    <mergeCell ref="G82:G83"/>
    <mergeCell ref="G85:G86"/>
    <mergeCell ref="G88:G89"/>
    <mergeCell ref="G91:G92"/>
    <mergeCell ref="G97:G102"/>
    <mergeCell ref="G461:G462"/>
    <mergeCell ref="G464:G465"/>
    <mergeCell ref="G467:G468"/>
    <mergeCell ref="G470:G471"/>
    <mergeCell ref="G452:G453"/>
    <mergeCell ref="G455:G456"/>
    <mergeCell ref="G458:G459"/>
    <mergeCell ref="G446:G447"/>
    <mergeCell ref="G369:G370"/>
    <mergeCell ref="G372:G373"/>
    <mergeCell ref="G375:G376"/>
    <mergeCell ref="G378:G379"/>
    <mergeCell ref="G382:G387"/>
    <mergeCell ref="G422:G423"/>
    <mergeCell ref="G425:G426"/>
    <mergeCell ref="G428:G429"/>
    <mergeCell ref="G431:G432"/>
    <mergeCell ref="G434:G435"/>
    <mergeCell ref="G437:G438"/>
    <mergeCell ref="G443:G444"/>
    <mergeCell ref="G440:G441"/>
    <mergeCell ref="G149:G150"/>
    <mergeCell ref="G152:G153"/>
    <mergeCell ref="G158:G159"/>
    <mergeCell ref="G161:G162"/>
    <mergeCell ref="G342:G343"/>
    <mergeCell ref="G348:G349"/>
    <mergeCell ref="G351:G352"/>
    <mergeCell ref="G354:G355"/>
    <mergeCell ref="G277:G278"/>
    <mergeCell ref="G283:G284"/>
    <mergeCell ref="G287:G292"/>
    <mergeCell ref="G324:G325"/>
    <mergeCell ref="G327:G328"/>
    <mergeCell ref="G244:G245"/>
    <mergeCell ref="G247:G248"/>
    <mergeCell ref="G253:G254"/>
    <mergeCell ref="G330:G331"/>
    <mergeCell ref="G333:G334"/>
    <mergeCell ref="G336:G337"/>
    <mergeCell ref="G259:G260"/>
    <mergeCell ref="G262:G263"/>
    <mergeCell ref="G265:G266"/>
    <mergeCell ref="G268:G269"/>
    <mergeCell ref="G241:G242"/>
    <mergeCell ref="G26:G27"/>
    <mergeCell ref="G103:G108"/>
    <mergeCell ref="G198:G203"/>
    <mergeCell ref="G293:G298"/>
    <mergeCell ref="G388:G393"/>
    <mergeCell ref="G28:G29"/>
    <mergeCell ref="G109:G114"/>
    <mergeCell ref="G204:G209"/>
    <mergeCell ref="G299:G304"/>
    <mergeCell ref="G394:G399"/>
    <mergeCell ref="G30:G31"/>
    <mergeCell ref="G115:G120"/>
    <mergeCell ref="G210:G215"/>
    <mergeCell ref="G305:G310"/>
    <mergeCell ref="G400:G405"/>
    <mergeCell ref="G32:G33"/>
    <mergeCell ref="G121:G126"/>
    <mergeCell ref="G216:G221"/>
    <mergeCell ref="G311:G316"/>
    <mergeCell ref="G406:G411"/>
    <mergeCell ref="G34:G35"/>
    <mergeCell ref="G127:G132"/>
    <mergeCell ref="G222:G227"/>
    <mergeCell ref="G317:G322"/>
    <mergeCell ref="G412:G417"/>
  </mergeCells>
  <dataValidations count="4">
    <dataValidation type="decimal" allowBlank="1" showErrorMessage="1" errorTitle="Ошибка" error="Допускается ввод только действительных чисел!" sqref="K287:K291 K324 K327 K330 K333 K336 K339 K342 K348 K351 K354 K357 K360 K363 K366 K369 K372 K375 K10 K97:K101 K185 K182 K179 K176 K173 K170 K167 K164 K161 K158 K152 K149 K146 K143 K140 K137 K134 K192:K196 K188 K229 K232 K235 K238 K241 K244 K247 K253 K256 K259 K262 K265 K271 K274 K277 K280 K283 K268 K378 K382:K386 K419 K422 K425 K428 K431 K434 K437 K443 K446 K449 K452 K455 K458 K461 K464 K467 K470 K473 K5 K155 K250 K345 K440 K103:K107 K198:K202 K293:K297 K388:K392 K109:K113 K204:K208 K299:K303 K394:K398 K115:K119 K210:K214 K305:K309 K400:K404 K121:K125 K216:K220 K311:K315 K406:K410 K127:K131 K222:K226 K317:K321 K412:K4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92 M197 M287 M292 M23 M97 M102 M382 M3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9:J49 I24:J24 I37:J37 I40:J40 I43:J43 I46:J46 I52:J52 I55:J55 I61:J61 I64:J64 I67:J67 I70:J70 I73:J73 I76:J76 I79:J79 I82:J82 I85:J85 I88:J88 I287:J291 I324:J324 I327:J327 I330:J330 I333:J333 I336:J336 I339:J339 I342:J342 I348:J348 I351:J351 I354:J354 I357:J357 I360:J360 I363:J363 I366:J366 I369:J369 I372:J372 I8:J8 I91:J91 I188:J188 I134:J134 I137:J137 I140:J140 I143:J143 I146:J146 I149:J149 I152:J152 I158:J158 I161:J161 I164:J164 I167:J167 I170:J170 I173:J173 I176:J176 I179:J179 I182:J182 I185:J185 I192:J196 I97:J101 I229:J229 I232:J232 I235:J235 I238:J238 I241:J241 I244:J244 I247:J247 I253:J253 I256:J256 I259:J259 I262:J262 I265:J265 I271:J271 I274:J274 I277:J277 I280:J280 I283:J283 I268:J268 I375:J375 I378:J378 I382:J386 I419:J419 I422:J422 I425:J425 I428:J428 I431:J431 I434:J434 I437:J437 I443:J443 I446:J446 I449:J449 I452:J452 I455:J455 I458:J458 I461:J461 I464:J464 I467:J467 I470:J470 I473:J473 I2:J2 I5:J5 I58:J58 I155:J155 I250:J250 I345:J345 I440:J440 I26 J26 I103:I107 J103:J107 I198:I202 J198:J202 I293:I297 J293:J297 I388:I392 J388:J392 I28 J28 I109:I113 J109:J113 I204:I208 J204:J208 I299:I303 J299:J303 I394:I398 J394:J398 I30 J30 I115:I119 J115:J119 I210:I214 J210:J214 I305:I309 J305:J309 I400:I404 J400:J404 I32 J32 I121:I125 J121:J125 I216:I220 J216:J220 I311:I315 J311:J315 I406:I410 J406:J410 I34 J34 I127:I131 J127:J131 I222:I226 J222:J226 I317:I321 J317:J321 I412:I416 J412:J416"/>
  </dataValidations>
  <hyperlinks>
    <hyperlink ref="L95" r:id="rId2" xr:uid="{27A820CB-80E5-831C-50FD-262656A2F4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16B77-D66A-6153-1755-A4E2F201C74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16839" width="9.140625" hidden="1" customWidth="1"/>
    <col min="2" max="2" style="14841" width="9.140625" hidden="1" customWidth="1"/>
    <col min="3" max="3" style="16840" width="3.00390625" customWidth="1"/>
    <col min="4" max="4" style="14762" width="6.00390625" customWidth="1"/>
    <col min="5" max="5" style="14762" width="53.00390625" customWidth="1"/>
    <col min="6" max="7" style="14762" width="35.00390625" customWidth="1"/>
    <col min="8" max="8" style="14762" width="89.00390625" customWidth="1"/>
    <col min="9" max="9" style="14762" width="10.00390625" customWidth="1"/>
    <col min="10" max="11" style="14948" width="10.00390625" customWidth="1"/>
    <col min="12" max="17" style="14762" width="10.00390625" customWidth="1"/>
    <col min="18" max="18" style="14762" width="10.57421875" hidden="1"/>
  </cols>
  <sheetData>
    <row customHeight="1" ht="22.5" hidden="1">
      <c r="N1" s="482"/>
      <c r="O1" s="482"/>
      <c r="Q1" s="482"/>
      <c r="R1" s="601" t="s">
        <v>14</v>
      </c>
    </row>
    <row s="14762" customFormat="1" customHeight="1" ht="18.75" hidden="1">
      <c r="A2" s="329"/>
      <c r="B2" s="1387"/>
      <c r="C2" s="1957" t="s">
        <v>105</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4762" customFormat="1" customHeight="1" ht="18">
      <c r="A6" s="1896"/>
      <c r="B6" s="1387"/>
      <c r="C6" s="603"/>
      <c r="D6" s="2684" t="str">
        <f>IF(org=0,"Не определено",org)</f>
        <v>АО «ДГК» СП «Нерюнгринская ГРЭС»</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344</v>
      </c>
      <c r="E8" s="2436"/>
      <c r="F8" s="2436"/>
      <c r="G8" s="2436"/>
      <c r="H8" s="2616" t="s">
        <v>345</v>
      </c>
      <c r="R8" s="601">
        <v>14</v>
      </c>
    </row>
    <row customHeight="1" ht="24">
      <c r="C9" s="603"/>
      <c r="D9" s="613" t="s">
        <v>89</v>
      </c>
      <c r="E9" s="335" t="s">
        <v>346</v>
      </c>
      <c r="F9" s="335" t="s">
        <v>347</v>
      </c>
      <c r="G9" s="335" t="s">
        <v>434</v>
      </c>
      <c r="H9" s="2616"/>
      <c r="R9" s="601">
        <v>23</v>
      </c>
    </row>
    <row customHeight="1" ht="15">
      <c r="A10" s="570"/>
      <c r="C10" s="603"/>
      <c r="D10" s="374" t="s">
        <v>123</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1197</v>
      </c>
      <c r="G10" s="440" t="s">
        <v>1198</v>
      </c>
      <c r="H10" s="2396" t="s">
        <v>1199</v>
      </c>
      <c r="R10" s="601">
        <v>14</v>
      </c>
    </row>
    <row customHeight="1" ht="15">
      <c r="A11" s="570"/>
      <c r="C11" s="603"/>
      <c r="D11" s="374" t="s">
        <v>104</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1200</v>
      </c>
      <c r="G11" s="440" t="s">
        <v>1198</v>
      </c>
      <c r="H11" s="2397"/>
      <c r="R11" s="601">
        <v>14</v>
      </c>
    </row>
    <row customHeight="1" ht="15">
      <c r="A12" s="329"/>
      <c r="C12" s="614"/>
      <c r="D12" s="374" t="s">
        <v>91</v>
      </c>
      <c r="E12" s="615" t="str">
        <f>"Сведения о планировании закупочных процедур"&amp;IF(TEMPLATE_SPHERE="TKO"," &lt;1&gt;","")</f>
        <v>Сведения о планировании закупочных процедур</v>
      </c>
      <c r="F12" s="484" t="s">
        <v>1200</v>
      </c>
      <c r="G12" s="440" t="s">
        <v>1198</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92</v>
      </c>
      <c r="E13" s="615" t="str">
        <f>"Сведения о результатах проведения закупочных процедур"&amp;IF(TEMPLATE_SPHERE="TKO"," &lt;1&gt;","")</f>
        <v>Сведения о результатах проведения закупочных процедур</v>
      </c>
      <c r="F13" s="484" t="s">
        <v>1200</v>
      </c>
      <c r="G13" s="440" t="s">
        <v>1198</v>
      </c>
      <c r="H13" s="2397"/>
      <c r="I13" s="577"/>
      <c r="K13" s="601"/>
      <c r="R13" s="601">
        <v>14</v>
      </c>
    </row>
    <row customHeight="1" ht="14.699999999999998">
      <c r="A14" s="570"/>
      <c r="C14" s="603"/>
      <c r="D14" s="574"/>
      <c r="E14" s="622" t="s">
        <v>366</v>
      </c>
      <c r="F14" s="576"/>
      <c r="G14" s="428"/>
      <c r="H14" s="2398"/>
      <c r="R14" s="601">
        <v>14</v>
      </c>
    </row>
    <row s="14762"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83</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9a0fd400-6e0f-4cd8-881d-c074d0fe90ec" xr:uid="{E3FF17CE-57B1-EE16-A924-5C513C47776E}"/>
    <hyperlink ref="G11" r:id="rId3" tooltip="https://portal.eias.ru/Portal/DownloadPage.aspx?type=12&amp;guid=9a0fd400-6e0f-4cd8-881d-c074d0fe90ec" xr:uid="{CDD1323B-169B-8EB1-9522-1C0226FF925F}"/>
    <hyperlink ref="G12" r:id="rId4" tooltip="https://portal.eias.ru/Portal/DownloadPage.aspx?type=12&amp;guid=9a0fd400-6e0f-4cd8-881d-c074d0fe90ec" xr:uid="{EEAC1B4F-8474-459D-42FB-6BFA3D8F8D8B}"/>
    <hyperlink ref="G13" r:id="rId5" tooltip="https://portal.eias.ru/Portal/DownloadPage.aspx?type=12&amp;guid=9a0fd400-6e0f-4cd8-881d-c074d0fe90ec" xr:uid="{832C1801-141D-63A6-5CB6-1CD376094A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1D2D5-6A49-44CC-0289-2804DD68200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4726" width="9.140625" hidden="1" customWidth="1"/>
    <col min="2" max="2" style="14762" width="9.140625" hidden="1" customWidth="1"/>
    <col min="3" max="3" style="17514" width="4.00390625" customWidth="1"/>
    <col min="4" max="4" style="14762" width="6.00390625" customWidth="1"/>
    <col min="5" max="5" style="14762" width="47.00390625" customWidth="1"/>
    <col min="6" max="6" style="14762" width="9.00390625" customWidth="1"/>
    <col min="7" max="7" style="14762" width="25.7109375" hidden="1" customWidth="1"/>
    <col min="8" max="8" style="14762" width="34.00390625" hidden="1" customWidth="1"/>
    <col min="9" max="9" style="14762" width="25.7109375" customWidth="1"/>
    <col min="10" max="10" style="14762" width="33.00390625" customWidth="1"/>
    <col min="11" max="11" style="14841" width="50.00390625" customWidth="1"/>
    <col min="12" max="20" style="14762" width="10.00390625" customWidth="1"/>
    <col min="21" max="21" style="17515" width="10.00390625" customWidth="1"/>
    <col min="22" max="22" style="14762" width="10.57421875" hidden="1"/>
  </cols>
  <sheetData>
    <row s="14841" customFormat="1" customHeight="1" ht="22.5" hidden="1">
      <c r="C1" s="899"/>
      <c r="G1" s="644">
        <v>4</v>
      </c>
      <c r="I1" s="644">
        <v>4</v>
      </c>
      <c r="U1" s="647"/>
      <c r="V1" s="644" t="s">
        <v>14</v>
      </c>
    </row>
    <row s="14762" customFormat="1" customHeight="1" ht="15" hidden="1">
      <c r="A2" s="589"/>
      <c r="C2" s="403"/>
      <c r="D2" s="573"/>
      <c r="E2" s="900"/>
      <c r="F2" s="749"/>
      <c r="G2" s="843"/>
      <c r="H2" s="843"/>
      <c r="I2" s="843"/>
      <c r="J2" s="843"/>
      <c r="U2" s="901"/>
      <c r="V2" s="736">
        <v>0</v>
      </c>
    </row>
    <row s="14841" customFormat="1" customHeight="1" ht="15" hidden="1">
      <c r="C3" s="899"/>
      <c r="U3" s="647"/>
      <c r="V3" s="644">
        <v>0</v>
      </c>
    </row>
    <row customHeight="1" ht="15.75">
      <c r="C4" s="403"/>
      <c r="D4" s="736"/>
      <c r="E4" s="736"/>
      <c r="F4" s="736"/>
      <c r="G4" s="736"/>
      <c r="H4" s="736"/>
      <c r="I4" s="736"/>
      <c r="J4" s="736"/>
      <c r="V4" s="732">
        <v>15</v>
      </c>
    </row>
    <row customHeight="1" ht="66">
      <c r="C5" s="403"/>
      <c r="D5" s="2464" t="s">
        <v>1201</v>
      </c>
      <c r="E5" s="2464"/>
      <c r="F5" s="2464"/>
      <c r="G5" s="2464"/>
      <c r="H5" s="2464"/>
      <c r="I5" s="2464"/>
      <c r="J5" s="2464"/>
      <c r="V5" s="732">
        <v>63</v>
      </c>
    </row>
    <row customHeight="1" ht="15.75">
      <c r="C6" s="403"/>
      <c r="D6" s="2403" t="str">
        <f>IF(org=0,"Не определено",org)</f>
        <v>АО «ДГК» СП «Нерюнгринская ГРЭС»</v>
      </c>
      <c r="E6" s="2403"/>
      <c r="F6" s="2403"/>
      <c r="G6" s="2403"/>
      <c r="H6" s="2403"/>
      <c r="I6" s="2403"/>
      <c r="J6" s="2403"/>
      <c r="K6" s="764"/>
      <c r="V6" s="732">
        <v>15</v>
      </c>
    </row>
    <row customHeight="1" ht="15.75">
      <c r="C7" s="403"/>
      <c r="D7" s="979"/>
      <c r="E7" s="736"/>
      <c r="F7" s="736"/>
      <c r="G7" s="764">
        <v>22</v>
      </c>
      <c r="I7" s="764">
        <v>1</v>
      </c>
      <c r="J7" s="979"/>
      <c r="V7" s="732">
        <v>15</v>
      </c>
    </row>
    <row s="14762" customFormat="1" customHeight="1" ht="1.05">
      <c r="A8" s="986"/>
      <c r="C8" s="403"/>
      <c r="D8" s="736"/>
      <c r="E8" s="736"/>
      <c r="F8" s="736"/>
      <c r="G8" s="764"/>
      <c r="H8" s="979"/>
      <c r="I8" s="764" t="s">
        <v>130</v>
      </c>
      <c r="J8" s="979"/>
      <c r="K8" s="644"/>
      <c r="U8" s="902"/>
      <c r="V8" s="985">
        <v>1</v>
      </c>
    </row>
    <row customHeight="1" ht="15.75">
      <c r="C9" s="403"/>
      <c r="D9" s="938"/>
      <c r="E9" s="2594" t="s">
        <v>119</v>
      </c>
      <c r="F9" s="2595"/>
      <c r="G9" s="2622" t="str">
        <f>IF(G8="","",INDEX(DIFFERENTIATION_UNMERGE_VD,MATCH(G8,DIFFERENTIATION_ID_DIFF,0)))</f>
        <v/>
      </c>
      <c r="H9" s="2623"/>
      <c r="I9" s="2622">
        <f>IF(I8="","",INDEX(DIFFERENTIATION_UNMERGE_VD,MATCH(I8,DIFFERENTIATION_ID_DIFF,0)))</f>
        <v>0</v>
      </c>
      <c r="J9" s="2623"/>
      <c r="K9" s="2402" t="s">
        <v>345</v>
      </c>
      <c r="V9" s="732">
        <v>15</v>
      </c>
    </row>
    <row s="14762" customFormat="1" customHeight="1" ht="15.75">
      <c r="A10" s="986"/>
      <c r="C10" s="403"/>
      <c r="D10" s="938"/>
      <c r="E10" s="2594" t="s">
        <v>606</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4762" customFormat="1" customHeight="1" ht="15.75">
      <c r="A11" s="986"/>
      <c r="C11" s="403"/>
      <c r="D11" s="938"/>
      <c r="E11" s="2594" t="s">
        <v>607</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4762" customFormat="1" customHeight="1" ht="15.75">
      <c r="A12" s="986"/>
      <c r="C12" s="403"/>
      <c r="D12" s="2596" t="s">
        <v>344</v>
      </c>
      <c r="E12" s="2597"/>
      <c r="F12" s="2597"/>
      <c r="G12" s="1114"/>
      <c r="H12" s="1114"/>
      <c r="I12" s="1114"/>
      <c r="J12" s="1114"/>
      <c r="K12" s="2426"/>
      <c r="U12" s="902"/>
      <c r="V12" s="985">
        <v>15</v>
      </c>
    </row>
    <row customHeight="1" ht="35.699999999999996">
      <c r="C13" s="403"/>
      <c r="D13" s="1032" t="s">
        <v>89</v>
      </c>
      <c r="E13" s="1034" t="s">
        <v>346</v>
      </c>
      <c r="F13" s="1034" t="s">
        <v>608</v>
      </c>
      <c r="G13" s="1035" t="s">
        <v>347</v>
      </c>
      <c r="H13" s="1034" t="s">
        <v>434</v>
      </c>
      <c r="I13" s="1035" t="s">
        <v>347</v>
      </c>
      <c r="J13" s="1034" t="s">
        <v>434</v>
      </c>
      <c r="K13" s="2459"/>
      <c r="V13" s="732">
        <v>34</v>
      </c>
    </row>
    <row customHeight="1" ht="15" hidden="1">
      <c r="C14" s="403"/>
      <c r="D14" s="820" t="s">
        <v>123</v>
      </c>
      <c r="E14" s="820" t="s">
        <v>104</v>
      </c>
      <c r="F14" s="820" t="s">
        <v>91</v>
      </c>
      <c r="G14" s="886" t="str">
        <f>G1&amp;".1"</f>
        <v>4.1</v>
      </c>
      <c r="H14" s="886"/>
      <c r="I14" s="886" t="str">
        <f>I1&amp;".1"</f>
        <v>4.1</v>
      </c>
      <c r="J14" s="886"/>
      <c r="K14" s="516"/>
      <c r="V14" s="732">
        <v>0</v>
      </c>
    </row>
    <row customHeight="1" ht="22.5" hidden="1">
      <c r="A15" s="732"/>
      <c r="C15" s="753"/>
      <c r="D15" s="748">
        <v>1</v>
      </c>
      <c r="E15" s="904" t="s">
        <v>850</v>
      </c>
      <c r="F15" s="748" t="s">
        <v>851</v>
      </c>
      <c r="G15" s="905"/>
      <c r="H15" s="905"/>
      <c r="I15" s="905"/>
      <c r="J15" s="905"/>
      <c r="K15" s="516" t="s">
        <v>852</v>
      </c>
      <c r="V15" s="732">
        <v>0</v>
      </c>
    </row>
    <row customHeight="1" ht="22.5" hidden="1">
      <c r="A16" s="732"/>
      <c r="C16" s="753"/>
      <c r="D16" s="748">
        <v>2</v>
      </c>
      <c r="E16" s="506" t="s">
        <v>853</v>
      </c>
      <c r="F16" s="748" t="s">
        <v>854</v>
      </c>
      <c r="G16" s="905"/>
      <c r="H16" s="905"/>
      <c r="I16" s="905"/>
      <c r="J16" s="905"/>
      <c r="K16" s="516" t="s">
        <v>855</v>
      </c>
      <c r="V16" s="732">
        <v>0</v>
      </c>
    </row>
    <row customHeight="1" ht="123.75" hidden="1">
      <c r="A17" s="732"/>
      <c r="C17" s="753"/>
      <c r="D17" s="748">
        <v>3</v>
      </c>
      <c r="E17" s="506" t="s">
        <v>1202</v>
      </c>
      <c r="F17" s="748" t="s">
        <v>350</v>
      </c>
      <c r="G17" s="905"/>
      <c r="H17" s="905"/>
      <c r="I17" s="905"/>
      <c r="J17" s="905"/>
      <c r="K17" s="516" t="s">
        <v>1203</v>
      </c>
      <c r="V17" s="732">
        <v>0</v>
      </c>
    </row>
    <row customHeight="1" ht="48.29999999999999">
      <c r="A18" s="732"/>
      <c r="C18" s="753"/>
      <c r="D18" s="748">
        <v>3</v>
      </c>
      <c r="E18" s="506" t="s">
        <v>856</v>
      </c>
      <c r="F18" s="748" t="s">
        <v>350</v>
      </c>
      <c r="G18" s="1036" t="s">
        <v>350</v>
      </c>
      <c r="H18" s="1037" t="s">
        <v>350</v>
      </c>
      <c r="I18" s="748" t="s">
        <v>350</v>
      </c>
      <c r="J18" s="805" t="s">
        <v>350</v>
      </c>
      <c r="K18" s="516" t="s">
        <v>1204</v>
      </c>
      <c r="V18" s="732">
        <v>46</v>
      </c>
    </row>
    <row customHeight="1" ht="35.699999999999996">
      <c r="A19" s="732"/>
      <c r="C19" s="753"/>
      <c r="D19" s="766" t="s">
        <v>368</v>
      </c>
      <c r="E19" s="786" t="s">
        <v>858</v>
      </c>
      <c r="F19" s="748" t="s">
        <v>859</v>
      </c>
      <c r="G19" s="1044"/>
      <c r="H19" s="333"/>
      <c r="I19" s="1044"/>
      <c r="J19" s="1045"/>
      <c r="K19" s="906"/>
      <c r="V19" s="732">
        <v>34</v>
      </c>
    </row>
    <row customHeight="1" ht="35.699999999999996">
      <c r="A20" s="732"/>
      <c r="C20" s="753"/>
      <c r="D20" s="2117" t="s">
        <v>376</v>
      </c>
      <c r="E20" s="786" t="s">
        <v>860</v>
      </c>
      <c r="F20" s="748" t="s">
        <v>861</v>
      </c>
      <c r="G20" s="1044"/>
      <c r="H20" s="333"/>
      <c r="I20" s="1044"/>
      <c r="J20" s="333"/>
      <c r="K20" s="906"/>
      <c r="V20" s="732">
        <v>34</v>
      </c>
    </row>
    <row customHeight="1" ht="48.29999999999999">
      <c r="A21" s="732"/>
      <c r="C21" s="753"/>
      <c r="D21" s="2117" t="s">
        <v>378</v>
      </c>
      <c r="E21" s="786" t="s">
        <v>862</v>
      </c>
      <c r="F21" s="748" t="s">
        <v>613</v>
      </c>
      <c r="G21" s="907"/>
      <c r="H21" s="333"/>
      <c r="I21" s="907"/>
      <c r="J21" s="333"/>
      <c r="K21" s="906"/>
      <c r="V21" s="732">
        <v>46</v>
      </c>
    </row>
    <row customHeight="1" ht="67.5" hidden="1">
      <c r="A22" s="732"/>
      <c r="C22" s="753"/>
      <c r="D22" s="748">
        <v>5</v>
      </c>
      <c r="E22" s="506" t="s">
        <v>1205</v>
      </c>
      <c r="F22" s="748" t="s">
        <v>600</v>
      </c>
      <c r="G22" s="908"/>
      <c r="H22" s="909"/>
      <c r="I22" s="908"/>
      <c r="J22" s="909"/>
      <c r="K22" s="516" t="s">
        <v>1206</v>
      </c>
      <c r="V22" s="732">
        <v>0</v>
      </c>
    </row>
    <row customHeight="1" ht="33.75" hidden="1">
      <c r="C23" s="678"/>
      <c r="D23" s="748">
        <v>6</v>
      </c>
      <c r="E23" s="506" t="s">
        <v>1207</v>
      </c>
      <c r="F23" s="748" t="s">
        <v>1208</v>
      </c>
      <c r="G23" s="908"/>
      <c r="H23" s="908"/>
      <c r="I23" s="908"/>
      <c r="J23" s="908"/>
      <c r="K23" s="516" t="s">
        <v>1209</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83</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FB1D35-FD45-763D-CAC5-75E869A5ED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067" width="32.57421875" customWidth="1"/>
    <col min="2" max="2" style="14902" width="11.00390625" customWidth="1"/>
    <col min="3" max="3" style="14902" width="9.140625"/>
    <col min="4" max="4" style="14902" width="26.57421875" customWidth="1"/>
    <col min="5" max="5" style="17773" width="36.8515625" customWidth="1"/>
    <col min="6" max="6" style="17773" width="23.57421875" customWidth="1"/>
    <col min="7" max="7" style="17773" width="31.421875" customWidth="1"/>
    <col min="8" max="8" style="17773" width="40.8515625" customWidth="1"/>
    <col min="9" max="9" style="17773" width="14.57421875" customWidth="1"/>
    <col min="10" max="10" style="17773" width="26.8515625" customWidth="1"/>
    <col min="11" max="11" style="17773" width="50.00390625" customWidth="1"/>
    <col min="12" max="12" style="17773" width="52.421875" customWidth="1"/>
    <col min="13" max="13" style="17773" width="10.7109375" customWidth="1"/>
    <col min="14" max="14" style="17773" width="55.140625" customWidth="1"/>
    <col min="15" max="15" style="17773" width="31.8515625" customWidth="1"/>
    <col min="16" max="16" style="17773" width="23.8515625" customWidth="1"/>
    <col min="17" max="17" style="17773" width="46.57421875" customWidth="1"/>
    <col min="18" max="18" style="17773" width="24.00390625" customWidth="1"/>
    <col min="19" max="19" style="17773" width="20.57421875" customWidth="1"/>
    <col min="20" max="20" style="17773" width="22.00390625" customWidth="1"/>
    <col min="21" max="22" style="17773" width="26.421875" customWidth="1"/>
    <col min="23" max="23" style="17773" width="8.28125" hidden="1" customWidth="1"/>
    <col min="24" max="24" style="17773" width="59.7109375" customWidth="1"/>
    <col min="25" max="25" style="17773" width="49.140625" customWidth="1"/>
    <col min="26" max="26" style="17773" width="11.140625" customWidth="1"/>
    <col min="27" max="30" style="17773" width="29.00390625" customWidth="1"/>
    <col min="31" max="31" style="17773" width="9.140625"/>
    <col min="32" max="32" style="17773" width="34.7109375" customWidth="1"/>
    <col min="33" max="33" style="17773" width="9.140625"/>
    <col min="34" max="35" style="17773" width="34.421875" customWidth="1"/>
    <col min="36" max="36" style="17773" width="9.140625"/>
    <col min="37" max="37" style="17773" width="24.57421875" customWidth="1"/>
    <col min="38" max="38" style="17773" width="9.140625"/>
    <col min="39" max="39" style="17773" width="26.140625" customWidth="1"/>
    <col min="40" max="40" style="17773" width="1.7109375" customWidth="1"/>
    <col min="41" max="41" style="17773" width="9.140625"/>
    <col min="42" max="43" style="17773" width="47.8515625" customWidth="1"/>
    <col min="44" max="44" style="17773" width="1.7109375" customWidth="1"/>
    <col min="45" max="45" style="17773" width="21.421875" customWidth="1"/>
    <col min="46" max="46" style="17773" width="1.7109375" customWidth="1"/>
    <col min="47" max="47" style="17773" width="31.28125" customWidth="1"/>
    <col min="48" max="48" style="17773" width="1.7109375" customWidth="1"/>
    <col min="49" max="50" style="17773" width="9.140625"/>
    <col min="51" max="51" style="17773" width="3.7109375" customWidth="1"/>
    <col min="52" max="52" style="17773" width="60.8515625" customWidth="1"/>
    <col min="53" max="53" style="17773" width="49.28125" customWidth="1"/>
    <col min="54" max="54" style="17773" width="35.140625" customWidth="1"/>
    <col min="55" max="55" style="17773" width="9.140625"/>
    <col min="56" max="56" style="17773" width="1.7109375" customWidth="1"/>
    <col min="57" max="57" style="18068" width="12.57421875" customWidth="1"/>
    <col min="58" max="58" style="18068" width="14.28125" customWidth="1"/>
    <col min="59" max="59" style="17773" width="30.7109375" customWidth="1"/>
    <col min="60" max="60" style="18069" width="40.7109375" customWidth="1"/>
    <col min="61" max="61" style="18069" width="15.00390625" customWidth="1"/>
    <col min="62" max="62" style="18069" width="40.7109375" customWidth="1"/>
    <col min="63" max="63" style="18069" width="2.7109375" customWidth="1"/>
    <col min="64" max="64" style="18069" width="44.7109375" customWidth="1"/>
    <col min="65" max="65" style="18069" width="2.7109375" customWidth="1"/>
    <col min="66" max="66" style="18069" width="40.7109375" customWidth="1"/>
    <col min="67" max="68" style="17773" width="9.140625"/>
    <col min="69" max="69" style="17773" width="18.140625" customWidth="1"/>
    <col min="70" max="70" style="17773" width="57.8515625" customWidth="1"/>
    <col min="71" max="71" style="17773" width="1.7109375" customWidth="1"/>
    <col min="72" max="72" style="17773" width="22.57421875" customWidth="1"/>
    <col min="73" max="73" style="17773" width="57.8515625" customWidth="1"/>
    <col min="74" max="74" style="17773" width="1.7109375" customWidth="1"/>
    <col min="75" max="75" style="17773" width="22.57421875" customWidth="1"/>
    <col min="76" max="76" style="17773" width="57.8515625" customWidth="1"/>
    <col min="77" max="77" style="17773" width="1.7109375" customWidth="1"/>
    <col min="78" max="78" style="17773" width="22.57421875" customWidth="1"/>
    <col min="79" max="79" style="17773" width="57.8515625" customWidth="1"/>
    <col min="80" max="81" style="17773" width="9.140625"/>
    <col min="82" max="82" style="17773" width="49.57421875" customWidth="1"/>
  </cols>
  <sheetData>
    <row s="17970" customFormat="1" customHeight="1" ht="11.25">
      <c r="A1" s="1294" t="s">
        <v>1210</v>
      </c>
      <c r="B1" s="1294" t="s">
        <v>1211</v>
      </c>
      <c r="C1" s="1294" t="s">
        <v>1212</v>
      </c>
      <c r="D1" s="1294" t="s">
        <v>1213</v>
      </c>
      <c r="E1" s="1294" t="s">
        <v>1214</v>
      </c>
      <c r="F1" s="1294" t="s">
        <v>1215</v>
      </c>
      <c r="G1" s="1294" t="s">
        <v>1216</v>
      </c>
      <c r="H1" s="1294" t="s">
        <v>1217</v>
      </c>
      <c r="I1" s="1294" t="s">
        <v>1218</v>
      </c>
      <c r="J1" s="1294" t="s">
        <v>1219</v>
      </c>
      <c r="K1" s="1294" t="s">
        <v>1220</v>
      </c>
      <c r="L1" s="1294" t="s">
        <v>1221</v>
      </c>
      <c r="M1" s="1294"/>
      <c r="N1" s="1294" t="s">
        <v>1222</v>
      </c>
      <c r="O1" s="1294" t="s">
        <v>1223</v>
      </c>
      <c r="P1" s="1294" t="s">
        <v>1224</v>
      </c>
      <c r="Q1" s="1294" t="s">
        <v>1225</v>
      </c>
      <c r="R1" s="1294" t="s">
        <v>1226</v>
      </c>
      <c r="S1" s="1294" t="s">
        <v>1227</v>
      </c>
      <c r="T1" s="1294" t="s">
        <v>1228</v>
      </c>
      <c r="U1" s="1294" t="s">
        <v>1229</v>
      </c>
      <c r="V1" s="1294"/>
      <c r="W1" s="1024" t="s">
        <v>1230</v>
      </c>
      <c r="X1" s="1294" t="s">
        <v>1231</v>
      </c>
      <c r="Y1" s="1294" t="s">
        <v>1232</v>
      </c>
      <c r="Z1" s="1294"/>
      <c r="AA1" s="1294" t="s">
        <v>1233</v>
      </c>
      <c r="AB1" s="1294"/>
      <c r="AC1" s="1294" t="s">
        <v>1234</v>
      </c>
      <c r="AD1" s="1294"/>
      <c r="AF1" s="1294" t="s">
        <v>1235</v>
      </c>
      <c r="AH1" s="1294" t="s">
        <v>1236</v>
      </c>
      <c r="AI1" s="1294" t="s">
        <v>1237</v>
      </c>
      <c r="AK1" s="1294" t="s">
        <v>1238</v>
      </c>
      <c r="AM1" s="1294" t="s">
        <v>1239</v>
      </c>
      <c r="AP1" s="1294" t="s">
        <v>1240</v>
      </c>
      <c r="AQ1" s="1294" t="s">
        <v>1241</v>
      </c>
      <c r="AS1" s="1294" t="s">
        <v>1242</v>
      </c>
      <c r="AU1" s="1294" t="s">
        <v>1243</v>
      </c>
      <c r="AW1" s="1294" t="s">
        <v>1244</v>
      </c>
      <c r="AX1" s="1294" t="s">
        <v>1245</v>
      </c>
      <c r="AZ1" s="1379" t="s">
        <v>1246</v>
      </c>
      <c r="BB1" s="1294" t="s">
        <v>1247</v>
      </c>
      <c r="BC1" s="1294"/>
      <c r="BE1" s="1294" t="s">
        <v>1248</v>
      </c>
      <c r="BF1" s="1294" t="s">
        <v>1249</v>
      </c>
      <c r="BH1" s="1296" t="s">
        <v>849</v>
      </c>
      <c r="BI1" s="1297"/>
      <c r="BJ1" s="1298" t="s">
        <v>1250</v>
      </c>
      <c r="BK1" s="1297"/>
      <c r="BL1" s="1299" t="s">
        <v>948</v>
      </c>
      <c r="BM1" s="1297"/>
      <c r="BN1" s="1300" t="s">
        <v>1251</v>
      </c>
      <c r="BS1" s="1654"/>
    </row>
    <row customHeight="1" ht="11.25">
      <c r="A2" s="1301" t="s">
        <v>1252</v>
      </c>
      <c r="B2" s="1302">
        <v>2000</v>
      </c>
      <c r="C2" s="1302">
        <v>2022</v>
      </c>
      <c r="D2" s="1302" t="s">
        <v>67</v>
      </c>
      <c r="E2" s="1303" t="s">
        <v>1253</v>
      </c>
      <c r="F2" s="1303" t="s">
        <v>1254</v>
      </c>
      <c r="G2" s="1303" t="s">
        <v>1255</v>
      </c>
      <c r="H2" s="1304" t="s">
        <v>56</v>
      </c>
      <c r="I2" s="1303" t="s">
        <v>123</v>
      </c>
      <c r="J2" s="1303" t="s">
        <v>1256</v>
      </c>
      <c r="K2" s="1305" t="s">
        <v>1257</v>
      </c>
      <c r="L2" s="1306"/>
      <c r="M2" s="1305">
        <v>1</v>
      </c>
      <c r="N2" s="1389" t="s">
        <v>1258</v>
      </c>
      <c r="O2" s="1304" t="s">
        <v>490</v>
      </c>
      <c r="P2" s="1307" t="s">
        <v>1259</v>
      </c>
      <c r="Q2" s="1308" t="s">
        <v>489</v>
      </c>
      <c r="R2" s="370" t="s">
        <v>1260</v>
      </c>
      <c r="S2" s="370" t="s">
        <v>1261</v>
      </c>
      <c r="T2" s="1309" t="s">
        <v>1262</v>
      </c>
      <c r="U2" s="1306" t="s">
        <v>1263</v>
      </c>
      <c r="V2" s="1310">
        <v>1</v>
      </c>
      <c r="W2" s="1311"/>
      <c r="X2" s="1311" t="s">
        <v>1264</v>
      </c>
      <c r="Y2" s="1302" t="s">
        <v>1265</v>
      </c>
      <c r="Z2" s="1312"/>
      <c r="AA2" s="1302" t="s">
        <v>1266</v>
      </c>
      <c r="AB2" s="1313" t="s">
        <v>1266</v>
      </c>
      <c r="AC2" s="1302" t="s">
        <v>1267</v>
      </c>
      <c r="AD2" s="1313" t="s">
        <v>1267</v>
      </c>
      <c r="AF2" s="1304" t="s">
        <v>1263</v>
      </c>
      <c r="AH2" s="1303" t="s">
        <v>1268</v>
      </c>
      <c r="AI2" s="1303" t="s">
        <v>1268</v>
      </c>
      <c r="AK2" s="1303" t="s">
        <v>1269</v>
      </c>
      <c r="AM2" s="1303" t="s">
        <v>1270</v>
      </c>
      <c r="AP2" s="1314" t="s">
        <v>1264</v>
      </c>
      <c r="AQ2" s="1315" t="s">
        <v>1264</v>
      </c>
      <c r="AS2" s="1302" t="s">
        <v>1271</v>
      </c>
      <c r="AU2" s="1347" t="s">
        <v>1272</v>
      </c>
      <c r="AW2" s="1347" t="s">
        <v>1273</v>
      </c>
      <c r="AX2" s="1347" t="s">
        <v>1273</v>
      </c>
      <c r="AZ2" s="1347" t="s">
        <v>54</v>
      </c>
      <c r="BB2" s="1347" t="s">
        <v>1274</v>
      </c>
      <c r="BC2" s="1347" t="s">
        <v>1275</v>
      </c>
      <c r="BE2" s="1347">
        <v>2000</v>
      </c>
      <c r="BF2" s="1347" t="s">
        <v>1276</v>
      </c>
    </row>
    <row customHeight="1" ht="11.25">
      <c r="A3" s="1301" t="s">
        <v>1277</v>
      </c>
      <c r="B3" s="1302">
        <v>2001</v>
      </c>
      <c r="C3" s="1302">
        <v>2023</v>
      </c>
      <c r="D3" s="1302" t="s">
        <v>19</v>
      </c>
      <c r="E3" s="1303" t="s">
        <v>1278</v>
      </c>
      <c r="F3" s="1303" t="s">
        <v>1279</v>
      </c>
      <c r="G3" s="1303" t="s">
        <v>1280</v>
      </c>
      <c r="H3" s="1304" t="s">
        <v>1281</v>
      </c>
      <c r="I3" s="1303" t="s">
        <v>104</v>
      </c>
      <c r="J3" s="1303" t="s">
        <v>598</v>
      </c>
      <c r="K3" s="1305" t="s">
        <v>1191</v>
      </c>
      <c r="L3" s="1306">
        <f>_xlfn.IFERROR(MATCH(K3,OFFER_METHOD,0),0)</f>
        <v>1</v>
      </c>
      <c r="M3" s="1305">
        <v>2</v>
      </c>
      <c r="N3" s="1389" t="s">
        <v>1282</v>
      </c>
      <c r="O3" s="1304" t="s">
        <v>1283</v>
      </c>
      <c r="P3" s="1307" t="s">
        <v>37</v>
      </c>
      <c r="Q3" s="1308" t="s">
        <v>1284</v>
      </c>
      <c r="R3" s="370" t="s">
        <v>1285</v>
      </c>
      <c r="S3" s="370" t="s">
        <v>1286</v>
      </c>
      <c r="T3" s="1309" t="s">
        <v>1287</v>
      </c>
      <c r="U3" s="1306" t="s">
        <v>1288</v>
      </c>
      <c r="V3" s="1310">
        <v>2</v>
      </c>
      <c r="W3" s="1311"/>
      <c r="X3" s="1311" t="s">
        <v>1289</v>
      </c>
      <c r="Y3" s="1302" t="s">
        <v>1265</v>
      </c>
      <c r="Z3" s="1312"/>
      <c r="AA3" s="1302" t="s">
        <v>1290</v>
      </c>
      <c r="AB3" s="1313" t="s">
        <v>1290</v>
      </c>
      <c r="AC3" s="1302" t="s">
        <v>1291</v>
      </c>
      <c r="AD3" s="1313" t="s">
        <v>1291</v>
      </c>
      <c r="AF3" s="1304" t="s">
        <v>1288</v>
      </c>
      <c r="AH3" s="1303" t="s">
        <v>1292</v>
      </c>
      <c r="AI3" s="1303" t="s">
        <v>1293</v>
      </c>
      <c r="AK3" s="1303" t="s">
        <v>1294</v>
      </c>
      <c r="AM3" s="1303" t="s">
        <v>1295</v>
      </c>
      <c r="AP3" s="1314" t="s">
        <v>1296</v>
      </c>
      <c r="AQ3" s="1315" t="s">
        <v>1296</v>
      </c>
      <c r="AS3" s="1302" t="s">
        <v>1297</v>
      </c>
      <c r="AU3" s="1347" t="s">
        <v>1298</v>
      </c>
      <c r="AW3" s="1347" t="s">
        <v>1299</v>
      </c>
      <c r="AX3" s="1347" t="s">
        <v>1299</v>
      </c>
      <c r="AZ3" s="1347" t="s">
        <v>1300</v>
      </c>
      <c r="BB3" s="1347" t="s">
        <v>1301</v>
      </c>
      <c r="BC3" s="1347" t="s">
        <v>1275</v>
      </c>
      <c r="BE3" s="1347">
        <v>2001</v>
      </c>
      <c r="BF3" s="1347" t="s">
        <v>1302</v>
      </c>
      <c r="BH3" s="1294" t="s">
        <v>1303</v>
      </c>
      <c r="BJ3" s="1294" t="s">
        <v>1304</v>
      </c>
      <c r="BL3" s="1294" t="s">
        <v>1305</v>
      </c>
      <c r="BN3" s="1294" t="s">
        <v>1306</v>
      </c>
      <c r="BR3" s="1294" t="s">
        <v>1307</v>
      </c>
      <c r="BS3" s="1655"/>
      <c r="BT3" s="1297"/>
      <c r="BU3" s="1294" t="s">
        <v>1308</v>
      </c>
      <c r="BV3" s="1297"/>
      <c r="BW3" s="1917"/>
      <c r="BX3" s="1919" t="s">
        <v>1309</v>
      </c>
      <c r="CA3" s="1294" t="s">
        <v>1310</v>
      </c>
    </row>
    <row customHeight="1" ht="11.25">
      <c r="A4" s="1301" t="s">
        <v>1311</v>
      </c>
      <c r="B4" s="1302">
        <v>2002</v>
      </c>
      <c r="C4" s="1302">
        <v>2024</v>
      </c>
      <c r="E4" s="1303" t="s">
        <v>1312</v>
      </c>
      <c r="F4" s="1303" t="s">
        <v>1313</v>
      </c>
      <c r="H4" s="1304" t="s">
        <v>1314</v>
      </c>
      <c r="I4" s="1303" t="s">
        <v>91</v>
      </c>
      <c r="J4" s="1303" t="s">
        <v>1315</v>
      </c>
      <c r="K4" s="1305" t="s">
        <v>1316</v>
      </c>
      <c r="L4" s="1306">
        <f>_xlfn.IFERROR(MATCH(K4,OFFER_METHOD,0),0)</f>
        <v>0</v>
      </c>
      <c r="M4" s="1305">
        <v>3</v>
      </c>
      <c r="N4" s="1389" t="s">
        <v>1317</v>
      </c>
      <c r="O4" s="1303" t="s">
        <v>1318</v>
      </c>
      <c r="Q4" s="1308" t="s">
        <v>1319</v>
      </c>
      <c r="R4" s="370" t="s">
        <v>1320</v>
      </c>
      <c r="S4" s="370" t="s">
        <v>1321</v>
      </c>
      <c r="T4" s="1309" t="s">
        <v>1322</v>
      </c>
      <c r="U4" s="1306" t="s">
        <v>1323</v>
      </c>
      <c r="V4" s="1310">
        <v>3</v>
      </c>
      <c r="W4" s="1311"/>
      <c r="X4" s="1311" t="s">
        <v>1324</v>
      </c>
      <c r="Y4" s="1302" t="s">
        <v>1265</v>
      </c>
      <c r="Z4" s="1318"/>
      <c r="AC4" s="1302" t="s">
        <v>1325</v>
      </c>
      <c r="AD4" s="1313" t="s">
        <v>1325</v>
      </c>
      <c r="AF4" s="1304" t="s">
        <v>1323</v>
      </c>
      <c r="AH4" s="1304" t="s">
        <v>1326</v>
      </c>
      <c r="AK4" s="1303" t="s">
        <v>1327</v>
      </c>
      <c r="AM4" s="1303" t="s">
        <v>1328</v>
      </c>
      <c r="AP4" s="1314" t="s">
        <v>1289</v>
      </c>
      <c r="AQ4" s="1315" t="s">
        <v>1289</v>
      </c>
      <c r="AS4" s="1302" t="s">
        <v>1329</v>
      </c>
      <c r="AU4" s="1347" t="s">
        <v>1330</v>
      </c>
      <c r="AW4" s="1347" t="s">
        <v>1331</v>
      </c>
      <c r="AX4" s="1347" t="s">
        <v>1331</v>
      </c>
      <c r="AZ4" s="1347" t="s">
        <v>1332</v>
      </c>
      <c r="BB4" s="1347" t="s">
        <v>1333</v>
      </c>
      <c r="BC4" s="1347" t="s">
        <v>1334</v>
      </c>
      <c r="BE4" s="1347">
        <v>2002</v>
      </c>
      <c r="BF4" s="1347" t="s">
        <v>1335</v>
      </c>
      <c r="BH4" s="1295" t="s">
        <v>1336</v>
      </c>
      <c r="BJ4" s="1295" t="s">
        <v>1336</v>
      </c>
      <c r="BL4" s="1295" t="s">
        <v>1336</v>
      </c>
      <c r="BN4" s="1295" t="s">
        <v>1336</v>
      </c>
      <c r="BQ4" s="1659" t="s">
        <v>1337</v>
      </c>
      <c r="BR4" s="1386" t="s">
        <v>1338</v>
      </c>
      <c r="BS4" s="501"/>
      <c r="BT4" s="1659" t="s">
        <v>1339</v>
      </c>
      <c r="BU4" s="1386" t="s">
        <v>1340</v>
      </c>
      <c r="BV4" s="1297"/>
      <c r="BW4" s="1924" t="s">
        <v>1341</v>
      </c>
      <c r="BX4" s="1918" t="s">
        <v>1342</v>
      </c>
      <c r="BZ4" s="1659" t="s">
        <v>1343</v>
      </c>
      <c r="CA4" s="1386" t="s">
        <v>1344</v>
      </c>
    </row>
    <row customHeight="1" ht="11.25">
      <c r="A5" s="1301" t="s">
        <v>1345</v>
      </c>
      <c r="B5" s="1302">
        <v>2003</v>
      </c>
      <c r="C5" s="1302">
        <v>2025</v>
      </c>
      <c r="E5" s="1303" t="s">
        <v>1346</v>
      </c>
      <c r="F5" s="1303" t="s">
        <v>1347</v>
      </c>
      <c r="H5" s="1304" t="s">
        <v>1348</v>
      </c>
      <c r="I5" s="1303" t="s">
        <v>92</v>
      </c>
      <c r="K5" s="1305" t="s">
        <v>1349</v>
      </c>
      <c r="L5" s="1306">
        <f>_xlfn.IFERROR(MATCH(K5,OFFER_METHOD,0),0)</f>
        <v>0</v>
      </c>
      <c r="M5" s="1305">
        <v>4</v>
      </c>
      <c r="N5" s="1319" t="s">
        <v>1350</v>
      </c>
      <c r="O5" s="1303" t="s">
        <v>1351</v>
      </c>
      <c r="Q5" s="1308" t="s">
        <v>1352</v>
      </c>
      <c r="R5" s="370" t="s">
        <v>1353</v>
      </c>
      <c r="T5" s="1304" t="s">
        <v>1354</v>
      </c>
      <c r="U5" s="1306" t="s">
        <v>1355</v>
      </c>
      <c r="V5" s="1310">
        <v>4</v>
      </c>
      <c r="W5" s="1311"/>
      <c r="X5" s="1311" t="s">
        <v>212</v>
      </c>
      <c r="Y5" s="1302" t="s">
        <v>1356</v>
      </c>
      <c r="Z5" s="1318">
        <v>1</v>
      </c>
      <c r="AF5" s="1304" t="s">
        <v>1357</v>
      </c>
      <c r="AH5" s="1303" t="s">
        <v>1358</v>
      </c>
      <c r="AK5" s="1303" t="s">
        <v>1359</v>
      </c>
      <c r="AM5" s="1303" t="s">
        <v>1360</v>
      </c>
      <c r="AP5" s="1314" t="s">
        <v>212</v>
      </c>
      <c r="AQ5" s="1315" t="s">
        <v>212</v>
      </c>
      <c r="AU5" s="1347" t="s">
        <v>1361</v>
      </c>
      <c r="AW5" s="1347" t="s">
        <v>1362</v>
      </c>
      <c r="AX5" s="1347" t="s">
        <v>1362</v>
      </c>
      <c r="AZ5" s="1347" t="s">
        <v>1363</v>
      </c>
      <c r="BB5" s="1347" t="s">
        <v>1364</v>
      </c>
      <c r="BC5" s="1347" t="s">
        <v>1365</v>
      </c>
      <c r="BE5" s="1347">
        <v>2003</v>
      </c>
      <c r="BF5" s="1347" t="s">
        <v>1366</v>
      </c>
      <c r="BH5" s="1295" t="s">
        <v>1367</v>
      </c>
      <c r="BJ5" s="1295" t="s">
        <v>1367</v>
      </c>
      <c r="BL5" s="1295" t="s">
        <v>1367</v>
      </c>
      <c r="BN5" s="1295" t="s">
        <v>1368</v>
      </c>
      <c r="BQ5" s="1508">
        <v>4213775</v>
      </c>
      <c r="BR5" s="1295" t="s">
        <v>1264</v>
      </c>
      <c r="BS5" s="1656"/>
      <c r="BT5" s="1508">
        <v>64236871</v>
      </c>
      <c r="BU5" s="1295" t="s">
        <v>273</v>
      </c>
      <c r="BV5" s="1297"/>
      <c r="BW5" s="1922">
        <v>4213767</v>
      </c>
      <c r="BX5" s="1920" t="s">
        <v>1369</v>
      </c>
      <c r="BZ5" s="1508">
        <v>64237509</v>
      </c>
      <c r="CA5" s="1522" t="s">
        <v>1370</v>
      </c>
    </row>
    <row customHeight="1" ht="11.25">
      <c r="A6" s="1301" t="s">
        <v>1371</v>
      </c>
      <c r="B6" s="1302">
        <v>2004</v>
      </c>
      <c r="C6" s="1302">
        <v>2026</v>
      </c>
      <c r="E6" s="1303" t="s">
        <v>1372</v>
      </c>
      <c r="F6" s="1320"/>
      <c r="H6" s="1304" t="s">
        <v>1373</v>
      </c>
      <c r="I6" s="1303" t="s">
        <v>124</v>
      </c>
      <c r="J6" s="1294" t="s">
        <v>1374</v>
      </c>
      <c r="L6" s="1306">
        <f>SUM(kind_of_control_method_filter)</f>
        <v>1</v>
      </c>
      <c r="N6" s="1319" t="s">
        <v>1375</v>
      </c>
      <c r="O6" s="1303" t="s">
        <v>1376</v>
      </c>
      <c r="R6" s="370" t="s">
        <v>489</v>
      </c>
      <c r="T6" s="1304" t="s">
        <v>1377</v>
      </c>
      <c r="U6" s="1306" t="s">
        <v>1357</v>
      </c>
      <c r="V6" s="1310">
        <v>5</v>
      </c>
      <c r="W6" s="1311"/>
      <c r="X6" s="1302" t="s">
        <v>218</v>
      </c>
      <c r="Y6" s="1302" t="s">
        <v>1378</v>
      </c>
      <c r="Z6" s="1318"/>
      <c r="AA6" s="1321"/>
      <c r="AH6" s="1303" t="s">
        <v>1379</v>
      </c>
      <c r="AK6" s="1303" t="s">
        <v>1380</v>
      </c>
      <c r="AM6" s="1303" t="s">
        <v>1381</v>
      </c>
      <c r="AP6" s="1314" t="s">
        <v>218</v>
      </c>
      <c r="AQ6" s="1315" t="s">
        <v>218</v>
      </c>
      <c r="AU6" s="1347" t="s">
        <v>1382</v>
      </c>
      <c r="AW6" s="1347" t="s">
        <v>1383</v>
      </c>
      <c r="AX6" s="1347" t="s">
        <v>1383</v>
      </c>
      <c r="BB6" s="1347" t="s">
        <v>1384</v>
      </c>
      <c r="BC6" s="1347" t="s">
        <v>1365</v>
      </c>
      <c r="BE6" s="1347">
        <v>2004</v>
      </c>
      <c r="BF6" s="1347" t="s">
        <v>1385</v>
      </c>
      <c r="BH6" s="1295" t="s">
        <v>1386</v>
      </c>
      <c r="BJ6" s="1295" t="s">
        <v>1387</v>
      </c>
      <c r="BL6" s="1295" t="s">
        <v>1387</v>
      </c>
      <c r="BN6" s="1295" t="s">
        <v>1388</v>
      </c>
      <c r="BQ6" s="1508">
        <v>4213784</v>
      </c>
      <c r="BR6" s="1522" t="s">
        <v>1296</v>
      </c>
      <c r="BS6" s="1657"/>
      <c r="BT6" s="1508">
        <v>64236872</v>
      </c>
      <c r="BU6" s="1295" t="s">
        <v>278</v>
      </c>
      <c r="BV6" s="1297"/>
      <c r="BW6" s="1922">
        <v>4213768</v>
      </c>
      <c r="BX6" s="1920" t="s">
        <v>298</v>
      </c>
      <c r="BZ6" s="1508">
        <v>64237510</v>
      </c>
      <c r="CA6" s="1295" t="s">
        <v>1389</v>
      </c>
    </row>
    <row customHeight="1" ht="11.25">
      <c r="A7" s="1301" t="s">
        <v>1390</v>
      </c>
      <c r="B7" s="1302">
        <v>2005</v>
      </c>
      <c r="E7" s="1303" t="s">
        <v>1391</v>
      </c>
      <c r="F7" s="1320"/>
      <c r="H7" s="1304" t="s">
        <v>1392</v>
      </c>
      <c r="I7" s="1303" t="s">
        <v>93</v>
      </c>
      <c r="J7" s="1303" t="s">
        <v>1393</v>
      </c>
      <c r="N7" s="1323" t="s">
        <v>1394</v>
      </c>
      <c r="O7" s="1303" t="s">
        <v>1395</v>
      </c>
      <c r="U7" s="1306" t="s">
        <v>19</v>
      </c>
      <c r="V7" s="597" t="s">
        <v>93</v>
      </c>
      <c r="W7" s="1311"/>
      <c r="X7" s="1302" t="s">
        <v>224</v>
      </c>
      <c r="Y7" s="1302" t="s">
        <v>1356</v>
      </c>
      <c r="Z7" s="1318"/>
      <c r="AA7" s="1321"/>
      <c r="AH7" s="1303" t="s">
        <v>1396</v>
      </c>
      <c r="AK7" s="1303" t="s">
        <v>1397</v>
      </c>
      <c r="AM7" s="1303" t="s">
        <v>1398</v>
      </c>
      <c r="AP7" s="1314" t="s">
        <v>224</v>
      </c>
      <c r="AQ7" s="1315" t="s">
        <v>224</v>
      </c>
      <c r="AU7" s="1347" t="s">
        <v>1399</v>
      </c>
      <c r="AW7" s="1347" t="s">
        <v>1400</v>
      </c>
      <c r="AX7" s="1347" t="s">
        <v>1400</v>
      </c>
      <c r="AZ7" s="1294" t="s">
        <v>1401</v>
      </c>
      <c r="BB7" s="1347" t="s">
        <v>1402</v>
      </c>
      <c r="BC7" s="1347" t="s">
        <v>1365</v>
      </c>
      <c r="BE7" s="1347">
        <v>2005</v>
      </c>
      <c r="BF7" s="1347" t="s">
        <v>1403</v>
      </c>
      <c r="BH7" s="1295" t="s">
        <v>1404</v>
      </c>
      <c r="BJ7" s="1295" t="s">
        <v>1386</v>
      </c>
      <c r="BL7" s="1295" t="s">
        <v>1386</v>
      </c>
      <c r="BN7" s="1295" t="s">
        <v>1405</v>
      </c>
      <c r="BQ7" s="1508">
        <v>4213781</v>
      </c>
      <c r="BR7" s="1295" t="s">
        <v>1289</v>
      </c>
      <c r="BS7" s="1656"/>
      <c r="BT7" s="1508">
        <v>64236873</v>
      </c>
      <c r="BU7" s="1295" t="s">
        <v>283</v>
      </c>
      <c r="BV7" s="1297"/>
      <c r="BW7" s="1922">
        <v>4213769</v>
      </c>
      <c r="BX7" s="1920" t="s">
        <v>1406</v>
      </c>
      <c r="BZ7" s="1508">
        <v>64237511</v>
      </c>
      <c r="CA7" s="1295" t="s">
        <v>313</v>
      </c>
    </row>
    <row customHeight="1" ht="11.25">
      <c r="A8" s="1301" t="s">
        <v>1407</v>
      </c>
      <c r="B8" s="1302">
        <v>2006</v>
      </c>
      <c r="E8" s="1303" t="s">
        <v>1408</v>
      </c>
      <c r="F8" s="1320"/>
      <c r="H8" s="1304" t="s">
        <v>1409</v>
      </c>
      <c r="I8" s="1303" t="s">
        <v>94</v>
      </c>
      <c r="J8" s="1303" t="s">
        <v>1410</v>
      </c>
      <c r="N8" s="1390" t="s">
        <v>1411</v>
      </c>
      <c r="O8" s="1303" t="s">
        <v>1412</v>
      </c>
      <c r="V8" s="597" t="s">
        <v>94</v>
      </c>
      <c r="W8" s="1311"/>
      <c r="X8" s="1302" t="s">
        <v>230</v>
      </c>
      <c r="Y8" s="1302" t="s">
        <v>1356</v>
      </c>
      <c r="Z8" s="1318"/>
      <c r="AA8" s="1321"/>
      <c r="AK8" s="1303" t="s">
        <v>1413</v>
      </c>
      <c r="AP8" s="1314" t="s">
        <v>230</v>
      </c>
      <c r="AQ8" s="1315" t="s">
        <v>230</v>
      </c>
      <c r="AU8" s="1347" t="s">
        <v>1414</v>
      </c>
      <c r="AW8" s="1347" t="s">
        <v>1415</v>
      </c>
      <c r="AX8" s="1347" t="s">
        <v>1415</v>
      </c>
      <c r="AZ8" s="1347" t="s">
        <v>1416</v>
      </c>
      <c r="BB8" s="1347" t="s">
        <v>1417</v>
      </c>
      <c r="BC8" s="1347" t="s">
        <v>1365</v>
      </c>
      <c r="BE8" s="1347">
        <v>2006</v>
      </c>
      <c r="BF8" s="1347" t="s">
        <v>1418</v>
      </c>
      <c r="BH8" s="1295" t="s">
        <v>1419</v>
      </c>
      <c r="BJ8" s="1295" t="s">
        <v>1420</v>
      </c>
      <c r="BL8" s="1295" t="s">
        <v>1420</v>
      </c>
      <c r="BN8" s="1295" t="s">
        <v>1421</v>
      </c>
      <c r="BQ8" s="1508">
        <v>4213776</v>
      </c>
      <c r="BR8" s="1295" t="s">
        <v>212</v>
      </c>
      <c r="BS8" s="1656"/>
      <c r="BT8" s="1508">
        <v>64236874</v>
      </c>
      <c r="BU8" s="1522" t="s">
        <v>1422</v>
      </c>
      <c r="BV8" s="1297"/>
      <c r="BW8" s="1922">
        <v>4213770</v>
      </c>
      <c r="BX8" s="1923" t="s">
        <v>1423</v>
      </c>
      <c r="BZ8" s="1508">
        <v>64237512</v>
      </c>
      <c r="CA8" s="1295" t="s">
        <v>308</v>
      </c>
    </row>
    <row customHeight="1" ht="11.25">
      <c r="A9" s="1301" t="s">
        <v>1424</v>
      </c>
      <c r="B9" s="1302">
        <v>2007</v>
      </c>
      <c r="E9" s="1303" t="s">
        <v>1425</v>
      </c>
      <c r="F9" s="1320"/>
      <c r="G9" s="1294" t="s">
        <v>1426</v>
      </c>
      <c r="H9" s="1294" t="s">
        <v>1427</v>
      </c>
      <c r="I9" s="1303" t="s">
        <v>125</v>
      </c>
      <c r="O9" s="1303" t="s">
        <v>1428</v>
      </c>
      <c r="V9" s="597" t="s">
        <v>125</v>
      </c>
      <c r="W9" s="1311"/>
      <c r="X9" s="1302" t="s">
        <v>236</v>
      </c>
      <c r="Y9" s="1302" t="s">
        <v>1265</v>
      </c>
      <c r="Z9" s="1318">
        <v>1</v>
      </c>
      <c r="AA9" s="1321"/>
      <c r="AK9" s="1303" t="s">
        <v>1429</v>
      </c>
      <c r="AP9" s="1314" t="s">
        <v>1430</v>
      </c>
      <c r="AQ9" s="1315" t="s">
        <v>1430</v>
      </c>
      <c r="AW9" s="1347" t="s">
        <v>1431</v>
      </c>
      <c r="AX9" s="1347" t="s">
        <v>1431</v>
      </c>
      <c r="AZ9" s="1347" t="s">
        <v>1432</v>
      </c>
      <c r="BB9" s="1347" t="s">
        <v>1433</v>
      </c>
      <c r="BC9" s="1347" t="s">
        <v>1365</v>
      </c>
      <c r="BE9" s="1347">
        <v>2007</v>
      </c>
      <c r="BF9" s="1347" t="s">
        <v>1434</v>
      </c>
      <c r="BH9" s="1295" t="s">
        <v>1435</v>
      </c>
      <c r="BJ9" s="1295" t="s">
        <v>1436</v>
      </c>
      <c r="BL9" s="1295" t="s">
        <v>1436</v>
      </c>
      <c r="BN9" s="1295" t="s">
        <v>1437</v>
      </c>
      <c r="BQ9" s="1508">
        <v>4213777</v>
      </c>
      <c r="BR9" s="1295" t="s">
        <v>218</v>
      </c>
      <c r="BS9" s="1656"/>
      <c r="BT9" s="1508">
        <v>64236875</v>
      </c>
      <c r="BU9" s="1295" t="s">
        <v>288</v>
      </c>
      <c r="BV9" s="1297"/>
      <c r="BW9" s="1917"/>
      <c r="BX9" s="1917"/>
    </row>
    <row customHeight="1" ht="11.25">
      <c r="A10" s="1301" t="s">
        <v>1438</v>
      </c>
      <c r="B10" s="1302">
        <v>2008</v>
      </c>
      <c r="E10" s="1303" t="s">
        <v>1439</v>
      </c>
      <c r="F10" s="1320"/>
      <c r="G10" s="1303" t="s">
        <v>1440</v>
      </c>
      <c r="H10" s="1303" t="s">
        <v>1441</v>
      </c>
      <c r="I10" s="1303" t="s">
        <v>161</v>
      </c>
      <c r="J10" s="1294" t="s">
        <v>1442</v>
      </c>
      <c r="K10" s="1294" t="s">
        <v>1443</v>
      </c>
      <c r="O10" s="1303" t="s">
        <v>1444</v>
      </c>
      <c r="V10" s="598" t="s">
        <v>161</v>
      </c>
      <c r="W10" s="1324"/>
      <c r="X10" s="1324" t="s">
        <v>1445</v>
      </c>
      <c r="Y10" s="1325" t="s">
        <v>1446</v>
      </c>
      <c r="Z10" s="1318"/>
      <c r="AP10" s="1314" t="s">
        <v>1445</v>
      </c>
      <c r="AQ10" s="1315" t="s">
        <v>1445</v>
      </c>
      <c r="AW10" s="1347" t="s">
        <v>1447</v>
      </c>
      <c r="AX10" s="1347" t="s">
        <v>1447</v>
      </c>
      <c r="AZ10" s="1347" t="s">
        <v>1448</v>
      </c>
      <c r="BB10" s="1347" t="s">
        <v>1449</v>
      </c>
      <c r="BC10" s="1347" t="s">
        <v>1365</v>
      </c>
      <c r="BE10" s="1347">
        <v>2008</v>
      </c>
      <c r="BF10" s="1347" t="s">
        <v>1450</v>
      </c>
      <c r="BH10" s="1295" t="s">
        <v>1451</v>
      </c>
      <c r="BJ10" s="1295" t="s">
        <v>1452</v>
      </c>
      <c r="BL10" s="1295" t="s">
        <v>1452</v>
      </c>
      <c r="BN10" s="1295" t="s">
        <v>1453</v>
      </c>
      <c r="BQ10" s="1508">
        <v>4213778</v>
      </c>
      <c r="BR10" s="1295" t="s">
        <v>224</v>
      </c>
      <c r="BS10" s="1656"/>
      <c r="BT10" s="1508">
        <v>64236876</v>
      </c>
      <c r="BU10" s="1295" t="s">
        <v>268</v>
      </c>
      <c r="BV10" s="1297"/>
      <c r="BW10" s="1917"/>
      <c r="BX10" s="1917"/>
    </row>
    <row customHeight="1" ht="11.25">
      <c r="A11" s="1301" t="s">
        <v>1454</v>
      </c>
      <c r="B11" s="1302">
        <v>2009</v>
      </c>
      <c r="E11" s="1303" t="s">
        <v>1455</v>
      </c>
      <c r="F11" s="1320"/>
      <c r="G11" s="1303" t="s">
        <v>1456</v>
      </c>
      <c r="H11" s="1303" t="s">
        <v>1457</v>
      </c>
      <c r="I11" s="1303" t="s">
        <v>162</v>
      </c>
      <c r="J11" s="1304" t="s">
        <v>1458</v>
      </c>
      <c r="K11" s="1326" t="s">
        <v>1459</v>
      </c>
      <c r="O11" s="1304" t="s">
        <v>1460</v>
      </c>
      <c r="V11" s="597" t="s">
        <v>162</v>
      </c>
      <c r="W11" s="502"/>
      <c r="X11" s="1311" t="s">
        <v>1430</v>
      </c>
      <c r="Y11" s="1302" t="s">
        <v>1461</v>
      </c>
      <c r="Z11" s="1318"/>
      <c r="AP11" s="1314" t="s">
        <v>236</v>
      </c>
      <c r="AQ11" s="1316" t="s">
        <v>236</v>
      </c>
      <c r="AW11" s="1347" t="s">
        <v>1462</v>
      </c>
      <c r="AX11" s="1347" t="s">
        <v>1462</v>
      </c>
      <c r="AZ11" s="1347" t="s">
        <v>1463</v>
      </c>
      <c r="BB11" s="1347" t="s">
        <v>1464</v>
      </c>
      <c r="BC11" s="1347" t="s">
        <v>1365</v>
      </c>
      <c r="BE11" s="1347">
        <v>2009</v>
      </c>
      <c r="BF11" s="1347" t="s">
        <v>1465</v>
      </c>
      <c r="BH11" s="1295" t="s">
        <v>1466</v>
      </c>
      <c r="BJ11" s="1295" t="s">
        <v>1435</v>
      </c>
      <c r="BL11" s="1295" t="s">
        <v>1435</v>
      </c>
      <c r="BN11" s="1295" t="s">
        <v>1467</v>
      </c>
      <c r="BQ11" s="1508">
        <v>4213780</v>
      </c>
      <c r="BR11" s="1295" t="s">
        <v>230</v>
      </c>
      <c r="BS11" s="1656"/>
      <c r="BW11" s="1917"/>
      <c r="BX11" s="1917"/>
    </row>
    <row customHeight="1" ht="11.25">
      <c r="A12" s="1301" t="s">
        <v>1468</v>
      </c>
      <c r="B12" s="1302">
        <v>2010</v>
      </c>
      <c r="E12" s="1303" t="s">
        <v>1469</v>
      </c>
      <c r="F12" s="1320"/>
      <c r="G12" s="1303" t="s">
        <v>1457</v>
      </c>
      <c r="I12" s="1303" t="s">
        <v>163</v>
      </c>
      <c r="J12" s="1304" t="s">
        <v>1470</v>
      </c>
      <c r="K12" s="1326" t="s">
        <v>1471</v>
      </c>
      <c r="O12" s="1304" t="s">
        <v>489</v>
      </c>
      <c r="V12" s="597" t="s">
        <v>163</v>
      </c>
      <c r="W12" s="1316"/>
      <c r="X12" s="1311" t="s">
        <v>1472</v>
      </c>
      <c r="Y12" s="1302" t="s">
        <v>1265</v>
      </c>
      <c r="AP12" s="1314"/>
      <c r="AW12" s="1347" t="s">
        <v>162</v>
      </c>
      <c r="AX12" s="1347" t="s">
        <v>162</v>
      </c>
      <c r="AZ12" s="1347" t="s">
        <v>1473</v>
      </c>
      <c r="BB12" s="1347" t="s">
        <v>1474</v>
      </c>
      <c r="BC12" s="1347" t="s">
        <v>1365</v>
      </c>
      <c r="BE12" s="1347">
        <v>2010</v>
      </c>
      <c r="BF12" s="1347" t="s">
        <v>1475</v>
      </c>
      <c r="BH12" s="1295" t="s">
        <v>1476</v>
      </c>
      <c r="BJ12" s="1295" t="s">
        <v>1477</v>
      </c>
      <c r="BL12" s="1295" t="s">
        <v>1477</v>
      </c>
      <c r="BN12" s="1295" t="s">
        <v>1478</v>
      </c>
      <c r="BQ12" s="1508">
        <v>4213779</v>
      </c>
      <c r="BR12" s="1295" t="s">
        <v>1430</v>
      </c>
      <c r="BS12" s="1656"/>
      <c r="BT12" s="1297"/>
      <c r="BU12" s="1297"/>
      <c r="BV12" s="1297"/>
      <c r="BW12" s="1917"/>
      <c r="BX12" s="1917"/>
    </row>
    <row customHeight="1" ht="11.25">
      <c r="A13" s="1301" t="s">
        <v>1479</v>
      </c>
      <c r="B13" s="1302">
        <v>2011</v>
      </c>
      <c r="E13" s="1303" t="s">
        <v>1480</v>
      </c>
      <c r="F13" s="1320"/>
      <c r="I13" s="1303" t="s">
        <v>164</v>
      </c>
      <c r="K13" s="1326" t="s">
        <v>1429</v>
      </c>
      <c r="V13" s="597" t="s">
        <v>164</v>
      </c>
      <c r="W13" s="1316"/>
      <c r="X13" s="1316"/>
      <c r="Y13" s="1316"/>
      <c r="AW13" s="1347" t="s">
        <v>163</v>
      </c>
      <c r="AX13" s="1347" t="s">
        <v>163</v>
      </c>
      <c r="BB13" s="1347" t="s">
        <v>1481</v>
      </c>
      <c r="BC13" s="1347" t="s">
        <v>1482</v>
      </c>
      <c r="BE13" s="1347">
        <v>2011</v>
      </c>
      <c r="BF13" s="1347" t="s">
        <v>1483</v>
      </c>
      <c r="BH13" s="1295" t="s">
        <v>1484</v>
      </c>
      <c r="BJ13" s="1295" t="s">
        <v>1466</v>
      </c>
      <c r="BL13" s="1295" t="s">
        <v>1466</v>
      </c>
      <c r="BN13" s="1295" t="s">
        <v>1485</v>
      </c>
      <c r="BQ13" s="1508">
        <v>4213783</v>
      </c>
      <c r="BR13" s="1295" t="s">
        <v>1445</v>
      </c>
      <c r="BS13" s="1656"/>
      <c r="BT13" s="1297"/>
      <c r="BU13" s="1297"/>
      <c r="BV13" s="1297"/>
      <c r="BW13" s="1921"/>
      <c r="BX13" s="1917"/>
    </row>
    <row customHeight="1" ht="11.25">
      <c r="A14" s="1301" t="s">
        <v>1486</v>
      </c>
      <c r="B14" s="1302">
        <v>2012</v>
      </c>
      <c r="I14" s="1303" t="s">
        <v>165</v>
      </c>
      <c r="J14" s="1294" t="s">
        <v>1487</v>
      </c>
      <c r="N14" s="1294" t="s">
        <v>1488</v>
      </c>
      <c r="V14" s="1310">
        <v>13</v>
      </c>
      <c r="W14" s="1311"/>
      <c r="X14" s="1311" t="s">
        <v>1296</v>
      </c>
      <c r="Y14" s="1302" t="s">
        <v>1265</v>
      </c>
      <c r="AW14" s="1347" t="s">
        <v>164</v>
      </c>
      <c r="AX14" s="1347" t="s">
        <v>164</v>
      </c>
      <c r="AZ14" s="1294" t="s">
        <v>1489</v>
      </c>
      <c r="BB14" s="1347" t="s">
        <v>1490</v>
      </c>
      <c r="BC14" s="1347" t="s">
        <v>1482</v>
      </c>
      <c r="BE14" s="1347">
        <v>2012</v>
      </c>
      <c r="BH14" s="1295" t="s">
        <v>1405</v>
      </c>
      <c r="BJ14" s="1444" t="s">
        <v>1491</v>
      </c>
      <c r="BL14" s="1444" t="s">
        <v>1491</v>
      </c>
      <c r="BN14" s="1295" t="s">
        <v>1492</v>
      </c>
      <c r="BQ14" s="1508">
        <v>4213782</v>
      </c>
      <c r="BR14" s="1295" t="s">
        <v>236</v>
      </c>
      <c r="BS14" s="1656"/>
      <c r="BT14" s="1297"/>
      <c r="BU14" s="1297"/>
      <c r="BV14" s="1297"/>
      <c r="BW14" s="1921"/>
      <c r="BX14" s="1917"/>
    </row>
    <row customHeight="1" ht="19.5">
      <c r="A15" s="1301" t="s">
        <v>1493</v>
      </c>
      <c r="B15" s="1302">
        <v>2013</v>
      </c>
      <c r="E15" s="1925" t="s">
        <v>1494</v>
      </c>
      <c r="G15" s="1294" t="s">
        <v>1495</v>
      </c>
      <c r="H15" s="1294" t="s">
        <v>1496</v>
      </c>
      <c r="I15" s="1305" t="s">
        <v>166</v>
      </c>
      <c r="J15" s="1316" t="s">
        <v>625</v>
      </c>
      <c r="N15" s="1385" t="s">
        <v>1497</v>
      </c>
      <c r="X15" s="1314"/>
      <c r="AW15" s="1347" t="s">
        <v>165</v>
      </c>
      <c r="AX15" s="1347" t="s">
        <v>165</v>
      </c>
      <c r="AZ15" s="1347" t="s">
        <v>1416</v>
      </c>
      <c r="BB15" s="1347" t="s">
        <v>1498</v>
      </c>
      <c r="BC15" s="1347" t="s">
        <v>1482</v>
      </c>
      <c r="BE15" s="1347">
        <v>2013</v>
      </c>
      <c r="BH15" s="1295" t="s">
        <v>1421</v>
      </c>
      <c r="BJ15" s="1444" t="s">
        <v>1499</v>
      </c>
      <c r="BL15" s="1444" t="s">
        <v>1499</v>
      </c>
      <c r="BN15" s="1295" t="s">
        <v>1500</v>
      </c>
      <c r="BR15" s="1297"/>
      <c r="BS15" s="1658"/>
      <c r="BT15" s="1297"/>
      <c r="BU15" s="1297"/>
      <c r="BV15" s="1297"/>
      <c r="BW15" s="1921"/>
      <c r="BX15" s="1917"/>
    </row>
    <row customHeight="1" ht="21">
      <c r="A16" s="2097" t="s">
        <v>1501</v>
      </c>
      <c r="B16" s="1302">
        <v>2014</v>
      </c>
      <c r="E16" s="1926" t="s">
        <v>1502</v>
      </c>
      <c r="G16" s="1303" t="s">
        <v>1503</v>
      </c>
      <c r="H16" s="1303" t="s">
        <v>1504</v>
      </c>
      <c r="I16" s="1305" t="s">
        <v>1505</v>
      </c>
      <c r="J16" s="1316" t="s">
        <v>598</v>
      </c>
      <c r="N16" s="1385" t="s">
        <v>1506</v>
      </c>
      <c r="AW16" s="1347" t="s">
        <v>166</v>
      </c>
      <c r="AX16" s="1347" t="s">
        <v>166</v>
      </c>
      <c r="AZ16" s="1347" t="s">
        <v>1432</v>
      </c>
      <c r="BB16" s="1347" t="s">
        <v>1507</v>
      </c>
      <c r="BC16" s="1347" t="s">
        <v>1482</v>
      </c>
      <c r="BE16" s="1347">
        <v>2014</v>
      </c>
      <c r="BH16" s="1295" t="s">
        <v>1437</v>
      </c>
      <c r="BJ16" s="1444" t="s">
        <v>1508</v>
      </c>
      <c r="BL16" s="1444" t="s">
        <v>1508</v>
      </c>
      <c r="BN16" s="1295" t="s">
        <v>1509</v>
      </c>
      <c r="BR16" s="1297"/>
      <c r="BS16" s="1658"/>
      <c r="BT16" s="1297"/>
      <c r="BU16" s="1297"/>
      <c r="BV16" s="1297"/>
      <c r="BW16" s="1921"/>
      <c r="BX16" s="1917"/>
    </row>
    <row customHeight="1" ht="21">
      <c r="A17" s="1301" t="s">
        <v>1510</v>
      </c>
      <c r="B17" s="1302">
        <v>2015</v>
      </c>
      <c r="G17" s="1303" t="s">
        <v>1457</v>
      </c>
      <c r="H17" s="1303" t="s">
        <v>1457</v>
      </c>
      <c r="I17" s="1303" t="s">
        <v>1511</v>
      </c>
      <c r="N17" s="1385" t="s">
        <v>1512</v>
      </c>
      <c r="X17" s="1314"/>
      <c r="AW17" s="1347" t="s">
        <v>1505</v>
      </c>
      <c r="AX17" s="1347" t="s">
        <v>1505</v>
      </c>
      <c r="AZ17" s="1347" t="s">
        <v>1513</v>
      </c>
      <c r="BB17" s="1347" t="s">
        <v>1514</v>
      </c>
      <c r="BC17" s="1347" t="s">
        <v>1365</v>
      </c>
      <c r="BE17" s="1347">
        <v>2015</v>
      </c>
      <c r="BH17" s="1295" t="s">
        <v>1453</v>
      </c>
      <c r="BJ17" s="1444" t="s">
        <v>1515</v>
      </c>
      <c r="BL17" s="1444" t="s">
        <v>1515</v>
      </c>
      <c r="BN17" s="1295" t="s">
        <v>1516</v>
      </c>
      <c r="BR17" s="1294" t="s">
        <v>1307</v>
      </c>
      <c r="BS17" s="1655"/>
      <c r="BU17" s="1294" t="s">
        <v>1517</v>
      </c>
      <c r="BV17" s="1297"/>
      <c r="BW17" s="1917"/>
      <c r="BX17" s="1919" t="s">
        <v>1518</v>
      </c>
      <c r="CA17" s="1294" t="s">
        <v>1519</v>
      </c>
      <c r="CD17" s="1294" t="s">
        <v>1520</v>
      </c>
    </row>
    <row customHeight="1" ht="21">
      <c r="A18" s="1301" t="s">
        <v>1521</v>
      </c>
      <c r="B18" s="1302">
        <v>2016</v>
      </c>
      <c r="E18" s="2232" t="s">
        <v>1522</v>
      </c>
      <c r="I18" s="1303" t="s">
        <v>1523</v>
      </c>
      <c r="N18" s="1385" t="s">
        <v>1524</v>
      </c>
      <c r="X18" s="1314"/>
      <c r="AW18" s="1347" t="s">
        <v>1511</v>
      </c>
      <c r="AX18" s="1347" t="s">
        <v>1511</v>
      </c>
      <c r="BB18" s="1347" t="s">
        <v>1525</v>
      </c>
      <c r="BC18" s="1347" t="s">
        <v>1365</v>
      </c>
      <c r="BE18" s="1347">
        <v>2016</v>
      </c>
      <c r="BH18" s="1295" t="s">
        <v>1467</v>
      </c>
      <c r="BJ18" s="1444" t="s">
        <v>1526</v>
      </c>
      <c r="BL18" s="1444" t="s">
        <v>1526</v>
      </c>
      <c r="BN18" s="1295" t="s">
        <v>1527</v>
      </c>
      <c r="BQ18" s="1659" t="s">
        <v>1337</v>
      </c>
      <c r="BR18" s="1386" t="s">
        <v>1338</v>
      </c>
      <c r="BS18" s="501"/>
      <c r="BT18" s="1659" t="s">
        <v>1528</v>
      </c>
      <c r="BU18" s="1386" t="s">
        <v>1529</v>
      </c>
      <c r="BV18" s="1297"/>
      <c r="BW18" s="1924" t="s">
        <v>1530</v>
      </c>
      <c r="BX18" s="1918" t="s">
        <v>1531</v>
      </c>
      <c r="BZ18" s="1659" t="s">
        <v>1532</v>
      </c>
      <c r="CA18" s="1386" t="s">
        <v>1533</v>
      </c>
      <c r="CC18" s="1659" t="s">
        <v>1534</v>
      </c>
      <c r="CD18" s="1386" t="s">
        <v>1535</v>
      </c>
    </row>
    <row customHeight="1" ht="21">
      <c r="A19" s="2097" t="s">
        <v>1536</v>
      </c>
      <c r="B19" s="1302">
        <v>2017</v>
      </c>
      <c r="E19" s="1301" t="s">
        <v>206</v>
      </c>
      <c r="I19" s="1303" t="s">
        <v>1537</v>
      </c>
      <c r="N19" s="1385" t="s">
        <v>1538</v>
      </c>
      <c r="X19" s="1314"/>
      <c r="AW19" s="1347" t="s">
        <v>1523</v>
      </c>
      <c r="AX19" s="1347" t="s">
        <v>1523</v>
      </c>
      <c r="AZ19" s="1294" t="s">
        <v>1539</v>
      </c>
      <c r="BB19" s="1347" t="s">
        <v>1540</v>
      </c>
      <c r="BC19" s="1347" t="s">
        <v>1365</v>
      </c>
      <c r="BE19" s="1347">
        <v>2017</v>
      </c>
      <c r="BH19" s="1295" t="s">
        <v>1541</v>
      </c>
      <c r="BJ19" s="1444" t="s">
        <v>1542</v>
      </c>
      <c r="BL19" s="1444" t="s">
        <v>1542</v>
      </c>
      <c r="BQ19" s="1508">
        <v>4190064</v>
      </c>
      <c r="BR19" s="1295" t="s">
        <v>1543</v>
      </c>
      <c r="BS19" s="1656"/>
      <c r="BT19" s="1508">
        <v>4189671</v>
      </c>
      <c r="BU19" s="1295" t="s">
        <v>1544</v>
      </c>
      <c r="BV19" s="1297"/>
      <c r="BW19" s="1922">
        <v>4189706</v>
      </c>
      <c r="BX19" s="1920" t="s">
        <v>1545</v>
      </c>
      <c r="BZ19" s="1508">
        <v>4189714</v>
      </c>
      <c r="CA19" s="1295" t="s">
        <v>1546</v>
      </c>
      <c r="CC19" s="1508">
        <v>4189708</v>
      </c>
      <c r="CD19" s="1295" t="s">
        <v>1547</v>
      </c>
    </row>
    <row customHeight="1" ht="21">
      <c r="A20" s="1301" t="s">
        <v>1548</v>
      </c>
      <c r="B20" s="1302">
        <v>2018</v>
      </c>
      <c r="E20" s="1301" t="s">
        <v>1296</v>
      </c>
      <c r="I20" s="1303" t="s">
        <v>1549</v>
      </c>
      <c r="N20" s="1385" t="s">
        <v>1550</v>
      </c>
      <c r="AW20" s="1347" t="s">
        <v>1537</v>
      </c>
      <c r="AX20" s="1347" t="s">
        <v>1537</v>
      </c>
      <c r="AZ20" s="1347" t="s">
        <v>1551</v>
      </c>
      <c r="BB20" s="1347" t="s">
        <v>1552</v>
      </c>
      <c r="BC20" s="1347" t="s">
        <v>1482</v>
      </c>
      <c r="BE20" s="1347">
        <v>2018</v>
      </c>
      <c r="BH20" s="1295" t="s">
        <v>1478</v>
      </c>
      <c r="BJ20" s="1295" t="s">
        <v>1405</v>
      </c>
      <c r="BL20" s="1295" t="s">
        <v>1405</v>
      </c>
      <c r="BQ20" s="1508">
        <v>4190065</v>
      </c>
      <c r="BR20" s="1295" t="s">
        <v>1553</v>
      </c>
      <c r="BS20" s="1656"/>
      <c r="BT20" s="1508">
        <v>4189672</v>
      </c>
      <c r="BU20" s="1295" t="s">
        <v>1554</v>
      </c>
      <c r="BV20" s="1297"/>
      <c r="BW20" s="1922">
        <v>4189705</v>
      </c>
      <c r="BX20" s="1920" t="s">
        <v>1555</v>
      </c>
      <c r="BZ20" s="1508">
        <v>4189713</v>
      </c>
      <c r="CA20" s="1295" t="s">
        <v>1555</v>
      </c>
      <c r="CC20" s="1508">
        <v>4189709</v>
      </c>
      <c r="CD20" s="1295" t="s">
        <v>1556</v>
      </c>
    </row>
    <row customHeight="1" ht="21">
      <c r="A21" s="1301" t="s">
        <v>1557</v>
      </c>
      <c r="B21" s="1302">
        <v>2019</v>
      </c>
      <c r="I21" s="1303" t="s">
        <v>1558</v>
      </c>
      <c r="N21" s="1385" t="s">
        <v>1559</v>
      </c>
      <c r="AW21" s="1347" t="s">
        <v>1549</v>
      </c>
      <c r="AX21" s="1347" t="s">
        <v>1549</v>
      </c>
      <c r="AZ21" s="1347" t="s">
        <v>1560</v>
      </c>
      <c r="BB21" s="1347" t="s">
        <v>1561</v>
      </c>
      <c r="BC21" s="1347" t="s">
        <v>1365</v>
      </c>
      <c r="BE21" s="1347">
        <v>2019</v>
      </c>
      <c r="BH21" s="1295" t="s">
        <v>1485</v>
      </c>
      <c r="BJ21" s="1295" t="s">
        <v>1421</v>
      </c>
      <c r="BL21" s="1295" t="s">
        <v>1421</v>
      </c>
      <c r="BQ21" s="1508">
        <v>4190066</v>
      </c>
      <c r="BR21" s="1295" t="s">
        <v>1562</v>
      </c>
      <c r="BS21" s="1656"/>
      <c r="BT21" s="1508">
        <v>4189673</v>
      </c>
      <c r="BU21" s="1295" t="s">
        <v>1563</v>
      </c>
      <c r="BV21" s="1297"/>
      <c r="BW21" s="1922">
        <v>4189707</v>
      </c>
      <c r="BX21" s="1920" t="s">
        <v>1564</v>
      </c>
      <c r="BZ21" s="1508">
        <v>4189712</v>
      </c>
      <c r="CA21" s="1295" t="s">
        <v>1565</v>
      </c>
      <c r="CC21" s="1508">
        <v>4189710</v>
      </c>
      <c r="CD21" s="1295" t="s">
        <v>1566</v>
      </c>
    </row>
    <row customHeight="1" ht="21">
      <c r="A22" s="1301" t="s">
        <v>1567</v>
      </c>
      <c r="B22" s="1302">
        <v>2020</v>
      </c>
      <c r="N22" s="1385" t="s">
        <v>1568</v>
      </c>
      <c r="AW22" s="1347" t="s">
        <v>1558</v>
      </c>
      <c r="AX22" s="1347" t="s">
        <v>1558</v>
      </c>
      <c r="AZ22" s="1347" t="s">
        <v>1569</v>
      </c>
      <c r="BB22" s="1347" t="s">
        <v>1570</v>
      </c>
      <c r="BC22" s="1347" t="s">
        <v>1365</v>
      </c>
      <c r="BE22" s="1347">
        <v>2020</v>
      </c>
      <c r="BH22" s="1295" t="s">
        <v>1492</v>
      </c>
      <c r="BJ22" s="1295" t="s">
        <v>1437</v>
      </c>
      <c r="BL22" s="1295" t="s">
        <v>1437</v>
      </c>
      <c r="BQ22" s="1508">
        <v>4190067</v>
      </c>
      <c r="BR22" s="1295" t="s">
        <v>1571</v>
      </c>
      <c r="BS22" s="1656"/>
      <c r="BT22" s="1508">
        <v>4189674</v>
      </c>
      <c r="BU22" s="1295" t="s">
        <v>1572</v>
      </c>
      <c r="BV22" s="1297"/>
      <c r="BW22" s="1297"/>
      <c r="CC22" s="1508">
        <v>4189711</v>
      </c>
      <c r="CD22" s="1295" t="s">
        <v>337</v>
      </c>
    </row>
    <row customHeight="1" ht="21">
      <c r="A23" s="1301" t="s">
        <v>1573</v>
      </c>
      <c r="B23" s="1302">
        <v>2021</v>
      </c>
      <c r="AW23" s="1347" t="s">
        <v>1574</v>
      </c>
      <c r="AX23" s="1347" t="s">
        <v>1574</v>
      </c>
      <c r="AZ23" s="1347" t="s">
        <v>1575</v>
      </c>
      <c r="BB23" s="1347" t="s">
        <v>1576</v>
      </c>
      <c r="BC23" s="1347" t="s">
        <v>1275</v>
      </c>
      <c r="BE23" s="1347">
        <v>2021</v>
      </c>
      <c r="BH23" s="1295" t="s">
        <v>1500</v>
      </c>
      <c r="BJ23" s="1295" t="s">
        <v>1453</v>
      </c>
      <c r="BL23" s="1295" t="s">
        <v>1453</v>
      </c>
      <c r="BQ23" s="1508">
        <v>4190068</v>
      </c>
      <c r="BR23" s="1295" t="s">
        <v>1577</v>
      </c>
      <c r="BS23" s="1656"/>
      <c r="BT23" s="1508">
        <v>4189675</v>
      </c>
      <c r="BU23" s="1295" t="s">
        <v>1578</v>
      </c>
      <c r="BV23" s="1297"/>
      <c r="BW23" s="1297"/>
      <c r="CC23" s="1508">
        <v>5110778</v>
      </c>
      <c r="CD23" s="1295" t="s">
        <v>1579</v>
      </c>
    </row>
    <row customHeight="1" ht="21">
      <c r="A24" s="1301" t="s">
        <v>1580</v>
      </c>
      <c r="B24" s="1302">
        <v>2022</v>
      </c>
      <c r="AW24" s="1347" t="s">
        <v>1581</v>
      </c>
      <c r="AX24" s="1347" t="s">
        <v>1581</v>
      </c>
      <c r="AZ24" s="1347" t="s">
        <v>1582</v>
      </c>
      <c r="BB24" s="1347" t="s">
        <v>1583</v>
      </c>
      <c r="BC24" s="1347" t="s">
        <v>1584</v>
      </c>
      <c r="BE24" s="1347">
        <v>2022</v>
      </c>
      <c r="BH24" s="1295" t="s">
        <v>1509</v>
      </c>
      <c r="BJ24" s="1295" t="s">
        <v>1467</v>
      </c>
      <c r="BL24" s="1295" t="s">
        <v>1467</v>
      </c>
      <c r="BQ24" s="1508">
        <v>4190069</v>
      </c>
      <c r="BR24" s="1295" t="s">
        <v>1585</v>
      </c>
      <c r="BS24" s="1656"/>
      <c r="BT24" s="1508">
        <v>4189676</v>
      </c>
      <c r="BU24" s="1295" t="s">
        <v>1586</v>
      </c>
      <c r="BV24" s="1297"/>
      <c r="BW24" s="1297"/>
      <c r="CC24" s="1508">
        <v>25575374</v>
      </c>
      <c r="CD24" s="1295" t="s">
        <v>1587</v>
      </c>
    </row>
    <row customHeight="1" ht="11.25">
      <c r="A25" s="1301" t="s">
        <v>1588</v>
      </c>
      <c r="B25" s="1302">
        <v>2023</v>
      </c>
      <c r="AW25" s="1347" t="s">
        <v>1589</v>
      </c>
      <c r="AX25" s="1347" t="s">
        <v>1589</v>
      </c>
      <c r="AZ25" s="1347" t="s">
        <v>1590</v>
      </c>
      <c r="BB25" s="1347" t="s">
        <v>1591</v>
      </c>
      <c r="BC25" s="1347" t="s">
        <v>1584</v>
      </c>
      <c r="BE25" s="1347">
        <v>2023</v>
      </c>
      <c r="BH25" s="1295" t="s">
        <v>1516</v>
      </c>
      <c r="BJ25" s="1295" t="s">
        <v>1541</v>
      </c>
      <c r="BL25" s="1295" t="s">
        <v>1541</v>
      </c>
      <c r="BQ25" s="1508">
        <v>4190070</v>
      </c>
      <c r="BR25" s="1295" t="s">
        <v>1592</v>
      </c>
      <c r="BS25" s="1656"/>
      <c r="BT25" s="1508">
        <v>4189677</v>
      </c>
      <c r="BU25" s="1295" t="s">
        <v>1593</v>
      </c>
      <c r="BV25" s="1297"/>
      <c r="BW25" s="1297"/>
    </row>
    <row customHeight="1" ht="11.25">
      <c r="A26" s="1301" t="s">
        <v>1594</v>
      </c>
      <c r="B26" s="1302">
        <v>2024</v>
      </c>
      <c r="J26" s="1958" t="s">
        <v>1595</v>
      </c>
      <c r="AX26" s="1347" t="s">
        <v>1596</v>
      </c>
      <c r="AZ26" s="1347" t="s">
        <v>1460</v>
      </c>
      <c r="BB26" s="1347" t="s">
        <v>1597</v>
      </c>
      <c r="BC26" s="1347" t="s">
        <v>1584</v>
      </c>
      <c r="BE26" s="1347">
        <v>2024</v>
      </c>
      <c r="BH26" s="1295" t="s">
        <v>1527</v>
      </c>
      <c r="BJ26" s="1295" t="s">
        <v>1478</v>
      </c>
      <c r="BL26" s="1295" t="s">
        <v>1478</v>
      </c>
      <c r="BQ26" s="1508">
        <v>4190071</v>
      </c>
      <c r="BR26" s="1295" t="s">
        <v>1598</v>
      </c>
      <c r="BS26" s="1656"/>
      <c r="BV26" s="1297"/>
      <c r="BW26" s="1297"/>
    </row>
    <row customHeight="1" ht="11.25">
      <c r="A27" s="1301" t="s">
        <v>1599</v>
      </c>
      <c r="B27" s="1302">
        <v>2025</v>
      </c>
      <c r="J27" s="403" t="s">
        <v>105</v>
      </c>
      <c r="AX27" s="1347" t="s">
        <v>1600</v>
      </c>
      <c r="BB27" s="1347" t="s">
        <v>1601</v>
      </c>
      <c r="BC27" s="1347" t="s">
        <v>1584</v>
      </c>
      <c r="BE27" s="1347">
        <v>2025</v>
      </c>
      <c r="BH27" s="1297" t="s">
        <v>28</v>
      </c>
      <c r="BJ27" s="1295" t="s">
        <v>1485</v>
      </c>
      <c r="BL27" s="1295" t="s">
        <v>1485</v>
      </c>
      <c r="BN27" s="1297" t="s">
        <v>28</v>
      </c>
      <c r="BQ27" s="1508">
        <v>4190072</v>
      </c>
      <c r="BR27" s="1295" t="s">
        <v>1602</v>
      </c>
      <c r="BS27" s="1656"/>
      <c r="BV27" s="1297"/>
      <c r="BW27" s="1297"/>
    </row>
    <row customHeight="1" ht="11.25">
      <c r="A28" s="1301" t="s">
        <v>1603</v>
      </c>
      <c r="D28" s="1328"/>
      <c r="E28" s="1329"/>
      <c r="F28" s="1329"/>
      <c r="H28" s="1330" t="s">
        <v>1604</v>
      </c>
      <c r="AX28" s="1347" t="s">
        <v>1605</v>
      </c>
      <c r="AZ28" s="1294" t="s">
        <v>1606</v>
      </c>
      <c r="BB28" s="1347" t="s">
        <v>1607</v>
      </c>
      <c r="BC28" s="1347" t="s">
        <v>1608</v>
      </c>
      <c r="BE28" s="1347">
        <v>2026</v>
      </c>
      <c r="BH28" s="1297" t="s">
        <v>28</v>
      </c>
      <c r="BJ28" s="1295" t="s">
        <v>1492</v>
      </c>
      <c r="BL28" s="1295" t="s">
        <v>1492</v>
      </c>
      <c r="BN28" s="1297" t="s">
        <v>28</v>
      </c>
      <c r="BQ28" s="1508">
        <v>4190073</v>
      </c>
      <c r="BR28" s="1295" t="s">
        <v>1609</v>
      </c>
      <c r="BS28" s="1656"/>
      <c r="BV28" s="1297"/>
      <c r="BW28" s="1297"/>
    </row>
    <row customHeight="1" ht="11.25">
      <c r="A29" s="1301" t="s">
        <v>1610</v>
      </c>
      <c r="D29" s="1331" t="s">
        <v>1611</v>
      </c>
      <c r="E29" s="1332" t="str">
        <f>IF(TEMPLATE_GROUP="","",INDEX(StartDateList,MATCH(TEMPLATE_GROUP,CodeTemplateList,0),1))</f>
        <v>01.01.2024</v>
      </c>
      <c r="F29" s="1332" t="str">
        <f>IF(TEMPLATE_GROUP="","",INDEX(EndDateList,MATCH(TEMPLATE_GROUP,CodeTemplateList,0),1))</f>
        <v>31.12.2028</v>
      </c>
      <c r="H29" s="1333" t="s">
        <v>1612</v>
      </c>
      <c r="AX29" s="1347" t="s">
        <v>1613</v>
      </c>
      <c r="AZ29" s="1347" t="s">
        <v>1260</v>
      </c>
      <c r="BB29" s="1347" t="s">
        <v>1460</v>
      </c>
      <c r="BC29" s="1318"/>
      <c r="BE29" s="1347">
        <v>2027</v>
      </c>
      <c r="BJ29" s="1295" t="s">
        <v>1500</v>
      </c>
      <c r="BL29" s="1295" t="s">
        <v>1500</v>
      </c>
    </row>
    <row customHeight="1" ht="11.25">
      <c r="A30" s="1301" t="s">
        <v>1614</v>
      </c>
      <c r="D30" s="1334"/>
      <c r="E30" s="1335"/>
      <c r="F30" s="1335"/>
      <c r="AX30" s="1347" t="s">
        <v>1615</v>
      </c>
      <c r="AZ30" s="1347" t="s">
        <v>1285</v>
      </c>
      <c r="BE30" s="1347">
        <v>2028</v>
      </c>
      <c r="BJ30" s="1295" t="s">
        <v>1616</v>
      </c>
      <c r="BL30" s="1295" t="s">
        <v>1616</v>
      </c>
    </row>
    <row customHeight="1" ht="12.75">
      <c r="A31" s="1301" t="s">
        <v>1617</v>
      </c>
      <c r="D31" s="1328"/>
      <c r="E31" s="1329"/>
      <c r="F31" s="1329"/>
      <c r="H31" s="1336"/>
      <c r="AX31" s="1347" t="s">
        <v>1618</v>
      </c>
      <c r="AZ31" s="1347" t="s">
        <v>1619</v>
      </c>
      <c r="BE31" s="1347">
        <v>2029</v>
      </c>
      <c r="BJ31" s="1295" t="s">
        <v>1620</v>
      </c>
      <c r="BL31" s="1295" t="s">
        <v>1620</v>
      </c>
    </row>
    <row customHeight="1" ht="11.25">
      <c r="A32" s="1301" t="s">
        <v>1621</v>
      </c>
      <c r="D32" s="1331" t="s">
        <v>1622</v>
      </c>
      <c r="E32" s="1332" t="str">
        <f>IF(TEMPLATE_GROUP="","",INDEX(StartDateList,MATCH(TEMPLATE_GROUP,CodeTemplateList,0),1))</f>
        <v>01.01.2024</v>
      </c>
      <c r="F32" s="1332" t="str">
        <f>IF(TEMPLATE_GROUP="","",INDEX(EndDateList,MATCH(TEMPLATE_GROUP,CodeTemplateList,0),1))</f>
        <v>31.12.2028</v>
      </c>
      <c r="H32" s="1337" t="s">
        <v>1623</v>
      </c>
      <c r="O32" s="1301" t="s">
        <v>490</v>
      </c>
      <c r="AX32" s="1347" t="s">
        <v>1624</v>
      </c>
      <c r="AZ32" s="1347" t="s">
        <v>1353</v>
      </c>
      <c r="BE32" s="1347">
        <v>2030</v>
      </c>
      <c r="BJ32" s="1295" t="s">
        <v>1509</v>
      </c>
      <c r="BL32" s="1295" t="s">
        <v>1509</v>
      </c>
    </row>
    <row customHeight="1" ht="11.25">
      <c r="A33" s="1301" t="s">
        <v>1625</v>
      </c>
      <c r="O33" s="1301" t="s">
        <v>1283</v>
      </c>
      <c r="AX33" s="1347" t="s">
        <v>1626</v>
      </c>
      <c r="AZ33" s="1347" t="s">
        <v>489</v>
      </c>
      <c r="BE33" s="1347">
        <v>2031</v>
      </c>
      <c r="BJ33" s="1295" t="s">
        <v>1516</v>
      </c>
      <c r="BL33" s="1295" t="s">
        <v>1516</v>
      </c>
    </row>
    <row customHeight="1" ht="11.25">
      <c r="A34" s="1301" t="s">
        <v>1627</v>
      </c>
      <c r="O34" s="1301" t="s">
        <v>1318</v>
      </c>
      <c r="AX34" s="1347" t="s">
        <v>1628</v>
      </c>
      <c r="BE34" s="1347">
        <v>2032</v>
      </c>
      <c r="BJ34" s="1295" t="s">
        <v>1527</v>
      </c>
      <c r="BL34" s="1295" t="s">
        <v>1527</v>
      </c>
    </row>
    <row customHeight="1" ht="11.25">
      <c r="A35" s="1301" t="s">
        <v>1629</v>
      </c>
      <c r="O35" s="1301" t="s">
        <v>1351</v>
      </c>
      <c r="AX35" s="1347" t="s">
        <v>1630</v>
      </c>
      <c r="AZ35" s="1294" t="s">
        <v>1631</v>
      </c>
      <c r="BE35" s="1347">
        <v>2033</v>
      </c>
      <c r="BL35" s="1295" t="s">
        <v>1632</v>
      </c>
    </row>
    <row customHeight="1" ht="11.25">
      <c r="A36" s="2097" t="s">
        <v>1633</v>
      </c>
      <c r="D36" s="1338" t="s">
        <v>1634</v>
      </c>
      <c r="E36" s="1339" t="s">
        <v>849</v>
      </c>
      <c r="F36" s="1340" t="str">
        <f>INDEX(E37:E41,MATCH(TEMPLATE_SPHERE,F37:F41,0))</f>
        <v>теплоснабжения</v>
      </c>
      <c r="G36" s="1340" t="str">
        <f>INDEX(G37:G41,MATCH(TEMPLATE_SPHERE,F37:F41,0))</f>
        <v>теплоснабжение</v>
      </c>
      <c r="O36" s="1301" t="s">
        <v>1376</v>
      </c>
      <c r="AX36" s="1347" t="s">
        <v>1635</v>
      </c>
      <c r="AZ36" s="1347" t="s">
        <v>489</v>
      </c>
      <c r="BE36" s="1347">
        <v>2034</v>
      </c>
      <c r="BL36" s="1295" t="s">
        <v>1636</v>
      </c>
    </row>
    <row customHeight="1" ht="11.25">
      <c r="A37" s="1301" t="s">
        <v>1637</v>
      </c>
      <c r="E37" s="634" t="s">
        <v>1638</v>
      </c>
      <c r="F37" s="1341" t="s">
        <v>849</v>
      </c>
      <c r="G37" s="634" t="s">
        <v>1639</v>
      </c>
      <c r="O37" s="1301" t="s">
        <v>1395</v>
      </c>
      <c r="AX37" s="1347" t="s">
        <v>1640</v>
      </c>
      <c r="AZ37" s="1347" t="s">
        <v>1284</v>
      </c>
      <c r="BE37" s="1347">
        <v>2035</v>
      </c>
    </row>
    <row customHeight="1" ht="11.25">
      <c r="A38" s="1301" t="s">
        <v>1641</v>
      </c>
      <c r="E38" s="634" t="s">
        <v>1642</v>
      </c>
      <c r="F38" s="1342" t="s">
        <v>895</v>
      </c>
      <c r="G38" s="634" t="s">
        <v>1643</v>
      </c>
      <c r="O38" s="1301" t="s">
        <v>1412</v>
      </c>
      <c r="AX38" s="1347" t="s">
        <v>1644</v>
      </c>
      <c r="AZ38" s="1347" t="s">
        <v>1319</v>
      </c>
      <c r="BE38" s="1347">
        <v>2036</v>
      </c>
      <c r="BH38" s="1294" t="s">
        <v>1645</v>
      </c>
      <c r="BJ38" s="1294" t="s">
        <v>1646</v>
      </c>
      <c r="BL38" s="1294" t="s">
        <v>1647</v>
      </c>
      <c r="BN38" s="1294" t="s">
        <v>1648</v>
      </c>
    </row>
    <row customHeight="1" ht="11.25">
      <c r="A39" s="1301" t="s">
        <v>1649</v>
      </c>
      <c r="E39" s="634" t="s">
        <v>1650</v>
      </c>
      <c r="F39" s="1342" t="s">
        <v>948</v>
      </c>
      <c r="G39" s="634" t="s">
        <v>1651</v>
      </c>
      <c r="O39" s="1301" t="s">
        <v>1428</v>
      </c>
      <c r="AX39" s="1347" t="s">
        <v>1652</v>
      </c>
      <c r="AZ39" s="1347" t="s">
        <v>1352</v>
      </c>
      <c r="BE39" s="1347">
        <v>2037</v>
      </c>
      <c r="BH39" s="1295" t="s">
        <v>1653</v>
      </c>
      <c r="BJ39" s="1444" t="s">
        <v>1653</v>
      </c>
      <c r="BL39" s="1444" t="s">
        <v>1653</v>
      </c>
      <c r="BN39" s="1295" t="s">
        <v>1654</v>
      </c>
    </row>
    <row customHeight="1" ht="11.25">
      <c r="A40" s="1301" t="s">
        <v>1655</v>
      </c>
      <c r="E40" s="634" t="s">
        <v>1656</v>
      </c>
      <c r="F40" s="1342" t="s">
        <v>935</v>
      </c>
      <c r="G40" s="634" t="s">
        <v>1657</v>
      </c>
      <c r="O40" s="1301" t="s">
        <v>1444</v>
      </c>
      <c r="AX40" s="1347" t="s">
        <v>1658</v>
      </c>
      <c r="BE40" s="1347">
        <v>2038</v>
      </c>
      <c r="BH40" s="1295" t="s">
        <v>1659</v>
      </c>
      <c r="BJ40" s="1444" t="s">
        <v>1068</v>
      </c>
      <c r="BL40" s="1444" t="s">
        <v>1068</v>
      </c>
      <c r="BN40" s="1295" t="s">
        <v>1102</v>
      </c>
    </row>
    <row customHeight="1" ht="11.25">
      <c r="A41" s="1301" t="s">
        <v>1660</v>
      </c>
      <c r="E41" s="634" t="s">
        <v>1661</v>
      </c>
      <c r="F41" s="1342" t="s">
        <v>1662</v>
      </c>
      <c r="G41" s="634" t="s">
        <v>1661</v>
      </c>
      <c r="O41" s="1301" t="s">
        <v>1460</v>
      </c>
      <c r="AX41" s="1347" t="s">
        <v>1663</v>
      </c>
      <c r="AZ41" s="1294" t="s">
        <v>1664</v>
      </c>
      <c r="BE41" s="1347">
        <v>2039</v>
      </c>
      <c r="BH41" s="1295" t="s">
        <v>1665</v>
      </c>
      <c r="BJ41" s="1444" t="s">
        <v>1064</v>
      </c>
      <c r="BL41" s="1444" t="s">
        <v>1064</v>
      </c>
      <c r="BN41" s="1295" t="s">
        <v>1089</v>
      </c>
    </row>
    <row customHeight="1" ht="11.25">
      <c r="A42" s="1301" t="s">
        <v>1666</v>
      </c>
      <c r="AX42" s="1347" t="s">
        <v>1667</v>
      </c>
      <c r="AZ42" s="1347" t="s">
        <v>490</v>
      </c>
      <c r="BE42" s="1347">
        <v>2040</v>
      </c>
      <c r="BH42" s="1295" t="s">
        <v>1086</v>
      </c>
      <c r="BJ42" s="1444" t="s">
        <v>1066</v>
      </c>
      <c r="BL42" s="1444" t="s">
        <v>1066</v>
      </c>
      <c r="BN42" s="1295" t="s">
        <v>1668</v>
      </c>
    </row>
    <row customHeight="1" ht="11.25">
      <c r="A43" s="1301" t="s">
        <v>1669</v>
      </c>
      <c r="AX43" s="1347" t="s">
        <v>1670</v>
      </c>
      <c r="AZ43" s="1347" t="s">
        <v>1283</v>
      </c>
      <c r="BE43" s="1347">
        <v>2041</v>
      </c>
      <c r="BH43" s="1295" t="s">
        <v>1671</v>
      </c>
      <c r="BJ43" s="1444" t="s">
        <v>1665</v>
      </c>
      <c r="BL43" s="1444" t="s">
        <v>1665</v>
      </c>
      <c r="BN43" s="1295" t="s">
        <v>1672</v>
      </c>
    </row>
    <row customHeight="1" ht="11.25">
      <c r="A44" s="1301" t="s">
        <v>1673</v>
      </c>
      <c r="G44" s="1321">
        <f>YEAR(TODAY())</f>
        <v>2025</v>
      </c>
      <c r="I44" s="1026" t="s">
        <v>1674</v>
      </c>
      <c r="J44" s="1316" t="s">
        <v>1675</v>
      </c>
      <c r="K44" s="1316" t="s">
        <v>1676</v>
      </c>
      <c r="AX44" s="1347" t="s">
        <v>1677</v>
      </c>
      <c r="AZ44" s="1347" t="s">
        <v>1318</v>
      </c>
      <c r="BE44" s="1347">
        <v>2042</v>
      </c>
      <c r="BH44" s="1295" t="s">
        <v>1678</v>
      </c>
      <c r="BJ44" s="1444" t="s">
        <v>1086</v>
      </c>
      <c r="BL44" s="1444" t="s">
        <v>1086</v>
      </c>
      <c r="BN44" s="1295" t="s">
        <v>1679</v>
      </c>
    </row>
    <row customHeight="1" ht="11.25">
      <c r="A45" s="1301" t="s">
        <v>1680</v>
      </c>
      <c r="D45" s="1338" t="s">
        <v>1681</v>
      </c>
      <c r="E45" s="1339" t="s">
        <v>1682</v>
      </c>
      <c r="F45" s="1024" t="s">
        <v>1683</v>
      </c>
      <c r="G45" s="1023" t="s">
        <v>1684</v>
      </c>
      <c r="H45" s="1026" t="s">
        <v>1685</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1686</v>
      </c>
      <c r="AZ45" s="1347" t="s">
        <v>1351</v>
      </c>
      <c r="BE45" s="1347">
        <v>2043</v>
      </c>
      <c r="BH45" s="1295" t="s">
        <v>1687</v>
      </c>
      <c r="BJ45" s="1444" t="s">
        <v>1080</v>
      </c>
      <c r="BL45" s="1444" t="s">
        <v>1080</v>
      </c>
      <c r="BN45" s="1295" t="s">
        <v>1688</v>
      </c>
    </row>
    <row customHeight="1" ht="11.25">
      <c r="A46" s="1301" t="s">
        <v>1689</v>
      </c>
      <c r="E46" s="634" t="s">
        <v>26</v>
      </c>
      <c r="F46" s="1341" t="s">
        <v>1690</v>
      </c>
      <c r="G46" s="1343" t="str">
        <f>_xlfn.IFERROR(IF(TITLE_DATE_FIL="","01.01."&amp;CURRENT_YEAR,"01.01."&amp;YEAR(TITLE_DATE_FIL)),"01.01."&amp;CURRENT_YEAR)</f>
        <v>01.01.2025</v>
      </c>
      <c r="H46" s="1343" t="str">
        <f>_xlfn.IFERROR(IF(TITLE_DATE_FIL="","31.12."&amp;CURRENT_YEAR,"31.12."&amp;YEAR(TITLE_DATE_FIL)),"31.12."&amp;CURRENT_YEAR)</f>
        <v>31.12.2025</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1691</v>
      </c>
      <c r="AZ46" s="1347" t="s">
        <v>1376</v>
      </c>
      <c r="BE46" s="1347">
        <v>2044</v>
      </c>
      <c r="BH46" s="1295" t="s">
        <v>1089</v>
      </c>
      <c r="BJ46" s="1444" t="s">
        <v>1070</v>
      </c>
      <c r="BL46" s="1444" t="s">
        <v>1070</v>
      </c>
      <c r="BN46" s="1295" t="s">
        <v>1692</v>
      </c>
    </row>
    <row customHeight="1" ht="11.25">
      <c r="A47" s="1301" t="s">
        <v>1693</v>
      </c>
      <c r="E47" s="634" t="s">
        <v>33</v>
      </c>
      <c r="F47" s="1342" t="s">
        <v>1694</v>
      </c>
      <c r="G47" s="1343" t="str">
        <f>_xlfn.IFERROR(IF(f_year="","01.01."&amp;CURRENT_YEAR,IF(LEN(f_quart)=0,"01.01."&amp;f_year,IF(f_quart="I квартал","01.01."&amp;f_year,IF(f_quart="II квартал","01.04."&amp;f_year,(IF(f_quart="III квартал","01.07."&amp;f_year,"01.10."&amp;f_year)))))),"01.01."&amp;CURRENT_YEAR)</f>
        <v>01.01.2025</v>
      </c>
      <c r="H47" s="1343" t="str">
        <f>_xlfn.IFERROR(IF(f_year="","31.12."&amp;CURRENT_YEAR,IF(LEN(f_quart)=0,"31.12."&amp;f_year,IF(f_quart="I квартал","31.03."&amp;f_year,IF(f_quart="II квартал","30.06."&amp;f_year,(IF(f_quart="III квартал","30.09."&amp;f_year,"31.12."&amp;f_year)))))),"31.12."&amp;CURRENT_YEAR)</f>
        <v>31.12.2025</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1695</v>
      </c>
      <c r="AZ47" s="1347" t="s">
        <v>1395</v>
      </c>
      <c r="BE47" s="1347">
        <v>2045</v>
      </c>
      <c r="BH47" s="1295" t="s">
        <v>1668</v>
      </c>
      <c r="BJ47" s="1444" t="s">
        <v>1072</v>
      </c>
      <c r="BL47" s="1444" t="s">
        <v>1072</v>
      </c>
      <c r="BN47" s="1295" t="s">
        <v>1696</v>
      </c>
    </row>
    <row customHeight="1" ht="11.25">
      <c r="A48" s="1301" t="s">
        <v>1697</v>
      </c>
      <c r="E48" s="634" t="s">
        <v>1698</v>
      </c>
      <c r="F48" s="1342" t="s">
        <v>1699</v>
      </c>
      <c r="G48" s="1343" t="str">
        <f>_xlfn.IFERROR(IF(f_year="","01.01."&amp;CURRENT_YEAR,"01.01."&amp;f_year),"01.01."&amp;CURRENT_YEAR)</f>
        <v>01.01.2025</v>
      </c>
      <c r="H48" s="1343" t="str">
        <f>_xlfn.IFERROR(IF(f_year="","31.12."&amp;CURRENT_YEAR,"31.12."&amp;f_year),"31.12."&amp;CURRENT_YEAR)</f>
        <v>31.12.2025</v>
      </c>
      <c r="I48" s="1969">
        <f>IF(f_year="",TRUE,FALSE)</f>
        <v>1</v>
      </c>
      <c r="J48" s="1972" t="s">
        <v>1700</v>
      </c>
      <c r="K48" s="1973"/>
      <c r="AX48" s="1347" t="s">
        <v>1701</v>
      </c>
      <c r="AZ48" s="1347" t="s">
        <v>1412</v>
      </c>
      <c r="BE48" s="1347">
        <v>2046</v>
      </c>
      <c r="BH48" s="1295" t="s">
        <v>1672</v>
      </c>
      <c r="BJ48" s="1444" t="s">
        <v>1074</v>
      </c>
      <c r="BL48" s="1444" t="s">
        <v>1074</v>
      </c>
      <c r="BN48" s="1295" t="s">
        <v>1702</v>
      </c>
    </row>
    <row customHeight="1" ht="11.25">
      <c r="A49" s="1301" t="s">
        <v>1703</v>
      </c>
      <c r="E49" s="634" t="s">
        <v>1704</v>
      </c>
      <c r="F49" s="1342" t="s">
        <v>1705</v>
      </c>
      <c r="G49" s="1343" t="str">
        <f>_xlfn.IFERROR(IF(f_year="","01.01."&amp;CURRENT_YEAR,"01.01."&amp;f_year),"01.01."&amp;CURRENT_YEAR)</f>
        <v>01.01.2025</v>
      </c>
      <c r="H49" s="1343" t="str">
        <f>_xlfn.IFERROR(IF(f_year="","31.12."&amp;CURRENT_YEAR,"31.12."&amp;f_year),"31.12."&amp;CURRENT_YEAR)</f>
        <v>31.12.2025</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1706</v>
      </c>
      <c r="AZ49" s="1347" t="s">
        <v>1428</v>
      </c>
      <c r="BE49" s="1347">
        <v>2047</v>
      </c>
      <c r="BH49" s="1295" t="s">
        <v>1090</v>
      </c>
      <c r="BJ49" s="1444" t="s">
        <v>1076</v>
      </c>
      <c r="BL49" s="1444" t="s">
        <v>1076</v>
      </c>
    </row>
    <row customHeight="1" ht="11.25">
      <c r="A50" s="1301" t="s">
        <v>1707</v>
      </c>
      <c r="E50" s="634" t="s">
        <v>1708</v>
      </c>
      <c r="F50" s="1342" t="s">
        <v>1060</v>
      </c>
      <c r="G50" s="1343" t="str">
        <f>_xlfn.IFERROR(IF(f_year="","01.01."&amp;CURRENT_YEAR,"01.01."&amp;f_year),"01.01."&amp;CURRENT_YEAR)</f>
        <v>01.01.2025</v>
      </c>
      <c r="H50" s="1343" t="str">
        <f>_xlfn.IFERROR(IF(f_year="","31.12."&amp;CURRENT_YEAR,"31.12."&amp;f_year),"31.12."&amp;CURRENT_YEAR)</f>
        <v>31.12.2025</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1709</v>
      </c>
      <c r="AZ50" s="1347" t="s">
        <v>1444</v>
      </c>
      <c r="BE50" s="1347">
        <v>2048</v>
      </c>
      <c r="BH50" s="1295" t="s">
        <v>1679</v>
      </c>
      <c r="BJ50" s="1444" t="s">
        <v>1078</v>
      </c>
      <c r="BL50" s="1444" t="s">
        <v>1078</v>
      </c>
    </row>
    <row customHeight="1" ht="11.25">
      <c r="A51" s="1301" t="s">
        <v>1710</v>
      </c>
      <c r="E51" s="634" t="s">
        <v>1711</v>
      </c>
      <c r="F51" s="1342" t="s">
        <v>1682</v>
      </c>
      <c r="G51" s="1343" t="str">
        <f>_xlfn.IFERROR(IF(TITLE_PERIOD_START="","01.01."&amp;CURRENT_YEAR,"01.01."&amp;YEAR(TITLE_PERIOD_START)),"01.01."&amp;CURRENT_YEAR)</f>
        <v>01.01.2024</v>
      </c>
      <c r="H51" s="1343" t="str">
        <f>_xlfn.IFERROR(IF(TITLE_PERIOD_END="","31.12."&amp;CURRENT_YEAR,"31.12."&amp;YEAR(TITLE_PERIOD_END)),"31.12."&amp;CURRENT_YEAR)</f>
        <v>31.12.2028</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1712</v>
      </c>
      <c r="AZ51" s="1347" t="s">
        <v>1460</v>
      </c>
      <c r="BE51" s="1347">
        <v>2049</v>
      </c>
      <c r="BH51" s="1295" t="s">
        <v>1688</v>
      </c>
      <c r="BJ51" s="1444" t="s">
        <v>1713</v>
      </c>
      <c r="BL51" s="1444" t="s">
        <v>1713</v>
      </c>
    </row>
    <row customHeight="1" ht="11.25">
      <c r="A52" s="1301" t="s">
        <v>1714</v>
      </c>
      <c r="E52" s="634" t="s">
        <v>1715</v>
      </c>
      <c r="F52" s="1342" t="s">
        <v>1716</v>
      </c>
      <c r="G52" s="1343" t="str">
        <f>_xlfn.IFERROR(IF(TITLE_PERIOD_START="","01.01."&amp;CURRENT_YEAR,"01.01."&amp;YEAR(TITLE_PERIOD_START)),"01.01."&amp;CURRENT_YEAR)</f>
        <v>01.01.2024</v>
      </c>
      <c r="H52" s="1343" t="str">
        <f>_xlfn.IFERROR(IF(TITLE_PERIOD_END="","31.12."&amp;CURRENT_YEAR,"31.12."&amp;YEAR(TITLE_PERIOD_END)),"31.12."&amp;CURRENT_YEAR)</f>
        <v>31.12.2028</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1717</v>
      </c>
      <c r="AZ52" s="1347" t="s">
        <v>489</v>
      </c>
      <c r="BE52" s="1347">
        <v>2050</v>
      </c>
      <c r="BH52" s="1295" t="s">
        <v>1692</v>
      </c>
      <c r="BJ52" s="1444" t="s">
        <v>1089</v>
      </c>
      <c r="BL52" s="1444" t="s">
        <v>1089</v>
      </c>
    </row>
    <row customHeight="1" ht="11.25">
      <c r="A53" s="1301" t="s">
        <v>1718</v>
      </c>
      <c r="E53" s="634" t="s">
        <v>1719</v>
      </c>
      <c r="F53" s="1342" t="s">
        <v>1719</v>
      </c>
      <c r="G53" s="1343" t="str">
        <f>_xlfn.IFERROR(IF(f_year="","01.01."&amp;CURRENT_YEAR,"01.01."&amp;f_year),"01.01."&amp;CURRENT_YEAR)</f>
        <v>01.01.2025</v>
      </c>
      <c r="H53" s="1343" t="str">
        <f>_xlfn.IFERROR(IF(f_year="","31.12."&amp;CURRENT_YEAR,"31.12."&amp;f_year),"31.12."&amp;CURRENT_YEAR)</f>
        <v>31.12.2025</v>
      </c>
      <c r="I53" s="1969">
        <f>IF(AND(f_year="",TITLE_DATE_FIL=""),TRUE,FALSE)</f>
        <v>1</v>
      </c>
      <c r="J53" s="1972" t="s">
        <v>1720</v>
      </c>
      <c r="K53" s="1973"/>
      <c r="AX53" s="1347" t="s">
        <v>1721</v>
      </c>
      <c r="BE53" s="1347">
        <v>2051</v>
      </c>
      <c r="BH53" s="1295" t="s">
        <v>1696</v>
      </c>
      <c r="BJ53" s="1444" t="s">
        <v>1668</v>
      </c>
      <c r="BL53" s="1444" t="s">
        <v>1668</v>
      </c>
    </row>
    <row customHeight="1" ht="11.25">
      <c r="A54" s="1301" t="s">
        <v>1722</v>
      </c>
      <c r="AX54" s="1347" t="s">
        <v>1723</v>
      </c>
      <c r="AZ54" s="1294" t="s">
        <v>1724</v>
      </c>
      <c r="BE54" s="1347">
        <v>2052</v>
      </c>
      <c r="BH54" s="1295" t="s">
        <v>1702</v>
      </c>
      <c r="BJ54" s="1444" t="s">
        <v>1672</v>
      </c>
      <c r="BL54" s="1444" t="s">
        <v>1672</v>
      </c>
    </row>
    <row customHeight="1" ht="11.25">
      <c r="A55" s="1301" t="s">
        <v>1725</v>
      </c>
      <c r="AX55" s="1347" t="s">
        <v>1726</v>
      </c>
      <c r="AZ55" s="1347" t="s">
        <v>1261</v>
      </c>
      <c r="BE55" s="1347">
        <v>2053</v>
      </c>
      <c r="BH55" s="1297" t="s">
        <v>28</v>
      </c>
      <c r="BJ55" s="1444" t="s">
        <v>1090</v>
      </c>
      <c r="BL55" s="1444" t="s">
        <v>1090</v>
      </c>
    </row>
    <row customHeight="1" ht="11.25">
      <c r="A56" s="1301" t="s">
        <v>1727</v>
      </c>
      <c r="D56" s="1345" t="s">
        <v>1728</v>
      </c>
      <c r="E56" s="1322" t="s">
        <v>1721</v>
      </c>
      <c r="F56" s="1301" t="s">
        <v>1729</v>
      </c>
      <c r="AX56" s="1347" t="s">
        <v>1730</v>
      </c>
      <c r="AZ56" s="1347" t="s">
        <v>1286</v>
      </c>
      <c r="BE56" s="1347">
        <v>2054</v>
      </c>
      <c r="BH56" s="1297" t="s">
        <v>28</v>
      </c>
      <c r="BJ56" s="1444" t="s">
        <v>1679</v>
      </c>
      <c r="BL56" s="1444" t="s">
        <v>1679</v>
      </c>
    </row>
    <row customHeight="1" ht="11.25">
      <c r="A57" s="1301" t="s">
        <v>1731</v>
      </c>
      <c r="D57" s="1345" t="s">
        <v>1732</v>
      </c>
      <c r="E57" s="1322" t="s">
        <v>124</v>
      </c>
      <c r="F57" s="1301" t="s">
        <v>1729</v>
      </c>
      <c r="AX57" s="1347" t="s">
        <v>1733</v>
      </c>
      <c r="AZ57" s="1347" t="s">
        <v>1321</v>
      </c>
      <c r="BE57" s="1347">
        <v>2055</v>
      </c>
      <c r="BJ57" s="1444" t="s">
        <v>1688</v>
      </c>
      <c r="BL57" s="1444" t="s">
        <v>1688</v>
      </c>
    </row>
    <row customHeight="1" ht="11.25">
      <c r="A58" s="1301" t="s">
        <v>1734</v>
      </c>
      <c r="D58" s="1345" t="s">
        <v>1735</v>
      </c>
      <c r="E58" s="1322" t="s">
        <v>124</v>
      </c>
      <c r="F58" s="1301" t="s">
        <v>1729</v>
      </c>
      <c r="AX58" s="1347" t="s">
        <v>1736</v>
      </c>
      <c r="BE58" s="1347">
        <v>2056</v>
      </c>
      <c r="BJ58" s="1444" t="s">
        <v>1692</v>
      </c>
      <c r="BL58" s="1444" t="s">
        <v>1692</v>
      </c>
    </row>
    <row customHeight="1" ht="11.25">
      <c r="A59" s="1301" t="s">
        <v>1737</v>
      </c>
      <c r="D59" s="1345" t="s">
        <v>144</v>
      </c>
      <c r="E59" s="1322" t="s">
        <v>1624</v>
      </c>
      <c r="F59" s="1301" t="s">
        <v>1738</v>
      </c>
      <c r="AX59" s="1347" t="s">
        <v>1739</v>
      </c>
      <c r="AZ59" s="1294" t="s">
        <v>1740</v>
      </c>
      <c r="BE59" s="1347">
        <v>2057</v>
      </c>
      <c r="BJ59" s="1444" t="s">
        <v>1696</v>
      </c>
      <c r="BL59" s="1444" t="s">
        <v>1696</v>
      </c>
    </row>
    <row customHeight="1" ht="11.25">
      <c r="A60" s="1301" t="s">
        <v>1741</v>
      </c>
      <c r="D60" s="1345" t="s">
        <v>1742</v>
      </c>
      <c r="E60" s="1322" t="s">
        <v>1624</v>
      </c>
      <c r="F60" s="1301" t="s">
        <v>1738</v>
      </c>
      <c r="AX60" s="1347" t="s">
        <v>1743</v>
      </c>
      <c r="AZ60" s="1347" t="s">
        <v>1262</v>
      </c>
      <c r="BE60" s="1347">
        <v>2058</v>
      </c>
      <c r="BJ60" s="1444" t="s">
        <v>1702</v>
      </c>
      <c r="BL60" s="1444" t="s">
        <v>1702</v>
      </c>
    </row>
    <row customHeight="1" ht="11.25">
      <c r="A61" s="1301" t="s">
        <v>1744</v>
      </c>
      <c r="D61" s="1345" t="s">
        <v>1745</v>
      </c>
      <c r="E61" s="1322" t="s">
        <v>1746</v>
      </c>
      <c r="F61" s="1301" t="s">
        <v>1738</v>
      </c>
      <c r="AX61" s="1347" t="s">
        <v>1747</v>
      </c>
      <c r="AZ61" s="1347" t="s">
        <v>1287</v>
      </c>
      <c r="BE61" s="1347">
        <v>2059</v>
      </c>
      <c r="BL61" s="1444" t="s">
        <v>1082</v>
      </c>
    </row>
    <row customHeight="1" ht="11.25">
      <c r="A62" s="1301" t="s">
        <v>1748</v>
      </c>
      <c r="D62" s="1345" t="s">
        <v>143</v>
      </c>
      <c r="E62" s="1322">
        <v>35</v>
      </c>
      <c r="F62" s="1301" t="s">
        <v>1738</v>
      </c>
      <c r="AZ62" s="1347" t="s">
        <v>1322</v>
      </c>
      <c r="BE62" s="1347">
        <v>2060</v>
      </c>
      <c r="BL62" s="1444" t="s">
        <v>1084</v>
      </c>
    </row>
    <row customHeight="1" ht="11.25">
      <c r="A63" s="1301" t="s">
        <v>16</v>
      </c>
      <c r="D63" s="1345" t="s">
        <v>1749</v>
      </c>
      <c r="E63" s="1322">
        <v>35</v>
      </c>
      <c r="F63" s="1301" t="s">
        <v>1738</v>
      </c>
      <c r="AZ63" s="1347" t="s">
        <v>1354</v>
      </c>
      <c r="BE63" s="1347">
        <v>2061</v>
      </c>
    </row>
    <row customHeight="1" ht="11.25">
      <c r="A64" s="1301" t="s">
        <v>1750</v>
      </c>
      <c r="D64" s="1345" t="s">
        <v>1751</v>
      </c>
      <c r="E64" s="1322">
        <v>35</v>
      </c>
      <c r="F64" s="1301" t="s">
        <v>1738</v>
      </c>
      <c r="AZ64" s="1347" t="s">
        <v>1377</v>
      </c>
      <c r="BE64" s="1347">
        <v>2062</v>
      </c>
    </row>
    <row customHeight="1" ht="11.25">
      <c r="A65" s="1301" t="s">
        <v>1752</v>
      </c>
      <c r="D65" s="1301"/>
      <c r="BE65" s="1347">
        <v>2063</v>
      </c>
    </row>
    <row customHeight="1" ht="11.25">
      <c r="A66" s="1301" t="s">
        <v>1753</v>
      </c>
      <c r="AZ66" s="1294" t="s">
        <v>1754</v>
      </c>
      <c r="BE66" s="1347">
        <v>2064</v>
      </c>
    </row>
    <row customHeight="1" ht="11.25">
      <c r="A67" s="1301" t="s">
        <v>1755</v>
      </c>
      <c r="AZ67" s="1347" t="s">
        <v>1263</v>
      </c>
      <c r="BE67" s="1347">
        <v>2065</v>
      </c>
    </row>
    <row customHeight="1" ht="11.25">
      <c r="A68" s="1301" t="s">
        <v>1756</v>
      </c>
      <c r="AZ68" s="1347" t="s">
        <v>1288</v>
      </c>
      <c r="BE68" s="1347">
        <v>2066</v>
      </c>
      <c r="BH68" s="1294" t="s">
        <v>1757</v>
      </c>
      <c r="BJ68" s="1294" t="s">
        <v>1758</v>
      </c>
      <c r="BL68" s="1294" t="s">
        <v>1759</v>
      </c>
      <c r="BN68" s="1294" t="s">
        <v>1760</v>
      </c>
    </row>
    <row customHeight="1" ht="11.25">
      <c r="A69" s="1301" t="s">
        <v>1761</v>
      </c>
      <c r="AZ69" s="1347" t="s">
        <v>1323</v>
      </c>
      <c r="BE69" s="1347">
        <v>2067</v>
      </c>
      <c r="BH69" s="1295" t="s">
        <v>1762</v>
      </c>
      <c r="BI69" s="1344" t="s">
        <v>123</v>
      </c>
      <c r="BJ69" s="1295" t="s">
        <v>1763</v>
      </c>
      <c r="BK69" s="1344" t="s">
        <v>123</v>
      </c>
      <c r="BL69" s="1295" t="s">
        <v>1764</v>
      </c>
      <c r="BM69" s="1297" t="s">
        <v>123</v>
      </c>
      <c r="BN69" s="1295" t="s">
        <v>1765</v>
      </c>
    </row>
    <row customHeight="1" ht="11.25">
      <c r="A70" s="1301" t="s">
        <v>1766</v>
      </c>
      <c r="AZ70" s="1347" t="s">
        <v>1355</v>
      </c>
      <c r="BE70" s="1347">
        <v>2068</v>
      </c>
      <c r="BH70" s="1295" t="s">
        <v>1767</v>
      </c>
      <c r="BJ70" s="1295" t="s">
        <v>1768</v>
      </c>
      <c r="BL70" s="1295" t="s">
        <v>1769</v>
      </c>
      <c r="BN70" s="1295" t="s">
        <v>1770</v>
      </c>
    </row>
    <row customHeight="1" ht="11.25">
      <c r="A71" s="1301" t="s">
        <v>1771</v>
      </c>
      <c r="AZ71" s="1347" t="s">
        <v>1357</v>
      </c>
      <c r="BE71" s="1347">
        <v>2069</v>
      </c>
      <c r="BH71" s="1295" t="s">
        <v>1772</v>
      </c>
      <c r="BI71" s="1344" t="s">
        <v>91</v>
      </c>
      <c r="BJ71" s="1295" t="s">
        <v>1773</v>
      </c>
      <c r="BK71" s="1344" t="s">
        <v>91</v>
      </c>
      <c r="BL71" s="1295" t="s">
        <v>1774</v>
      </c>
      <c r="BM71" s="1297" t="s">
        <v>91</v>
      </c>
      <c r="BN71" s="1295" t="s">
        <v>1775</v>
      </c>
    </row>
    <row customHeight="1" ht="11.25">
      <c r="A72" s="1301" t="s">
        <v>1776</v>
      </c>
      <c r="AZ72" s="1347" t="s">
        <v>19</v>
      </c>
      <c r="BE72" s="1347">
        <v>2070</v>
      </c>
      <c r="BH72" s="1295" t="s">
        <v>1777</v>
      </c>
      <c r="BJ72" s="1295" t="s">
        <v>1777</v>
      </c>
      <c r="BL72" s="1295" t="s">
        <v>1777</v>
      </c>
      <c r="BN72" s="1295" t="s">
        <v>1778</v>
      </c>
    </row>
    <row customHeight="1" ht="11.25">
      <c r="A73" s="1301" t="s">
        <v>1779</v>
      </c>
      <c r="BH73" s="1295" t="s">
        <v>1780</v>
      </c>
      <c r="BI73" s="1344" t="s">
        <v>124</v>
      </c>
      <c r="BJ73" s="1295" t="s">
        <v>1781</v>
      </c>
      <c r="BK73" s="1344" t="s">
        <v>124</v>
      </c>
      <c r="BL73" s="1295" t="s">
        <v>1782</v>
      </c>
      <c r="BM73" s="1297" t="s">
        <v>124</v>
      </c>
      <c r="BN73" s="1295" t="s">
        <v>1783</v>
      </c>
    </row>
    <row customHeight="1" ht="11.25">
      <c r="A74" s="1301" t="s">
        <v>1784</v>
      </c>
      <c r="BH74" s="1295" t="s">
        <v>1785</v>
      </c>
      <c r="BJ74" s="1295" t="s">
        <v>1786</v>
      </c>
      <c r="BL74" s="1295" t="s">
        <v>1787</v>
      </c>
      <c r="BN74" s="1295" t="s">
        <v>1788</v>
      </c>
    </row>
    <row customHeight="1" ht="11.25">
      <c r="A75" s="1301" t="s">
        <v>1789</v>
      </c>
      <c r="AZ75" s="1294" t="s">
        <v>1790</v>
      </c>
      <c r="BH75" s="1295" t="s">
        <v>1791</v>
      </c>
      <c r="BJ75" s="1295" t="s">
        <v>1791</v>
      </c>
      <c r="BL75" s="1295" t="s">
        <v>1791</v>
      </c>
    </row>
    <row customHeight="1" ht="11.25">
      <c r="A76" s="1301" t="s">
        <v>1792</v>
      </c>
      <c r="AZ76" s="1347" t="s">
        <v>1272</v>
      </c>
      <c r="BH76" s="1295" t="s">
        <v>1793</v>
      </c>
      <c r="BJ76" s="1295" t="s">
        <v>1794</v>
      </c>
      <c r="BL76" s="1295" t="s">
        <v>1795</v>
      </c>
    </row>
    <row customHeight="1" ht="11.25">
      <c r="A77" s="1301" t="s">
        <v>1796</v>
      </c>
      <c r="AZ77" s="1347" t="s">
        <v>1298</v>
      </c>
    </row>
    <row customHeight="1" ht="11.25">
      <c r="A78" s="1301" t="s">
        <v>1797</v>
      </c>
      <c r="AZ78" s="1347" t="s">
        <v>1330</v>
      </c>
    </row>
    <row customHeight="1" ht="11.25">
      <c r="A79" s="1301" t="s">
        <v>1798</v>
      </c>
      <c r="AZ79" s="1347" t="s">
        <v>1361</v>
      </c>
      <c r="BH79" s="1294" t="s">
        <v>1799</v>
      </c>
      <c r="BJ79" s="1294" t="s">
        <v>1800</v>
      </c>
      <c r="BL79" s="1294" t="s">
        <v>1801</v>
      </c>
    </row>
    <row customHeight="1" ht="11.25">
      <c r="A80" s="1301" t="s">
        <v>1802</v>
      </c>
      <c r="AZ80" s="1347" t="s">
        <v>1382</v>
      </c>
      <c r="BH80" s="1295" t="s">
        <v>1803</v>
      </c>
      <c r="BJ80" s="1295" t="s">
        <v>1804</v>
      </c>
      <c r="BL80" s="1295" t="s">
        <v>1805</v>
      </c>
    </row>
    <row customHeight="1" ht="11.25">
      <c r="A81" s="1301" t="s">
        <v>1806</v>
      </c>
      <c r="AZ81" s="1347" t="s">
        <v>1399</v>
      </c>
      <c r="BH81" s="1295" t="s">
        <v>1807</v>
      </c>
      <c r="BJ81" s="1295" t="s">
        <v>1808</v>
      </c>
      <c r="BL81" s="1295" t="s">
        <v>1809</v>
      </c>
    </row>
    <row customHeight="1" ht="11.25">
      <c r="A82" s="1301" t="s">
        <v>1810</v>
      </c>
      <c r="AZ82" s="1347" t="s">
        <v>1414</v>
      </c>
      <c r="BH82" s="1295" t="s">
        <v>1811</v>
      </c>
      <c r="BJ82" s="1295" t="s">
        <v>1812</v>
      </c>
      <c r="BL82" s="1295" t="s">
        <v>1813</v>
      </c>
    </row>
    <row customHeight="1" ht="11.25">
      <c r="A83" s="1301" t="s">
        <v>1814</v>
      </c>
      <c r="BH83" s="1295" t="s">
        <v>1815</v>
      </c>
      <c r="BJ83" s="1295" t="s">
        <v>1816</v>
      </c>
      <c r="BL83" s="1295" t="s">
        <v>1817</v>
      </c>
    </row>
    <row customHeight="1" ht="11.25">
      <c r="A84" s="1301" t="s">
        <v>1818</v>
      </c>
      <c r="AZ84" s="1294" t="s">
        <v>1819</v>
      </c>
    </row>
    <row customHeight="1" ht="11.25">
      <c r="A85" s="2097" t="s">
        <v>1820</v>
      </c>
      <c r="AZ85" s="1347" t="s">
        <v>1821</v>
      </c>
    </row>
    <row customHeight="1" ht="11.25">
      <c r="A86" s="1301" t="s">
        <v>1822</v>
      </c>
      <c r="AZ86" s="1347" t="s">
        <v>1823</v>
      </c>
      <c r="BH86" s="1294" t="s">
        <v>1824</v>
      </c>
      <c r="BJ86" s="1294" t="s">
        <v>1825</v>
      </c>
      <c r="BL86" s="1294" t="s">
        <v>1826</v>
      </c>
    </row>
    <row customHeight="1" ht="11.25">
      <c r="A87" s="1301" t="s">
        <v>1827</v>
      </c>
      <c r="AZ87" s="1347" t="s">
        <v>1828</v>
      </c>
      <c r="BH87" s="1295" t="s">
        <v>1829</v>
      </c>
      <c r="BJ87" s="1295" t="s">
        <v>1830</v>
      </c>
      <c r="BL87" s="1295" t="s">
        <v>1831</v>
      </c>
    </row>
    <row customHeight="1" ht="11.25">
      <c r="A88" s="1301" t="s">
        <v>1832</v>
      </c>
      <c r="AZ88" s="1833"/>
      <c r="BH88" s="1295" t="s">
        <v>1833</v>
      </c>
      <c r="BJ88" s="1295" t="s">
        <v>1834</v>
      </c>
      <c r="BL88" s="1295" t="s">
        <v>1835</v>
      </c>
    </row>
    <row customHeight="1" ht="11.25">
      <c r="A89" s="1301" t="s">
        <v>1836</v>
      </c>
      <c r="AZ89" s="1294" t="s">
        <v>1837</v>
      </c>
    </row>
    <row customHeight="1" ht="11.25">
      <c r="A90" s="1301" t="s">
        <v>1838</v>
      </c>
      <c r="AZ90" s="1347" t="s">
        <v>1060</v>
      </c>
    </row>
    <row customHeight="1" ht="11.25">
      <c r="A91" s="1301" t="s">
        <v>1839</v>
      </c>
      <c r="AZ91" s="1347" t="s">
        <v>1096</v>
      </c>
      <c r="BH91" s="1294" t="s">
        <v>1840</v>
      </c>
      <c r="BJ91" s="1294" t="s">
        <v>1841</v>
      </c>
      <c r="BL91" s="1294" t="s">
        <v>1842</v>
      </c>
    </row>
    <row customHeight="1" ht="11.25">
      <c r="AZ92" s="1347" t="s">
        <v>1843</v>
      </c>
      <c r="BH92" s="1295" t="s">
        <v>1844</v>
      </c>
      <c r="BJ92" s="1295" t="s">
        <v>1845</v>
      </c>
      <c r="BL92" s="1295" t="s">
        <v>1846</v>
      </c>
    </row>
    <row customHeight="1" ht="11.25">
      <c r="AZ93" s="1347" t="s">
        <v>1847</v>
      </c>
      <c r="BH93" s="1295" t="s">
        <v>1848</v>
      </c>
      <c r="BJ93" s="1295" t="s">
        <v>1849</v>
      </c>
      <c r="BL93" s="1295" t="s">
        <v>1850</v>
      </c>
    </row>
    <row customHeight="1" ht="11.25">
      <c r="AZ94" s="1347" t="s">
        <v>1851</v>
      </c>
    </row>
    <row r="96" customHeight="1" ht="11.25">
      <c r="AZ96" s="1294" t="s">
        <v>1852</v>
      </c>
      <c r="BH96" s="1294" t="s">
        <v>1853</v>
      </c>
      <c r="BJ96" s="1294" t="s">
        <v>1854</v>
      </c>
      <c r="BL96" s="1294" t="s">
        <v>1855</v>
      </c>
      <c r="BN96" s="1294" t="s">
        <v>1856</v>
      </c>
    </row>
    <row customHeight="1" ht="11.25">
      <c r="AZ97" s="2128" t="s">
        <v>1857</v>
      </c>
      <c r="BA97" s="2129" t="s">
        <v>1858</v>
      </c>
      <c r="BH97" s="1295" t="s">
        <v>1859</v>
      </c>
      <c r="BJ97" s="1295" t="s">
        <v>1860</v>
      </c>
      <c r="BL97" s="1295" t="s">
        <v>1861</v>
      </c>
      <c r="BN97" s="1295" t="s">
        <v>1862</v>
      </c>
    </row>
    <row customHeight="1" ht="11.25">
      <c r="AZ98" s="2128" t="s">
        <v>1863</v>
      </c>
      <c r="BA98" s="2129" t="s">
        <v>1864</v>
      </c>
      <c r="BH98" s="1295" t="s">
        <v>1865</v>
      </c>
      <c r="BJ98" s="1295" t="s">
        <v>1866</v>
      </c>
      <c r="BL98" s="1295" t="s">
        <v>1867</v>
      </c>
      <c r="BN98" s="1295" t="s">
        <v>1868</v>
      </c>
    </row>
    <row customHeight="1" ht="22.5">
      <c r="AZ99" s="2128" t="s">
        <v>1869</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1870</v>
      </c>
      <c r="BJ99" s="1295" t="s">
        <v>1871</v>
      </c>
      <c r="BL99" s="1295" t="s">
        <v>1872</v>
      </c>
      <c r="BN99" s="1295" t="s">
        <v>1873</v>
      </c>
    </row>
    <row customHeight="1" ht="22.5">
      <c r="AZ100" s="2128" t="s">
        <v>1874</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1460</v>
      </c>
      <c r="BL100" s="1295" t="s">
        <v>1460</v>
      </c>
      <c r="BN100" s="1295" t="s">
        <v>1875</v>
      </c>
    </row>
    <row customHeight="1" ht="22.5">
      <c r="AZ101" s="2128" t="s">
        <v>1876</v>
      </c>
      <c r="BA101" s="2129" t="s">
        <v>1877</v>
      </c>
      <c r="BN101" s="1295" t="s">
        <v>1878</v>
      </c>
    </row>
    <row customHeight="1" ht="22.5">
      <c r="AZ102" s="2128" t="s">
        <v>1879</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1880</v>
      </c>
    </row>
    <row customHeight="1" ht="11.25">
      <c r="AZ103" s="2128" t="s">
        <v>1881</v>
      </c>
      <c r="BA103" s="2129" t="s">
        <v>1882</v>
      </c>
      <c r="BN103" s="1295" t="s">
        <v>1883</v>
      </c>
    </row>
    <row customHeight="1" ht="11.25">
      <c r="BN104" s="1295" t="s">
        <v>1884</v>
      </c>
    </row>
    <row customHeight="1" ht="11.25">
      <c r="AZ105" s="1919" t="s">
        <v>1885</v>
      </c>
    </row>
    <row customHeight="1" ht="11.25">
      <c r="AZ106" s="1347" t="s">
        <v>1886</v>
      </c>
    </row>
    <row customHeight="1" ht="11.25">
      <c r="AZ107" s="1347" t="s">
        <v>1887</v>
      </c>
      <c r="BH107" s="1294" t="s">
        <v>1888</v>
      </c>
      <c r="BJ107" s="1294" t="s">
        <v>1889</v>
      </c>
      <c r="BL107" s="1294" t="s">
        <v>1890</v>
      </c>
      <c r="BN107" s="1294" t="s">
        <v>1891</v>
      </c>
    </row>
    <row customHeight="1" ht="11.25">
      <c r="AZ108" s="1347" t="s">
        <v>613</v>
      </c>
      <c r="BH108" s="1295" t="s">
        <v>1892</v>
      </c>
      <c r="BJ108" s="1295" t="s">
        <v>1893</v>
      </c>
      <c r="BL108" s="1295" t="s">
        <v>1546</v>
      </c>
      <c r="BN108" s="1295" t="s">
        <v>1894</v>
      </c>
    </row>
    <row customHeight="1" ht="11.25">
      <c r="BH109" s="1295" t="s">
        <v>1895</v>
      </c>
    </row>
    <row customHeight="1" ht="11.25">
      <c r="AZ110" s="1919" t="s">
        <v>1896</v>
      </c>
      <c r="BH110" s="1295" t="s">
        <v>1895</v>
      </c>
    </row>
    <row customHeight="1" ht="11.25">
      <c r="AZ111" s="2128" t="s">
        <v>1857</v>
      </c>
      <c r="BA111" s="2129" t="s">
        <v>1858</v>
      </c>
    </row>
    <row customHeight="1" ht="11.25">
      <c r="AZ112" s="2128" t="s">
        <v>1863</v>
      </c>
      <c r="BA112" s="2129" t="s">
        <v>1864</v>
      </c>
    </row>
    <row customHeight="1" ht="22.5">
      <c r="AZ113" s="2128" t="s">
        <v>1869</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1874</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1897</v>
      </c>
    </row>
    <row customHeight="1" ht="22.5">
      <c r="AZ115" s="2128" t="s">
        <v>1879</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489</v>
      </c>
    </row>
    <row customHeight="1" ht="11.25">
      <c r="AZ116" s="2128" t="s">
        <v>1881</v>
      </c>
      <c r="BA116" s="2129" t="s">
        <v>1882</v>
      </c>
      <c r="BH116" s="1295" t="s">
        <v>1284</v>
      </c>
    </row>
    <row customHeight="1" ht="11.25">
      <c r="BH117" s="1295" t="s">
        <v>1319</v>
      </c>
    </row>
    <row customHeight="1" ht="11.25">
      <c r="BH118" s="1295" t="s">
        <v>1352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F0CAA-DEAB-EA29-0F05-92DF5EC7ECD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5367" width="15.00390625" hidden="1" customWidth="1"/>
    <col min="3" max="3" style="15411" width="3.00390625" customWidth="1"/>
    <col min="4" max="4" style="15412" width="6.00390625" customWidth="1"/>
    <col min="5" max="5" style="15411" width="52.00390625" customWidth="1"/>
    <col min="6" max="6" style="15411" width="48.00390625" customWidth="1"/>
    <col min="7" max="7" style="15411" width="93.00390625" customWidth="1"/>
    <col min="8" max="8" style="15411" width="8.00390625" customWidth="1"/>
    <col min="9" max="9" style="15411" width="64.00390625" customWidth="1"/>
    <col min="10" max="10" style="15411" width="9.140625" hidden="1"/>
  </cols>
  <sheetData>
    <row customHeight="1" ht="11.25" hidden="1">
      <c r="A1" s="728" t="s">
        <v>343</v>
      </c>
      <c r="J1" s="682" t="s">
        <v>14</v>
      </c>
    </row>
    <row customHeight="1" ht="22.5" hidden="1">
      <c r="A2" s="729"/>
      <c r="B2" s="729"/>
      <c r="C2" s="1957" t="s">
        <v>105</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Республика Саха (Якутия)</v>
      </c>
      <c r="E6" s="2403"/>
      <c r="F6" s="2403"/>
      <c r="I6" s="942"/>
      <c r="J6" s="682">
        <v>17</v>
      </c>
    </row>
    <row s="15325"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344</v>
      </c>
      <c r="E9" s="2432"/>
      <c r="F9" s="2432"/>
      <c r="G9" s="2435" t="s">
        <v>345</v>
      </c>
      <c r="J9" s="682">
        <v>11</v>
      </c>
    </row>
    <row customHeight="1" ht="11.549999999999999">
      <c r="A10" s="729"/>
      <c r="B10" s="729"/>
      <c r="C10" s="684"/>
      <c r="D10" s="1701" t="s">
        <v>89</v>
      </c>
      <c r="E10" s="1703" t="s">
        <v>346</v>
      </c>
      <c r="F10" s="1703" t="s">
        <v>347</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 СП «Нерюнгринская ГРЭС»</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1898</v>
      </c>
      <c r="F13" s="1748" t="s">
        <v>350</v>
      </c>
      <c r="G13" s="701"/>
      <c r="H13" s="1760"/>
      <c r="J13" s="682">
        <v>19</v>
      </c>
    </row>
    <row customHeight="1" ht="19.95">
      <c r="A14" s="729"/>
      <c r="B14" s="729"/>
      <c r="C14" s="684"/>
      <c r="D14" s="1750" t="s">
        <v>750</v>
      </c>
      <c r="E14" s="1751" t="s">
        <v>1899</v>
      </c>
      <c r="F14" s="1753"/>
      <c r="G14" s="1752" t="s">
        <v>1900</v>
      </c>
      <c r="H14" s="1760"/>
      <c r="J14" s="682">
        <v>19</v>
      </c>
    </row>
    <row customHeight="1" ht="19.95">
      <c r="A15" s="729"/>
      <c r="B15" s="729"/>
      <c r="C15" s="684"/>
      <c r="D15" s="1750" t="s">
        <v>351</v>
      </c>
      <c r="E15" s="1751" t="s">
        <v>1901</v>
      </c>
      <c r="F15" s="1753"/>
      <c r="G15" s="1752" t="s">
        <v>1902</v>
      </c>
      <c r="H15" s="1760"/>
      <c r="J15" s="682">
        <v>19</v>
      </c>
    </row>
    <row customHeight="1" ht="24">
      <c r="A16" s="729"/>
      <c r="B16" s="729"/>
      <c r="C16" s="684"/>
      <c r="D16" s="1750" t="s">
        <v>354</v>
      </c>
      <c r="E16" s="1749" t="s">
        <v>1903</v>
      </c>
      <c r="F16" s="1758"/>
      <c r="G16" s="701" t="s">
        <v>1904</v>
      </c>
      <c r="H16" s="1760"/>
      <c r="J16" s="682">
        <v>23</v>
      </c>
    </row>
    <row customHeight="1" ht="48.29999999999999">
      <c r="A17" s="729"/>
      <c r="B17" s="729"/>
      <c r="C17" s="684"/>
      <c r="D17" s="1747">
        <v>3</v>
      </c>
      <c r="E17" s="1754" t="s">
        <v>1905</v>
      </c>
      <c r="F17" s="1753"/>
      <c r="G17" s="701" t="s">
        <v>1906</v>
      </c>
      <c r="H17" s="1760"/>
      <c r="J17" s="682">
        <v>46</v>
      </c>
    </row>
    <row customHeight="1" ht="48.29999999999999">
      <c r="A18" s="1702">
        <v>1</v>
      </c>
      <c r="B18" s="729"/>
      <c r="C18" s="1704"/>
      <c r="D18" s="1747" t="s">
        <v>92</v>
      </c>
      <c r="E18" s="1754" t="s">
        <v>1907</v>
      </c>
      <c r="F18" s="1753"/>
      <c r="G18" s="701" t="s">
        <v>1906</v>
      </c>
      <c r="H18" s="1760"/>
      <c r="I18" s="1079"/>
      <c r="J18" s="682">
        <v>46</v>
      </c>
    </row>
    <row customHeight="1" ht="23.25">
      <c r="A19" s="729"/>
      <c r="B19" s="729"/>
      <c r="C19" s="684"/>
      <c r="D19" s="1747" t="s">
        <v>124</v>
      </c>
      <c r="E19" s="1754" t="s">
        <v>1908</v>
      </c>
      <c r="F19" s="1748" t="s">
        <v>350</v>
      </c>
      <c r="G19" s="2698" t="s">
        <v>1909</v>
      </c>
      <c r="H19" s="702"/>
      <c r="J19" s="682">
        <v>22</v>
      </c>
    </row>
    <row s="18085" customFormat="1" customHeight="1" ht="5.25" hidden="1">
      <c r="A20" s="729"/>
      <c r="B20" s="729"/>
      <c r="C20" s="1756"/>
      <c r="D20" s="1755" t="s">
        <v>1157</v>
      </c>
      <c r="E20" s="1241"/>
      <c r="F20" s="1240"/>
      <c r="G20" s="2699"/>
      <c r="J20" s="1757">
        <v>0</v>
      </c>
    </row>
    <row customHeight="1" ht="15.75">
      <c r="A21" s="729"/>
      <c r="B21" s="729"/>
      <c r="C21" s="684"/>
      <c r="D21" s="694"/>
      <c r="E21" s="642" t="s">
        <v>383</v>
      </c>
      <c r="F21" s="696"/>
      <c r="G21" s="2700"/>
      <c r="H21" s="1760"/>
      <c r="J21" s="682">
        <v>15</v>
      </c>
    </row>
    <row s="15367" customFormat="1" customHeight="1" ht="26.25">
      <c r="A22" s="729"/>
      <c r="B22" s="729"/>
      <c r="C22" s="729"/>
      <c r="D22" s="1747" t="s">
        <v>93</v>
      </c>
      <c r="E22" s="701" t="s">
        <v>1910</v>
      </c>
      <c r="F22" s="1753"/>
      <c r="G22" s="701" t="s">
        <v>1911</v>
      </c>
      <c r="H22" s="1759"/>
      <c r="J22" s="728">
        <v>25</v>
      </c>
    </row>
    <row s="15367" customFormat="1" customHeight="1" ht="19.95">
      <c r="A23" s="729"/>
      <c r="B23" s="729"/>
      <c r="C23" s="729"/>
      <c r="D23" s="1747" t="s">
        <v>94</v>
      </c>
      <c r="E23" s="1754" t="s">
        <v>1912</v>
      </c>
      <c r="F23" s="1758"/>
      <c r="G23" s="701" t="s">
        <v>1913</v>
      </c>
      <c r="H23" s="1759"/>
      <c r="J23" s="728">
        <v>19</v>
      </c>
    </row>
    <row s="15367" customFormat="1" customHeight="1" ht="144" hidden="1">
      <c r="A24" s="729"/>
      <c r="B24" s="729"/>
      <c r="C24" s="729"/>
      <c r="D24" s="1747" t="s">
        <v>125</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83</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83705-EB18-8329-AD6E-01EB65F2E7F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4762" width="9.140625" hidden="1"/>
    <col min="2" max="2" style="14841" width="9.140625" hidden="1"/>
    <col min="3" max="3" style="14762" width="3.7109375" hidden="1" customWidth="1"/>
    <col min="4" max="4" style="14947" width="3.00390625" customWidth="1"/>
    <col min="5" max="5" style="14762" width="6.00390625" customWidth="1"/>
    <col min="6" max="6" style="14762" width="46.00390625" customWidth="1"/>
    <col min="7" max="8" style="14762" width="16.00390625" customWidth="1"/>
    <col min="9" max="9" style="14762" width="35.00390625" customWidth="1"/>
    <col min="10" max="10" style="14762" width="89.00390625" customWidth="1"/>
    <col min="11" max="11" style="14948" width="3.00390625" customWidth="1"/>
    <col min="12" max="14" style="14948" width="8.00390625" customWidth="1"/>
    <col min="15" max="15" style="14948" width="25.00390625" customWidth="1"/>
    <col min="16" max="16" style="14948" width="14.00390625" customWidth="1"/>
    <col min="17" max="20" style="14949" width="8.00390625" customWidth="1"/>
    <col min="21" max="254" style="14762" width="8.00390625" customWidth="1"/>
    <col min="255" max="255" style="14762" width="9.140625" hidden="1"/>
  </cols>
  <sheetData>
    <row customHeight="1" ht="22.5" hidden="1">
      <c r="F1" s="1858" t="s">
        <v>1914</v>
      </c>
      <c r="G1" s="1858" t="s">
        <v>49</v>
      </c>
      <c r="H1" s="1858" t="s">
        <v>51</v>
      </c>
      <c r="IU1" s="1382" t="s">
        <v>14</v>
      </c>
    </row>
    <row s="14902" customFormat="1" customHeight="1" ht="22.5" hidden="1">
      <c r="A2" s="1058"/>
      <c r="B2" s="1387">
        <v>1</v>
      </c>
      <c r="C2" s="1387"/>
      <c r="D2" s="2155" t="s">
        <v>105</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4842" customFormat="1" customHeight="1" ht="4.2">
      <c r="A3" s="723"/>
      <c r="D3" s="721"/>
      <c r="F3" s="474" t="s">
        <v>84</v>
      </c>
      <c r="G3" s="721" t="s">
        <v>85</v>
      </c>
      <c r="H3" s="721"/>
      <c r="I3" s="721"/>
      <c r="J3" s="454" t="s">
        <v>86</v>
      </c>
      <c r="K3" s="474" t="s">
        <v>84</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485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485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485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4857" customFormat="1" customHeight="1" ht="14.699999999999998">
      <c r="A7" s="1382"/>
      <c r="B7" s="1387"/>
      <c r="C7" s="1382"/>
      <c r="D7" s="1722"/>
      <c r="E7" s="2328" t="s">
        <v>344</v>
      </c>
      <c r="F7" s="2329"/>
      <c r="G7" s="2329"/>
      <c r="H7" s="2329"/>
      <c r="I7" s="2329"/>
      <c r="J7" s="2701" t="s">
        <v>345</v>
      </c>
      <c r="K7" s="727"/>
      <c r="L7" s="727"/>
      <c r="M7" s="727"/>
      <c r="N7" s="727"/>
      <c r="O7" s="453"/>
      <c r="P7" s="727"/>
      <c r="Q7" s="452"/>
      <c r="R7" s="452"/>
      <c r="S7" s="452"/>
      <c r="T7" s="452"/>
      <c r="IU7" s="734">
        <v>14</v>
      </c>
    </row>
    <row s="14857" customFormat="1" customHeight="1" ht="21">
      <c r="A8" s="1382"/>
      <c r="B8" s="1387"/>
      <c r="C8" s="1382"/>
      <c r="D8" s="1722"/>
      <c r="E8" s="1775" t="s">
        <v>89</v>
      </c>
      <c r="F8" s="1767" t="s">
        <v>1914</v>
      </c>
      <c r="G8" s="1767" t="s">
        <v>49</v>
      </c>
      <c r="H8" s="1767" t="s">
        <v>51</v>
      </c>
      <c r="I8" s="1767" t="s">
        <v>1915</v>
      </c>
      <c r="J8" s="2702"/>
      <c r="K8" s="727"/>
      <c r="L8" s="727"/>
      <c r="M8" s="727"/>
      <c r="N8" s="727"/>
      <c r="O8" s="453"/>
      <c r="P8" s="727"/>
      <c r="Q8" s="452"/>
      <c r="R8" s="452"/>
      <c r="S8" s="452"/>
      <c r="T8" s="452"/>
      <c r="IU8" s="734">
        <v>20</v>
      </c>
    </row>
    <row s="14902"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4902" customFormat="1" customHeight="1" ht="15.75">
      <c r="A10" s="1858"/>
      <c r="B10" s="1387"/>
      <c r="C10" s="639"/>
      <c r="D10" s="1028"/>
      <c r="E10" s="1768"/>
      <c r="F10" s="1727" t="s">
        <v>1916</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485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485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485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4942" customFormat="1" customHeight="1" ht="10.5">
      <c r="B14" s="1061"/>
      <c r="D14" s="409"/>
      <c r="K14" s="727"/>
      <c r="L14" s="727"/>
      <c r="M14" s="727"/>
      <c r="N14" s="727"/>
      <c r="O14" s="453"/>
      <c r="P14" s="727"/>
      <c r="Q14" s="452"/>
      <c r="R14" s="452"/>
      <c r="S14" s="452"/>
      <c r="T14" s="452"/>
      <c r="IU14" s="408">
        <v>10</v>
      </c>
    </row>
    <row s="14942"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83</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E6F0D-D12B-32F9-9BB9-1E42F5D94D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762" width="9.140625" hidden="1"/>
    <col min="2" max="2" style="14841" width="9.140625" hidden="1"/>
    <col min="3" max="3" style="14762" width="3.7109375" hidden="1" customWidth="1"/>
    <col min="4" max="4" style="14947" width="3.00390625" customWidth="1"/>
    <col min="5" max="5" style="14762" width="6.00390625" customWidth="1"/>
    <col min="6" max="6" style="14762" width="27.00390625" customWidth="1"/>
    <col min="7" max="7" style="14762" width="16.00390625" customWidth="1"/>
    <col min="8" max="8" style="14762" width="12.00390625" customWidth="1"/>
    <col min="9" max="9" style="14762" width="32.00390625" customWidth="1"/>
    <col min="10" max="11" style="14762" width="41.00390625" customWidth="1"/>
    <col min="12" max="12" style="14762" width="89.00390625" customWidth="1"/>
    <col min="13" max="13" style="14948" width="3.00390625" customWidth="1"/>
    <col min="14" max="16" style="14948" width="8.00390625" customWidth="1"/>
    <col min="17" max="17" style="14948" width="25.00390625" customWidth="1"/>
    <col min="18" max="18" style="14948" width="14.00390625" customWidth="1"/>
    <col min="19" max="22" style="14949" width="8.00390625" customWidth="1"/>
    <col min="23" max="256" style="14762" width="8.00390625" customWidth="1"/>
    <col min="257" max="257" style="14762" width="9.140625" hidden="1"/>
  </cols>
  <sheetData>
    <row customHeight="1" ht="22.5" hidden="1">
      <c r="IW1" s="1382" t="s">
        <v>14</v>
      </c>
    </row>
    <row s="14902" customFormat="1" customHeight="1" ht="22.5" hidden="1">
      <c r="A2" s="1058"/>
      <c r="B2" s="1387">
        <v>1</v>
      </c>
      <c r="C2" s="1387"/>
      <c r="D2" s="2155" t="s">
        <v>105</v>
      </c>
      <c r="E2" s="2116"/>
      <c r="F2" s="2119" t="str">
        <f>IF(ROIV_INFO_NAME="","",ROIV_INFO_NAME)</f>
        <v>АО «ДГК» СП «Нерюнгринская ГРЭС»</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4842" customFormat="1" customHeight="1" ht="5.25" hidden="1">
      <c r="A3" s="723"/>
      <c r="D3" s="721"/>
      <c r="F3" s="474" t="s">
        <v>84</v>
      </c>
      <c r="G3" s="1962" t="s">
        <v>85</v>
      </c>
      <c r="H3" s="721"/>
      <c r="I3" s="721"/>
      <c r="J3" s="721"/>
      <c r="K3" s="721"/>
      <c r="L3" s="454" t="s">
        <v>86</v>
      </c>
      <c r="M3" s="474" t="s">
        <v>84</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485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485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485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4857" customFormat="1" customHeight="1" ht="14.699999999999998">
      <c r="A7" s="1382"/>
      <c r="B7" s="1387"/>
      <c r="C7" s="1382"/>
      <c r="D7" s="1722"/>
      <c r="E7" s="2328" t="s">
        <v>344</v>
      </c>
      <c r="F7" s="2329"/>
      <c r="G7" s="2329"/>
      <c r="H7" s="2329"/>
      <c r="I7" s="2329"/>
      <c r="J7" s="2329"/>
      <c r="K7" s="2329"/>
      <c r="L7" s="2701" t="s">
        <v>345</v>
      </c>
      <c r="M7" s="727"/>
      <c r="N7" s="727"/>
      <c r="O7" s="727"/>
      <c r="P7" s="727"/>
      <c r="Q7" s="453"/>
      <c r="R7" s="727"/>
      <c r="S7" s="452"/>
      <c r="T7" s="452"/>
      <c r="U7" s="452"/>
      <c r="V7" s="452"/>
      <c r="IW7" s="734">
        <v>14</v>
      </c>
    </row>
    <row s="14857" customFormat="1" customHeight="1" ht="67.2">
      <c r="A8" s="1382"/>
      <c r="B8" s="1387"/>
      <c r="C8" s="1382"/>
      <c r="D8" s="1722"/>
      <c r="E8" s="2705" t="s">
        <v>89</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4857" customFormat="1" customHeight="1" ht="29.25">
      <c r="A9" s="1382"/>
      <c r="B9" s="1387"/>
      <c r="C9" s="1382"/>
      <c r="D9" s="1722"/>
      <c r="E9" s="2706"/>
      <c r="F9" s="2706"/>
      <c r="G9" s="1764" t="s">
        <v>1917</v>
      </c>
      <c r="H9" s="1764" t="s">
        <v>1918</v>
      </c>
      <c r="I9" s="1764" t="s">
        <v>1919</v>
      </c>
      <c r="J9" s="2706"/>
      <c r="K9" s="2706"/>
      <c r="L9" s="2702"/>
      <c r="M9" s="727"/>
      <c r="N9" s="727"/>
      <c r="O9" s="727"/>
      <c r="P9" s="727"/>
      <c r="Q9" s="453"/>
      <c r="R9" s="727"/>
      <c r="S9" s="452"/>
      <c r="T9" s="452"/>
      <c r="U9" s="452"/>
      <c r="V9" s="452"/>
      <c r="IW9" s="734">
        <v>28</v>
      </c>
    </row>
    <row s="14902" customFormat="1" customHeight="1" ht="23.25">
      <c r="A10" s="2326"/>
      <c r="B10" s="1387">
        <v>1</v>
      </c>
      <c r="C10" s="1387"/>
      <c r="D10" s="1027"/>
      <c r="E10" s="1025">
        <v>1</v>
      </c>
      <c r="F10" s="1766" t="str">
        <f>IF(ROIV_INFO_NAME="","",ROIV_INFO_NAME)</f>
        <v>АО «ДГК» СП «Нерюнгринская ГРЭС»</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4902" customFormat="1" customHeight="1" ht="15.75">
      <c r="A11" s="2326"/>
      <c r="B11" s="1387"/>
      <c r="C11" s="639"/>
      <c r="D11" s="1028"/>
      <c r="E11" s="648"/>
      <c r="F11" s="643" t="s">
        <v>1920</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485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485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485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83</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E6C84-6B7F-B447-EF3D-D1429C9F8C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762" width="9.140625" hidden="1"/>
    <col min="2" max="2" style="14841" width="9.140625" hidden="1"/>
    <col min="3" max="3" style="14762" width="3.7109375" hidden="1" customWidth="1"/>
    <col min="4" max="4" style="14947" width="3.00390625" customWidth="1"/>
    <col min="5" max="5" style="14762" width="6.00390625" customWidth="1"/>
    <col min="6" max="6" style="14762" width="27.00390625" customWidth="1"/>
    <col min="7" max="7" style="14762" width="16.00390625" customWidth="1"/>
    <col min="8" max="8" style="14762" width="12.00390625" customWidth="1"/>
    <col min="9" max="9" style="14762" width="32.00390625" customWidth="1"/>
    <col min="10" max="11" style="14762" width="41.00390625" customWidth="1"/>
    <col min="12" max="12" style="14762" width="89.00390625" customWidth="1"/>
    <col min="13" max="13" style="14948" width="3.00390625" customWidth="1"/>
    <col min="14" max="16" style="14948" width="8.00390625" customWidth="1"/>
    <col min="17" max="17" style="14948" width="25.00390625" customWidth="1"/>
    <col min="18" max="18" style="14948" width="14.00390625" customWidth="1"/>
    <col min="19" max="22" style="14949" width="8.00390625" customWidth="1"/>
    <col min="23" max="256" style="14762" width="8.00390625" customWidth="1"/>
    <col min="257" max="257" style="14762" width="9.140625" hidden="1"/>
  </cols>
  <sheetData>
    <row customHeight="1" ht="22.5" hidden="1">
      <c r="IW1" s="1858" t="s">
        <v>14</v>
      </c>
    </row>
    <row s="14902" customFormat="1" customHeight="1" ht="22.5" hidden="1">
      <c r="A2" s="1058"/>
      <c r="B2" s="1593">
        <v>1</v>
      </c>
      <c r="C2" s="1593"/>
      <c r="D2" s="2155" t="s">
        <v>105</v>
      </c>
      <c r="E2" s="2131"/>
      <c r="F2" s="2133" t="str">
        <f>IF(ROIV_INFO_NAME="","",ROIV_INFO_NAME)</f>
        <v>АО «ДГК» СП «Нерюнгринская ГРЭС»</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4842" customFormat="1" customHeight="1" ht="5.25" hidden="1">
      <c r="A3" s="1868"/>
      <c r="D3" s="2120"/>
      <c r="F3" s="475" t="s">
        <v>84</v>
      </c>
      <c r="G3" s="1962" t="s">
        <v>85</v>
      </c>
      <c r="H3" s="2120"/>
      <c r="I3" s="2120"/>
      <c r="J3" s="2120"/>
      <c r="K3" s="2120"/>
      <c r="L3" s="454" t="s">
        <v>86</v>
      </c>
      <c r="M3" s="475" t="s">
        <v>84</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485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485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485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4857" customFormat="1" customHeight="1" ht="14.699999999999998">
      <c r="A7" s="1858"/>
      <c r="B7" s="1593"/>
      <c r="C7" s="1858"/>
      <c r="D7" s="1742"/>
      <c r="E7" s="2328" t="s">
        <v>344</v>
      </c>
      <c r="F7" s="2329"/>
      <c r="G7" s="2329"/>
      <c r="H7" s="2329"/>
      <c r="I7" s="2329"/>
      <c r="J7" s="2329"/>
      <c r="K7" s="2329"/>
      <c r="L7" s="2701" t="s">
        <v>345</v>
      </c>
      <c r="M7" s="1851"/>
      <c r="N7" s="1851"/>
      <c r="O7" s="1851"/>
      <c r="P7" s="1851"/>
      <c r="Q7" s="1851"/>
      <c r="R7" s="1851"/>
      <c r="S7" s="452"/>
      <c r="T7" s="452"/>
      <c r="U7" s="452"/>
      <c r="V7" s="452"/>
      <c r="IW7" s="1836">
        <v>14</v>
      </c>
    </row>
    <row s="14857" customFormat="1" customHeight="1" ht="67.2">
      <c r="A8" s="1858"/>
      <c r="B8" s="1593"/>
      <c r="C8" s="1858"/>
      <c r="D8" s="1742"/>
      <c r="E8" s="2705" t="s">
        <v>89</v>
      </c>
      <c r="F8" s="2705" t="s">
        <v>1921</v>
      </c>
      <c r="G8" s="2707" t="s">
        <v>1922</v>
      </c>
      <c r="H8" s="2708"/>
      <c r="I8" s="2709"/>
      <c r="J8" s="2705" t="s">
        <v>1923</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4857" customFormat="1" customHeight="1" ht="29.25">
      <c r="A9" s="1858"/>
      <c r="B9" s="1593"/>
      <c r="C9" s="1858"/>
      <c r="D9" s="1742"/>
      <c r="E9" s="2706"/>
      <c r="F9" s="2706"/>
      <c r="G9" s="2121" t="s">
        <v>1917</v>
      </c>
      <c r="H9" s="2121" t="s">
        <v>1918</v>
      </c>
      <c r="I9" s="2121" t="s">
        <v>1919</v>
      </c>
      <c r="J9" s="2706"/>
      <c r="K9" s="2706"/>
      <c r="L9" s="2702"/>
      <c r="M9" s="1851"/>
      <c r="N9" s="1851"/>
      <c r="O9" s="1851"/>
      <c r="P9" s="1851"/>
      <c r="Q9" s="1851"/>
      <c r="R9" s="1851"/>
      <c r="S9" s="452"/>
      <c r="T9" s="452"/>
      <c r="U9" s="452"/>
      <c r="V9" s="452"/>
      <c r="IW9" s="1836">
        <v>28</v>
      </c>
    </row>
    <row s="14902" customFormat="1" customHeight="1" ht="1.05">
      <c r="A10" s="2326"/>
      <c r="B10" s="1593">
        <v>1</v>
      </c>
      <c r="C10" s="1593"/>
      <c r="D10" s="1027"/>
      <c r="E10" s="1022">
        <v>0</v>
      </c>
      <c r="F10" s="2118" t="str">
        <f>IF(ROIV_INFO_NAME="","",ROIV_INFO_NAME)</f>
        <v>АО «ДГК» СП «Нерюнгринская ГРЭС»</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4902" customFormat="1" customHeight="1" ht="15.75">
      <c r="A11" s="2326"/>
      <c r="B11" s="1593"/>
      <c r="C11" s="639"/>
      <c r="D11" s="1028"/>
      <c r="E11" s="648"/>
      <c r="F11" s="878" t="s">
        <v>1920</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485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485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485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83</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912FD-ABDA-B52C-65F5-3B837009BE6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4762" width="9.140625" hidden="1"/>
    <col min="2" max="2" style="14841" width="9.140625" hidden="1"/>
    <col min="3" max="3" style="14762" width="3.7109375" hidden="1" customWidth="1"/>
    <col min="4" max="4" style="14947" width="3.00390625" customWidth="1"/>
    <col min="5" max="5" style="14762" width="6.00390625" customWidth="1"/>
    <col min="6" max="6" style="14762" width="27.00390625" customWidth="1"/>
    <col min="7" max="7" style="14762" width="29.00390625" customWidth="1"/>
    <col min="8" max="8" style="14762" width="25.00390625" customWidth="1"/>
    <col min="9" max="9" style="14762" width="5.00390625" customWidth="1"/>
    <col min="10" max="10" style="14762" width="6.00390625" customWidth="1"/>
    <col min="11" max="11" style="14762" width="41.00390625" customWidth="1"/>
    <col min="12" max="12" style="14762" width="42.00390625" customWidth="1"/>
    <col min="13" max="13" style="14762" width="41.00390625" customWidth="1"/>
    <col min="14" max="14" style="14762" width="89.00390625" customWidth="1"/>
    <col min="15" max="15" style="14948" width="3.00390625" customWidth="1"/>
    <col min="16" max="16" style="14948" width="8.00390625" customWidth="1"/>
    <col min="17" max="17" style="14762" width="9.140625" hidden="1"/>
  </cols>
  <sheetData>
    <row customHeight="1" ht="22.5" hidden="1">
      <c r="Q1" s="1382" t="s">
        <v>14</v>
      </c>
    </row>
    <row s="14902" customFormat="1" customHeight="1" ht="22.5" hidden="1">
      <c r="A2" s="723"/>
      <c r="B2" s="1387">
        <v>1</v>
      </c>
      <c r="C2" s="1387"/>
      <c r="D2" s="2155" t="s">
        <v>105</v>
      </c>
      <c r="E2" s="2354">
        <v>1</v>
      </c>
      <c r="F2" s="2530" t="str">
        <f>IF(region_name="","",region_name)</f>
        <v>Республика Саха (Якутия)</v>
      </c>
      <c r="G2" s="2710"/>
      <c r="H2" s="2711"/>
      <c r="I2" s="701"/>
      <c r="J2" s="2137">
        <v>1</v>
      </c>
      <c r="K2" s="2139"/>
      <c r="L2" s="2139"/>
      <c r="M2" s="2139"/>
      <c r="N2" s="719"/>
      <c r="O2" s="1762"/>
      <c r="P2" s="738"/>
      <c r="Q2" s="650">
        <v>0</v>
      </c>
    </row>
    <row s="14902" customFormat="1" customHeight="1" ht="22.5" hidden="1">
      <c r="A3" s="1058"/>
      <c r="B3" s="1387"/>
      <c r="C3" s="1387"/>
      <c r="D3" s="1028"/>
      <c r="E3" s="2354"/>
      <c r="F3" s="2530"/>
      <c r="G3" s="2710"/>
      <c r="H3" s="2712"/>
      <c r="I3" s="648"/>
      <c r="J3" s="1727"/>
      <c r="K3" s="1727" t="s">
        <v>1924</v>
      </c>
      <c r="L3" s="1770"/>
      <c r="M3" s="2147"/>
      <c r="N3" s="2140"/>
      <c r="O3" s="1762"/>
      <c r="P3" s="738"/>
      <c r="Q3" s="650">
        <v>0</v>
      </c>
    </row>
    <row s="14842" customFormat="1" customHeight="1" ht="5.25" hidden="1">
      <c r="A4" s="723"/>
      <c r="D4" s="721"/>
      <c r="F4" s="474" t="s">
        <v>84</v>
      </c>
      <c r="G4" s="721" t="s">
        <v>85</v>
      </c>
      <c r="H4" s="721"/>
      <c r="I4" s="2150"/>
      <c r="J4" s="1771"/>
      <c r="K4" s="2138"/>
      <c r="L4" s="2138"/>
      <c r="M4" s="2138"/>
      <c r="N4" s="2134"/>
      <c r="O4" s="474" t="s">
        <v>84</v>
      </c>
      <c r="P4" s="474"/>
      <c r="Q4" s="738">
        <v>0</v>
      </c>
    </row>
    <row s="14902" customFormat="1" customHeight="1" ht="22.5" hidden="1">
      <c r="A5" s="1868"/>
      <c r="B5" s="1593">
        <v>1</v>
      </c>
      <c r="C5" s="1593"/>
      <c r="D5" s="1028"/>
      <c r="E5" s="2140"/>
      <c r="F5" s="2140"/>
      <c r="G5" s="2140"/>
      <c r="H5" s="2151"/>
      <c r="I5" s="2156" t="s">
        <v>105</v>
      </c>
      <c r="J5" s="2149">
        <v>1</v>
      </c>
      <c r="K5" s="2139"/>
      <c r="L5" s="2139"/>
      <c r="M5" s="2139"/>
      <c r="N5" s="719"/>
      <c r="O5" s="1762"/>
      <c r="P5" s="1863"/>
      <c r="Q5" s="851">
        <v>0</v>
      </c>
    </row>
    <row s="14857" customFormat="1" customHeight="1" ht="14.699999999999998">
      <c r="A6" s="1382"/>
      <c r="B6" s="1387"/>
      <c r="C6" s="1382"/>
      <c r="D6" s="1722"/>
      <c r="E6" s="736"/>
      <c r="F6" s="736"/>
      <c r="G6" s="736"/>
      <c r="H6" s="736"/>
      <c r="I6" s="736"/>
      <c r="J6" s="736"/>
      <c r="K6" s="736"/>
      <c r="L6" s="736"/>
      <c r="M6" s="736"/>
      <c r="N6" s="1862"/>
      <c r="O6" s="474"/>
      <c r="P6" s="727"/>
      <c r="Q6" s="734">
        <v>14</v>
      </c>
    </row>
    <row s="14857"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4857" customFormat="1" customHeight="1" ht="14.699999999999998">
      <c r="A8" s="1382"/>
      <c r="B8" s="1387"/>
      <c r="C8" s="1382"/>
      <c r="D8" s="1722"/>
      <c r="E8" s="736"/>
      <c r="F8" s="394"/>
      <c r="G8" s="394"/>
      <c r="H8" s="394"/>
      <c r="I8" s="394"/>
      <c r="J8" s="394"/>
      <c r="K8" s="394"/>
      <c r="L8" s="394"/>
      <c r="M8" s="394"/>
      <c r="N8" s="843"/>
      <c r="O8" s="727"/>
      <c r="P8" s="727"/>
      <c r="Q8" s="734">
        <v>14</v>
      </c>
    </row>
    <row s="18152" customFormat="1" customHeight="1" ht="14.25" hidden="1">
      <c r="A9" s="1695"/>
      <c r="B9" s="1705"/>
      <c r="C9" s="1695"/>
      <c r="D9" s="1722"/>
      <c r="E9" s="2141"/>
      <c r="F9" s="2141"/>
      <c r="G9" s="2141"/>
      <c r="H9" s="2141"/>
      <c r="I9" s="2720"/>
      <c r="J9" s="2720"/>
      <c r="K9" s="2720"/>
      <c r="L9" s="2141"/>
      <c r="M9" s="2142"/>
      <c r="O9" s="1772"/>
      <c r="P9" s="1772"/>
      <c r="Q9" s="1773">
        <v>0</v>
      </c>
    </row>
    <row s="14857" customFormat="1" customHeight="1" ht="14.699999999999998">
      <c r="A10" s="1382"/>
      <c r="B10" s="1387"/>
      <c r="C10" s="1382"/>
      <c r="D10" s="1722"/>
      <c r="E10" s="2354" t="s">
        <v>344</v>
      </c>
      <c r="F10" s="2354"/>
      <c r="G10" s="2354"/>
      <c r="H10" s="2354"/>
      <c r="I10" s="2354"/>
      <c r="J10" s="2354"/>
      <c r="K10" s="2354"/>
      <c r="L10" s="2354"/>
      <c r="M10" s="2328"/>
      <c r="N10" s="2705" t="s">
        <v>345</v>
      </c>
      <c r="O10" s="727"/>
      <c r="P10" s="727"/>
      <c r="Q10" s="734">
        <v>14</v>
      </c>
    </row>
    <row s="14857" customFormat="1" customHeight="1" ht="44.25">
      <c r="A11" s="1858"/>
      <c r="B11" s="1593"/>
      <c r="C11" s="1858"/>
      <c r="D11" s="1742"/>
      <c r="E11" s="2719" t="s">
        <v>89</v>
      </c>
      <c r="F11" s="2719" t="s">
        <v>348</v>
      </c>
      <c r="G11" s="2719" t="s">
        <v>1925</v>
      </c>
      <c r="H11" s="2719"/>
      <c r="I11" s="2719" t="s">
        <v>1926</v>
      </c>
      <c r="J11" s="2719"/>
      <c r="K11" s="2719"/>
      <c r="L11" s="2719" t="s">
        <v>1927</v>
      </c>
      <c r="M11" s="2707" t="s">
        <v>1928</v>
      </c>
      <c r="N11" s="2718"/>
      <c r="O11" s="1851"/>
      <c r="P11" s="1851"/>
      <c r="Q11" s="1836">
        <v>42</v>
      </c>
    </row>
    <row s="14857" customFormat="1" customHeight="1" ht="29.25">
      <c r="A12" s="1382"/>
      <c r="B12" s="1387"/>
      <c r="C12" s="1382"/>
      <c r="D12" s="1722"/>
      <c r="E12" s="2705"/>
      <c r="F12" s="2719"/>
      <c r="G12" s="2136" t="s">
        <v>1929</v>
      </c>
      <c r="H12" s="2136" t="s">
        <v>352</v>
      </c>
      <c r="I12" s="2719"/>
      <c r="J12" s="2719"/>
      <c r="K12" s="2719"/>
      <c r="L12" s="2719"/>
      <c r="M12" s="2707"/>
      <c r="N12" s="2706"/>
      <c r="O12" s="727"/>
      <c r="P12" s="727"/>
      <c r="Q12" s="734">
        <v>28</v>
      </c>
    </row>
    <row s="14902" customFormat="1" customHeight="1" ht="23.25">
      <c r="A13" s="2326">
        <v>26379339</v>
      </c>
      <c r="B13" s="1387">
        <v>1</v>
      </c>
      <c r="C13" s="1387"/>
      <c r="D13" s="1028"/>
      <c r="E13" s="2354">
        <v>1</v>
      </c>
      <c r="F13" s="2713" t="str">
        <f>IF(region_name="","",region_name)</f>
        <v>Республика Саха (Якутия)</v>
      </c>
      <c r="G13" s="2714"/>
      <c r="H13" s="2721"/>
      <c r="I13" s="701"/>
      <c r="J13" s="2132">
        <v>1</v>
      </c>
      <c r="K13" s="2145"/>
      <c r="L13" s="2146"/>
      <c r="M13" s="2146"/>
      <c r="N13" s="2715" t="s">
        <v>1930</v>
      </c>
      <c r="O13" s="1762"/>
      <c r="P13" s="738"/>
      <c r="Q13" s="650">
        <v>22</v>
      </c>
    </row>
    <row s="14902" customFormat="1" customHeight="1" ht="23.25">
      <c r="A14" s="2326"/>
      <c r="B14" s="1387"/>
      <c r="C14" s="1387"/>
      <c r="D14" s="1028"/>
      <c r="E14" s="2354"/>
      <c r="F14" s="2713"/>
      <c r="G14" s="2714"/>
      <c r="H14" s="2722"/>
      <c r="I14" s="648"/>
      <c r="J14" s="1727"/>
      <c r="K14" s="1727" t="s">
        <v>1924</v>
      </c>
      <c r="L14" s="1770"/>
      <c r="M14" s="1770"/>
      <c r="N14" s="2716"/>
      <c r="O14" s="1762"/>
      <c r="P14" s="738"/>
      <c r="Q14" s="650">
        <v>22</v>
      </c>
    </row>
    <row s="14902" customFormat="1" customHeight="1" ht="23.25">
      <c r="A15" s="2326"/>
      <c r="B15" s="1387"/>
      <c r="C15" s="639"/>
      <c r="D15" s="1028"/>
      <c r="E15" s="648"/>
      <c r="F15" s="1727" t="s">
        <v>1916</v>
      </c>
      <c r="G15" s="1769"/>
      <c r="H15" s="1769"/>
      <c r="I15" s="414"/>
      <c r="J15" s="414"/>
      <c r="K15" s="414"/>
      <c r="L15" s="414"/>
      <c r="M15" s="414"/>
      <c r="N15" s="2716"/>
      <c r="O15" s="1763"/>
      <c r="P15" s="738"/>
      <c r="Q15" s="650">
        <v>22</v>
      </c>
    </row>
    <row s="14857" customFormat="1" customHeight="1" ht="22.049999999999997">
      <c r="A16" s="1382"/>
      <c r="B16" s="1387"/>
      <c r="C16" s="1382"/>
      <c r="D16" s="678"/>
      <c r="E16" s="407"/>
      <c r="F16" s="407"/>
      <c r="G16" s="407"/>
      <c r="H16" s="407"/>
      <c r="I16" s="407"/>
      <c r="J16" s="407"/>
      <c r="K16" s="407"/>
      <c r="L16" s="407"/>
      <c r="M16" s="736"/>
      <c r="N16" s="1862"/>
      <c r="O16" s="727"/>
      <c r="P16" s="727"/>
      <c r="Q16" s="734">
        <v>21</v>
      </c>
    </row>
    <row s="1485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485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83</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E69C2-27E6-6178-1B0A-775D9E75623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5322" width="9.140625" hidden="1"/>
    <col min="2" max="2" style="17773" width="9.140625" hidden="1"/>
    <col min="3" max="3" style="18192" width="3.00390625" customWidth="1"/>
    <col min="4" max="4" style="17773" width="6.00390625" customWidth="1"/>
    <col min="5" max="5" style="17773" width="22.00390625" customWidth="1"/>
    <col min="6" max="6" style="17773" width="15.00390625" customWidth="1"/>
    <col min="7" max="7" style="17773" width="14.00390625" customWidth="1"/>
    <col min="8" max="8" style="17773" width="47.00390625" customWidth="1"/>
    <col min="9" max="9" style="17773" width="115.00390625" customWidth="1"/>
    <col min="10" max="10" style="17773" width="3.00390625" customWidth="1"/>
    <col min="11" max="12" style="17773" width="8.00390625" customWidth="1"/>
    <col min="13" max="13" style="17773" width="9.140625" hidden="1"/>
  </cols>
  <sheetData>
    <row customHeight="1" ht="14.25" hidden="1">
      <c r="M1" s="348" t="s">
        <v>14</v>
      </c>
    </row>
    <row customHeight="1" ht="14.25" hidden="1">
      <c r="M2" s="348">
        <v>0</v>
      </c>
    </row>
    <row customHeight="1" ht="14.25" hidden="1">
      <c r="M3" s="348">
        <v>0</v>
      </c>
    </row>
    <row customHeight="1" ht="3">
      <c r="M4" s="348">
        <v>3</v>
      </c>
    </row>
    <row s="14762" customFormat="1" customHeight="1" ht="31.5">
      <c r="A5" s="342"/>
      <c r="C5" s="317"/>
      <c r="D5" s="2327" t="s">
        <v>1931</v>
      </c>
      <c r="E5" s="2327"/>
      <c r="F5" s="2327"/>
      <c r="G5" s="2327"/>
      <c r="H5" s="2327"/>
      <c r="I5" s="492"/>
      <c r="M5" s="310">
        <v>30</v>
      </c>
    </row>
    <row customHeight="1" ht="3" hidden="1">
      <c r="D6" s="349"/>
      <c r="E6" s="349"/>
      <c r="F6" s="349"/>
      <c r="G6" s="349"/>
      <c r="H6" s="349"/>
      <c r="I6" s="349"/>
      <c r="M6" s="348">
        <v>0</v>
      </c>
    </row>
    <row s="15322" customFormat="1" customHeight="1" ht="14.699999999999998">
      <c r="B7" s="346"/>
      <c r="C7" s="347"/>
      <c r="D7" s="350"/>
      <c r="E7" s="350"/>
      <c r="F7" s="350"/>
      <c r="G7" s="350"/>
      <c r="H7" s="979"/>
      <c r="I7" s="350"/>
      <c r="J7" s="351"/>
      <c r="M7" s="345">
        <v>14</v>
      </c>
    </row>
    <row customHeight="1" ht="14.699999999999998">
      <c r="D8" s="2436" t="s">
        <v>344</v>
      </c>
      <c r="E8" s="2436"/>
      <c r="F8" s="2436"/>
      <c r="G8" s="2436"/>
      <c r="H8" s="2436"/>
      <c r="I8" s="2436" t="s">
        <v>345</v>
      </c>
      <c r="M8" s="348">
        <v>14</v>
      </c>
    </row>
    <row customHeight="1" ht="29.25">
      <c r="D9" s="2436" t="s">
        <v>89</v>
      </c>
      <c r="E9" s="2436" t="s">
        <v>1932</v>
      </c>
      <c r="F9" s="2436"/>
      <c r="G9" s="2436"/>
      <c r="H9" s="2436"/>
      <c r="I9" s="2436"/>
      <c r="M9" s="348">
        <v>28</v>
      </c>
    </row>
    <row customHeight="1" ht="24">
      <c r="D10" s="2436"/>
      <c r="E10" s="354" t="s">
        <v>1933</v>
      </c>
      <c r="F10" s="354" t="s">
        <v>1934</v>
      </c>
      <c r="G10" s="354" t="s">
        <v>1935</v>
      </c>
      <c r="H10" s="354" t="s">
        <v>434</v>
      </c>
      <c r="I10" s="2436"/>
      <c r="M10" s="348">
        <v>23</v>
      </c>
    </row>
    <row customHeight="1" ht="12" hidden="1">
      <c r="D11" s="314" t="s">
        <v>123</v>
      </c>
      <c r="E11" s="314" t="s">
        <v>92</v>
      </c>
      <c r="F11" s="314" t="s">
        <v>124</v>
      </c>
      <c r="G11" s="314" t="s">
        <v>93</v>
      </c>
      <c r="H11" s="314" t="s">
        <v>94</v>
      </c>
      <c r="I11" s="314" t="s">
        <v>125</v>
      </c>
      <c r="M11" s="348">
        <v>0</v>
      </c>
    </row>
    <row s="17773" customFormat="1" customHeight="1" ht="26.25">
      <c r="A12" s="372" t="s">
        <v>91</v>
      </c>
      <c r="B12" s="352" t="s">
        <v>28</v>
      </c>
      <c r="C12" s="353"/>
      <c r="D12" s="355" t="s">
        <v>123</v>
      </c>
      <c r="E12" s="608"/>
      <c r="F12" s="608"/>
      <c r="G12" s="1961" t="s">
        <v>28</v>
      </c>
      <c r="H12" s="609"/>
      <c r="I12" s="2396" t="s">
        <v>1936</v>
      </c>
      <c r="K12" s="499"/>
      <c r="L12" s="500"/>
      <c r="M12" s="344">
        <v>25</v>
      </c>
    </row>
    <row customHeight="1" ht="15.75">
      <c r="A13" s="348"/>
      <c r="B13" s="348"/>
      <c r="C13" s="348"/>
      <c r="D13" s="336"/>
      <c r="E13" s="357" t="s">
        <v>510</v>
      </c>
      <c r="F13" s="356"/>
      <c r="G13" s="356"/>
      <c r="H13" s="441"/>
      <c r="I13" s="2398"/>
      <c r="M13" s="348">
        <v>15</v>
      </c>
    </row>
    <row customHeight="1" ht="3">
      <c r="A14" s="348"/>
      <c r="B14" s="348"/>
      <c r="C14" s="348"/>
      <c r="M14" s="348">
        <v>3</v>
      </c>
    </row>
    <row customHeight="1" ht="29.25">
      <c r="E15" s="2723" t="s">
        <v>1937</v>
      </c>
      <c r="F15" s="2723"/>
      <c r="G15" s="2723"/>
      <c r="H15" s="2723"/>
      <c r="M15" s="348">
        <v>28</v>
      </c>
    </row>
    <row customHeight="1" ht="14.25" hidden="1">
      <c r="A16" s="345" t="s">
        <v>83</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60552-BD4A-037A-BEEE-.38C6792C45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8211" width="9.140625" hidden="1"/>
    <col min="3" max="3" style="18212" width="3.00390625" customWidth="1"/>
    <col min="4" max="4" style="18211" width="6.00390625" customWidth="1"/>
    <col min="5" max="5" style="18211" width="94.00390625" customWidth="1"/>
    <col min="6" max="9" style="18211" width="8.00390625" customWidth="1"/>
    <col min="10" max="10" style="18211"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1938</v>
      </c>
      <c r="E7" s="2725"/>
      <c r="F7" s="494"/>
      <c r="J7" s="296">
        <v>22</v>
      </c>
    </row>
    <row customHeight="1" ht="3">
      <c r="C8" s="319"/>
      <c r="D8" s="297"/>
      <c r="E8" s="297"/>
      <c r="J8" s="296">
        <v>3</v>
      </c>
    </row>
    <row customHeight="1" ht="16.8">
      <c r="C9" s="319"/>
      <c r="D9" s="332" t="s">
        <v>89</v>
      </c>
      <c r="E9" s="487" t="s">
        <v>1939</v>
      </c>
      <c r="J9" s="296">
        <v>16</v>
      </c>
    </row>
    <row customHeight="1" ht="1.05">
      <c r="C10" s="319"/>
      <c r="D10" s="314"/>
      <c r="E10" s="314"/>
      <c r="J10" s="296">
        <v>1</v>
      </c>
    </row>
    <row customHeight="1" ht="11.25" hidden="1">
      <c r="C11" s="319"/>
      <c r="D11" s="377">
        <v>0</v>
      </c>
      <c r="E11" s="488"/>
      <c r="J11" s="296">
        <v>0</v>
      </c>
    </row>
    <row customHeight="1" ht="49.5">
      <c r="C12" s="363"/>
      <c r="D12" s="340">
        <v>1</v>
      </c>
      <c r="E12" s="604" t="s">
        <v>1940</v>
      </c>
      <c r="J12" s="296">
        <v>15</v>
      </c>
    </row>
    <row customHeight="1" ht="12.75">
      <c r="C13" s="319"/>
      <c r="D13" s="489"/>
      <c r="E13" s="490" t="s">
        <v>1941</v>
      </c>
      <c r="J13" s="296">
        <v>12</v>
      </c>
    </row>
    <row customHeight="1" ht="3">
      <c r="J14" s="296">
        <v>3</v>
      </c>
    </row>
    <row customHeight="1" ht="23.25">
      <c r="C15" s="364"/>
      <c r="D15" s="2726" t="s">
        <v>1942</v>
      </c>
      <c r="E15" s="2726"/>
      <c r="F15" s="365"/>
      <c r="G15" s="365"/>
      <c r="H15" s="365"/>
      <c r="I15" s="365"/>
      <c r="J15" s="296">
        <v>22</v>
      </c>
    </row>
    <row customHeight="1" ht="14.25" hidden="1">
      <c r="A16" s="296" t="s">
        <v>83</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F3826-65CC-8637-241D-E53C370891E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8211" width="9.140625" hidden="1"/>
    <col min="3" max="3" style="18212" width="3.00390625" customWidth="1"/>
    <col min="4" max="4" style="18211" width="6.00390625" customWidth="1"/>
    <col min="5" max="5" style="18211" width="94.00390625" customWidth="1"/>
    <col min="6" max="12" style="18211" width="8.00390625" customWidth="1"/>
    <col min="13" max="13" style="18211"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1943</v>
      </c>
      <c r="E7" s="2327"/>
      <c r="F7" s="494"/>
      <c r="M7" s="296">
        <v>22</v>
      </c>
    </row>
    <row customHeight="1" ht="3">
      <c r="C8" s="319"/>
      <c r="D8" s="297"/>
      <c r="E8" s="297"/>
      <c r="M8" s="296">
        <v>3</v>
      </c>
    </row>
    <row customHeight="1" ht="16.8">
      <c r="C9" s="319"/>
      <c r="D9" s="332" t="s">
        <v>89</v>
      </c>
      <c r="E9" s="335" t="s">
        <v>331</v>
      </c>
      <c r="M9" s="296">
        <v>16</v>
      </c>
    </row>
    <row customHeight="1" ht="12.75">
      <c r="C10" s="319"/>
      <c r="D10" s="314" t="s">
        <v>123</v>
      </c>
      <c r="E10" s="314" t="s">
        <v>104</v>
      </c>
      <c r="M10" s="296">
        <v>12</v>
      </c>
    </row>
    <row customHeight="1" ht="15" hidden="1">
      <c r="C11" s="319"/>
      <c r="D11" s="340">
        <v>0</v>
      </c>
      <c r="E11" s="376"/>
      <c r="M11" s="296">
        <v>0</v>
      </c>
    </row>
    <row customHeight="1" ht="14.699999999999998">
      <c r="C12" s="319"/>
      <c r="D12" s="336"/>
      <c r="E12" s="334" t="s">
        <v>1941</v>
      </c>
      <c r="M12" s="296">
        <v>14</v>
      </c>
    </row>
    <row customHeight="1" ht="14.25" hidden="1">
      <c r="A13" s="296" t="s">
        <v>83</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D46B2-DF03-06BB-596B-19842F0F015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902" width="1.7109375" customWidth="1"/>
    <col min="2" max="2" style="14902" width="34.57421875" customWidth="1"/>
    <col min="3" max="3" style="14902" width="85.00390625" customWidth="1"/>
    <col min="4" max="4" style="14902" width="17.00390625" customWidth="1"/>
    <col min="5" max="5" style="14902" width="8.00390625" customWidth="1"/>
    <col min="6" max="6" style="14902" width="9.140625" hidden="1"/>
  </cols>
  <sheetData>
    <row customHeight="1" ht="3">
      <c r="F1" s="316" t="s">
        <v>14</v>
      </c>
    </row>
    <row customHeight="1" ht="22.5">
      <c r="B2" s="2840" t="s">
        <v>1944</v>
      </c>
      <c r="C2" s="2727"/>
      <c r="D2" s="2727"/>
      <c r="E2" s="495"/>
      <c r="F2" s="316">
        <v>22</v>
      </c>
    </row>
    <row customHeight="1" ht="3">
      <c r="F3" s="316">
        <v>3</v>
      </c>
    </row>
    <row customHeight="1" ht="23.25">
      <c r="B4" s="2841" t="s">
        <v>1945</v>
      </c>
      <c r="C4" s="610" t="s">
        <v>1946</v>
      </c>
      <c r="D4" s="610" t="s">
        <v>1947</v>
      </c>
      <c r="F4" s="316">
        <v>22</v>
      </c>
    </row>
    <row customHeight="1" ht="11.25" hidden="1">
      <c r="A5" s="316" t="s">
        <v>83</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8C966-902F-9CA4-1D65-B5BEAA3806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902" width="26.57421875" customWidth="1"/>
    <col min="2" max="2" style="14902" width="10.00390625" customWidth="1"/>
    <col min="3" max="3" style="14902" width="9.140625"/>
    <col min="4" max="4" style="14902" width="11.140625" customWidth="1"/>
    <col min="5" max="5" style="14902" width="16.57421875" customWidth="1"/>
    <col min="6" max="6" style="14902" width="16.28125" customWidth="1"/>
    <col min="7" max="7" style="14902" width="19.140625" customWidth="1"/>
    <col min="8" max="11" style="14902" width="10.00390625" customWidth="1"/>
    <col min="12" max="12" style="14902" width="12.7109375" customWidth="1"/>
    <col min="13" max="13" style="14902" width="61.28125" customWidth="1"/>
    <col min="14" max="14" style="14902" width="10.00390625" customWidth="1"/>
    <col min="15" max="17" style="14902" width="23.7109375" customWidth="1"/>
    <col min="18" max="18" style="14902" width="11.7109375" customWidth="1"/>
    <col min="19" max="19" style="14902" width="8.57421875" customWidth="1"/>
    <col min="20" max="20" style="14902" width="11.7109375" customWidth="1"/>
    <col min="21" max="21" style="14902" width="8.57421875" customWidth="1"/>
    <col min="22" max="22" style="14902" width="4.7109375" customWidth="1"/>
    <col min="23" max="23" style="14902" width="115.7109375" customWidth="1"/>
    <col min="24" max="24" style="14902" width="115.28125" customWidth="1"/>
    <col min="25" max="27" style="14902" width="9.140625"/>
    <col min="28" max="28" style="14902" width="115.7109375" customWidth="1"/>
    <col min="29" max="29" style="14902" width="9.140625"/>
    <col min="30" max="90" style="14902" width="115.7109375" customWidth="1"/>
    <col min="91" max="184" style="14902" width="9.140625"/>
  </cols>
  <sheetData>
    <row r="2" s="18222" customFormat="1" customHeight="1" ht="17.25">
      <c r="A2" s="2042" t="s">
        <v>1948</v>
      </c>
    </row>
    <row r="4" s="18211" customFormat="1" customHeight="1" ht="15">
      <c r="C4" s="2043"/>
      <c r="D4" s="340"/>
      <c r="E4" s="604"/>
    </row>
    <row r="6" s="18222" customFormat="1" customHeight="1" ht="17.25">
      <c r="A6" s="2042" t="s">
        <v>1949</v>
      </c>
    </row>
    <row r="8" s="18211" customFormat="1" customHeight="1" ht="17.25">
      <c r="C8" s="2044"/>
      <c r="D8" s="340"/>
      <c r="E8" s="341"/>
    </row>
    <row r="11" s="18222" customFormat="1" customHeight="1" ht="17.25">
      <c r="A11" s="2042" t="s">
        <v>1950</v>
      </c>
    </row>
    <row r="13" s="14857" customFormat="1" customHeight="1" ht="15">
      <c r="A13" s="2444">
        <v>1</v>
      </c>
      <c r="B13" s="1387"/>
      <c r="C13" s="1028" t="s">
        <v>105</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4902"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4902" customFormat="1" customHeight="1" ht="15">
      <c r="A15" s="2444"/>
      <c r="B15" s="1387"/>
      <c r="C15" s="639"/>
      <c r="D15" s="1028"/>
      <c r="E15" s="648"/>
      <c r="F15" s="404"/>
      <c r="G15" s="642" t="s">
        <v>112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8222" customFormat="1" customHeight="1" ht="17.25">
      <c r="A17" s="2042" t="s">
        <v>1951</v>
      </c>
    </row>
    <row r="19" s="14902" customFormat="1" customHeight="1" ht="15">
      <c r="A19" s="2109"/>
      <c r="B19" s="1593">
        <v>1</v>
      </c>
      <c r="C19" s="1593"/>
      <c r="D19" s="1027" t="s">
        <v>105</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4902" customFormat="1" customHeight="1" ht="15">
      <c r="A21" s="2042" t="s">
        <v>1952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4902" customFormat="1" customHeight="1" ht="15">
      <c r="U22" s="412"/>
    </row>
    <row s="14985" customFormat="1" customHeight="1" ht="15">
      <c r="A23" s="650"/>
      <c r="B23" s="650"/>
      <c r="C23" s="1955" t="s">
        <v>105</v>
      </c>
      <c r="D23" s="2335" t="s">
        <v>123</v>
      </c>
      <c r="E23" s="2336"/>
      <c r="F23" s="2334" t="s">
        <v>19</v>
      </c>
      <c r="G23" s="2784"/>
      <c r="H23" s="2354">
        <v>1</v>
      </c>
      <c r="I23" s="2786" t="str">
        <f>IF(U23="","",INDEX(TERRITORY_MR_LIST,MATCH(U23,TERRITORY_LIST_ID,0)))</f>
        <v/>
      </c>
      <c r="J23" s="2334" t="s">
        <v>19</v>
      </c>
      <c r="K23" s="1059"/>
      <c r="L23" s="2009" t="s">
        <v>123</v>
      </c>
      <c r="M23" s="830"/>
      <c r="N23" s="831"/>
      <c r="O23" s="831"/>
      <c r="P23" s="831"/>
      <c r="Q23" s="831"/>
      <c r="R23" s="831"/>
      <c r="S23" s="831"/>
      <c r="T23" s="831"/>
      <c r="U23" s="832"/>
      <c r="V23" s="831"/>
      <c r="W23" s="831"/>
      <c r="X23" s="822"/>
      <c r="Y23" s="822" t="s">
        <v>131</v>
      </c>
      <c r="Z23" s="822">
        <v>1705000</v>
      </c>
      <c r="AA23" s="822"/>
      <c r="AB23" s="822"/>
      <c r="AC23" s="822"/>
      <c r="AD23" s="822"/>
      <c r="AE23" s="822"/>
      <c r="AF23" s="822"/>
      <c r="AG23" s="822"/>
      <c r="AH23" s="822"/>
      <c r="AI23" s="822"/>
      <c r="AJ23" s="822"/>
      <c r="AK23" s="822"/>
      <c r="AL23" s="822"/>
    </row>
    <row s="14985" customFormat="1" customHeight="1" ht="15">
      <c r="A24" s="650"/>
      <c r="B24" s="650"/>
      <c r="C24" s="403"/>
      <c r="D24" s="2335"/>
      <c r="E24" s="2337"/>
      <c r="F24" s="2334"/>
      <c r="G24" s="2785"/>
      <c r="H24" s="2354"/>
      <c r="I24" s="2787"/>
      <c r="J24" s="2334"/>
      <c r="K24" s="648"/>
      <c r="L24" s="404"/>
      <c r="M24" s="834" t="s">
        <v>132</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4985" customFormat="1" customHeight="1" ht="15">
      <c r="A25" s="650"/>
      <c r="B25" s="650"/>
      <c r="C25" s="403"/>
      <c r="D25" s="2335"/>
      <c r="E25" s="2338"/>
      <c r="F25" s="2334"/>
      <c r="G25" s="648"/>
      <c r="H25" s="404"/>
      <c r="I25" s="807" t="s">
        <v>133</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4902" customFormat="1" customHeight="1" ht="15">
      <c r="U26" s="412"/>
    </row>
    <row s="14902" customFormat="1" customHeight="1" ht="15">
      <c r="A27" s="2042" t="s">
        <v>1953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4902" customFormat="1" customHeight="1" ht="15">
      <c r="U28" s="412"/>
    </row>
    <row s="14985" customFormat="1" customHeight="1" ht="15">
      <c r="A29" s="650"/>
      <c r="B29" s="650"/>
      <c r="C29" s="403"/>
      <c r="D29" s="2048"/>
      <c r="E29" s="2048"/>
      <c r="F29" s="2048"/>
      <c r="G29" s="2788" t="s">
        <v>105</v>
      </c>
      <c r="H29" s="2330">
        <v>1</v>
      </c>
      <c r="I29" s="2789" t="str">
        <f>IF(U29="","",INDEX(TERRITORY_MR_LIST,MATCH(U29,TERRITORY_LIST_ID,0)))</f>
        <v/>
      </c>
      <c r="J29" s="2334" t="s">
        <v>19</v>
      </c>
      <c r="K29" s="1059"/>
      <c r="L29" s="2009" t="s">
        <v>123</v>
      </c>
      <c r="M29" s="830"/>
      <c r="N29" s="831"/>
      <c r="O29" s="831"/>
      <c r="P29" s="831"/>
      <c r="Q29" s="831"/>
      <c r="R29" s="831"/>
      <c r="S29" s="831"/>
      <c r="T29" s="831"/>
      <c r="U29" s="832"/>
      <c r="V29" s="831"/>
      <c r="W29" s="831"/>
      <c r="X29" s="822"/>
      <c r="Y29" s="822" t="s">
        <v>131</v>
      </c>
      <c r="Z29" s="822">
        <v>1705000</v>
      </c>
      <c r="AA29" s="822"/>
      <c r="AB29" s="822"/>
      <c r="AC29" s="822"/>
      <c r="AD29" s="822"/>
      <c r="AE29" s="822"/>
      <c r="AF29" s="822"/>
      <c r="AG29" s="822"/>
      <c r="AH29" s="822"/>
      <c r="AI29" s="822"/>
      <c r="AJ29" s="822"/>
      <c r="AK29" s="822"/>
      <c r="AL29" s="822"/>
    </row>
    <row s="14985" customFormat="1" customHeight="1" ht="15">
      <c r="A30" s="650"/>
      <c r="B30" s="650"/>
      <c r="C30" s="403"/>
      <c r="D30" s="2048"/>
      <c r="E30" s="2048"/>
      <c r="F30" s="2048"/>
      <c r="G30" s="2788"/>
      <c r="H30" s="2330"/>
      <c r="I30" s="2789"/>
      <c r="J30" s="2334"/>
      <c r="K30" s="648"/>
      <c r="L30" s="404"/>
      <c r="M30" s="834" t="s">
        <v>132</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4902" customFormat="1" customHeight="1" ht="15">
      <c r="U31" s="412"/>
    </row>
    <row s="14902" customFormat="1" customHeight="1" ht="15">
      <c r="A32" s="2042" t="s">
        <v>1954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4902" customFormat="1" customHeight="1" ht="15">
      <c r="U33" s="412"/>
    </row>
    <row s="14985" customFormat="1" customHeight="1" ht="15">
      <c r="A34" s="650"/>
      <c r="B34" s="650"/>
      <c r="C34" s="403"/>
      <c r="D34" s="2048"/>
      <c r="E34" s="2048"/>
      <c r="F34" s="2048"/>
      <c r="G34" s="2048"/>
      <c r="H34" s="2048"/>
      <c r="I34" s="2048"/>
      <c r="J34" s="2048"/>
      <c r="K34" s="2026" t="s">
        <v>105</v>
      </c>
      <c r="L34" s="1956" t="s">
        <v>123</v>
      </c>
      <c r="M34" s="1038"/>
      <c r="N34" s="1039"/>
      <c r="O34" s="831"/>
      <c r="P34" s="831"/>
      <c r="Q34" s="831"/>
      <c r="R34" s="831"/>
      <c r="S34" s="831"/>
      <c r="T34" s="831"/>
      <c r="U34" s="832"/>
      <c r="V34" s="831"/>
      <c r="W34" s="831"/>
      <c r="X34" s="822"/>
      <c r="Y34" s="822" t="s">
        <v>131</v>
      </c>
      <c r="Z34" s="822">
        <v>1705000</v>
      </c>
      <c r="AA34" s="822"/>
      <c r="AB34" s="822"/>
      <c r="AC34" s="822"/>
      <c r="AD34" s="822"/>
      <c r="AE34" s="822"/>
      <c r="AF34" s="822"/>
      <c r="AG34" s="822"/>
      <c r="AH34" s="822"/>
      <c r="AI34" s="822"/>
      <c r="AJ34" s="822"/>
      <c r="AK34" s="822"/>
      <c r="AL34" s="822"/>
    </row>
    <row s="14902" customFormat="1" customHeight="1" ht="15">
      <c r="U35" s="412"/>
    </row>
    <row s="14902" customFormat="1" customHeight="1" ht="15">
      <c r="U36" s="412"/>
    </row>
    <row s="18222" customFormat="1" customHeight="1" ht="11.25">
      <c r="A37" s="2042" t="s">
        <v>1955</v>
      </c>
    </row>
    <row customHeight="1" ht="11.25"/>
    <row s="15411" customFormat="1" customHeight="1" ht="22.5">
      <c r="A39" s="2018"/>
      <c r="B39" s="684"/>
      <c r="C39" s="1086"/>
      <c r="D39" s="667"/>
      <c r="E39" s="1087"/>
      <c r="F39" s="2039"/>
      <c r="G39" s="2049"/>
      <c r="H39" s="702"/>
    </row>
    <row customHeight="1" ht="11.25"/>
    <row s="18222" customFormat="1" customHeight="1" ht="11.25">
      <c r="A41" s="2042" t="s">
        <v>1956</v>
      </c>
    </row>
    <row customHeight="1" ht="11.25"/>
    <row s="15411" customFormat="1" customHeight="1" ht="22.5">
      <c r="A43" s="684"/>
      <c r="B43" s="684"/>
      <c r="C43" s="684"/>
      <c r="D43" s="667"/>
      <c r="E43" s="1087"/>
      <c r="F43" s="1088"/>
      <c r="G43" s="2049"/>
      <c r="H43" s="702"/>
    </row>
    <row customHeight="1" ht="11.25"/>
    <row s="18222" customFormat="1" customHeight="1" ht="11.25">
      <c r="A45" s="2042" t="s">
        <v>1957</v>
      </c>
    </row>
    <row customHeight="1" ht="11.25"/>
    <row s="15411" customFormat="1" customHeight="1" ht="24">
      <c r="A47" s="2429" t="s">
        <v>357</v>
      </c>
      <c r="B47" s="729"/>
      <c r="C47" s="2440"/>
      <c r="D47" s="672" t="str">
        <f>A47</f>
        <v>5.1</v>
      </c>
      <c r="E47" s="669" t="s">
        <v>358</v>
      </c>
      <c r="F47" s="2203" t="s">
        <v>350</v>
      </c>
      <c r="G47" s="671" t="s">
        <v>359</v>
      </c>
      <c r="H47" s="702"/>
      <c r="I47" s="1079"/>
    </row>
    <row s="15411" customFormat="1" customHeight="1" ht="22.5">
      <c r="A48" s="2429"/>
      <c r="B48" s="729"/>
      <c r="C48" s="2440"/>
      <c r="D48" s="667" t="str">
        <f>D47&amp;".1"</f>
        <v>5.1.1</v>
      </c>
      <c r="E48" s="666" t="s">
        <v>360</v>
      </c>
      <c r="F48" s="2204" t="s">
        <v>28</v>
      </c>
      <c r="G48" s="701"/>
      <c r="H48" s="702"/>
      <c r="I48" s="1079"/>
    </row>
    <row s="15411" customFormat="1" customHeight="1" ht="22.5">
      <c r="A49" s="2429"/>
      <c r="B49" s="729"/>
      <c r="C49" s="2440"/>
      <c r="D49" s="667" t="str">
        <f>D47&amp;".2"</f>
        <v>5.1.2</v>
      </c>
      <c r="E49" s="666" t="s">
        <v>361</v>
      </c>
      <c r="F49" s="1959" t="s">
        <v>28</v>
      </c>
      <c r="G49" s="671" t="s">
        <v>362</v>
      </c>
      <c r="H49" s="702"/>
      <c r="I49" s="1079"/>
    </row>
    <row s="15411" customFormat="1" customHeight="1" ht="22.5">
      <c r="A50" s="2429"/>
      <c r="B50" s="729"/>
      <c r="C50" s="2440"/>
      <c r="D50" s="667" t="str">
        <f>D47&amp;".3"</f>
        <v>5.1.3</v>
      </c>
      <c r="E50" s="666" t="s">
        <v>363</v>
      </c>
      <c r="F50" s="2204" t="s">
        <v>28</v>
      </c>
      <c r="G50" s="701"/>
      <c r="H50" s="702"/>
      <c r="I50" s="1079"/>
    </row>
    <row s="15411" customFormat="1" customHeight="1" ht="22.5">
      <c r="A51" s="2429"/>
      <c r="B51" s="729"/>
      <c r="C51" s="2440"/>
      <c r="D51" s="667" t="str">
        <f>D47&amp;".4"</f>
        <v>5.1.4</v>
      </c>
      <c r="E51" s="666" t="s">
        <v>364</v>
      </c>
      <c r="F51" s="2204" t="s">
        <v>28</v>
      </c>
      <c r="G51" s="671" t="s">
        <v>365</v>
      </c>
      <c r="H51" s="702"/>
      <c r="I51" s="1079"/>
    </row>
    <row r="54" s="18222" customFormat="1" customHeight="1" ht="17.25">
      <c r="A54" s="2042" t="s">
        <v>1958</v>
      </c>
    </row>
    <row r="56" s="14737" customFormat="1" customHeight="1" ht="18.75">
      <c r="A56" s="316"/>
      <c r="B56" s="2050"/>
      <c r="C56" s="2050"/>
      <c r="D56" s="2051"/>
      <c r="E56" s="2036"/>
      <c r="F56" s="1095">
        <v>13</v>
      </c>
      <c r="G56" s="1094"/>
      <c r="H56" s="1020"/>
      <c r="I56" s="1018"/>
      <c r="J56" s="747" t="s">
        <v>67</v>
      </c>
      <c r="K56" s="2052" t="s">
        <v>28</v>
      </c>
      <c r="L56" s="316"/>
      <c r="M56" s="1863"/>
      <c r="N56" s="1863"/>
      <c r="O56" s="1863"/>
      <c r="P56" s="743" t="s">
        <v>436</v>
      </c>
      <c r="Q56" s="743" t="s">
        <v>437</v>
      </c>
      <c r="R56" s="744" t="s">
        <v>438</v>
      </c>
      <c r="S56" s="1863" t="s">
        <v>439</v>
      </c>
      <c r="T56" s="1863"/>
      <c r="U56" s="1863"/>
      <c r="V56" s="1863"/>
    </row>
    <row r="58" s="18222" customFormat="1" customHeight="1" ht="11.25">
      <c r="A58" s="2042" t="s">
        <v>1959</v>
      </c>
    </row>
    <row r="60" s="14762"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425</v>
      </c>
      <c r="AQ60" s="1851" t="s">
        <v>425</v>
      </c>
      <c r="AR60" s="1863"/>
      <c r="AS60" s="1863"/>
    </row>
    <row r="62" s="18222" customFormat="1" customHeight="1" ht="11.25">
      <c r="A62" s="2042" t="s">
        <v>1960</v>
      </c>
    </row>
    <row r="64" s="17773" customFormat="1" customHeight="1" ht="15">
      <c r="A64" s="372" t="s">
        <v>91</v>
      </c>
      <c r="B64" s="352" t="s">
        <v>28</v>
      </c>
      <c r="C64" s="2053"/>
      <c r="D64" s="355"/>
      <c r="E64" s="608"/>
      <c r="F64" s="608"/>
      <c r="G64" s="2030"/>
      <c r="H64" s="2052"/>
      <c r="I64" s="2031"/>
      <c r="K64" s="499"/>
      <c r="L64" s="500"/>
    </row>
    <row r="66" s="18222" customFormat="1" customHeight="1" ht="11.25">
      <c r="A66" s="2042" t="s">
        <v>1961</v>
      </c>
    </row>
    <row r="68" s="14762" customFormat="1" customHeight="1" ht="14.25">
      <c r="A68" s="570"/>
      <c r="B68" s="1387"/>
      <c r="C68" s="603"/>
      <c r="D68" s="2037"/>
      <c r="E68" s="1113"/>
      <c r="F68" s="2052"/>
      <c r="G68" s="316"/>
      <c r="I68" s="1851"/>
      <c r="J68" s="1851"/>
    </row>
    <row r="70" s="18222" customFormat="1" customHeight="1" ht="11.25">
      <c r="A70" s="2042" t="s">
        <v>1962</v>
      </c>
    </row>
    <row r="72" s="14762" customFormat="1" customHeight="1" ht="27">
      <c r="A72" s="1393"/>
      <c r="B72" s="1393"/>
      <c r="C72" s="1393"/>
      <c r="D72" s="1387"/>
      <c r="E72" s="2054"/>
      <c r="F72" s="2808"/>
      <c r="G72" s="2809"/>
      <c r="H72" s="2810" t="s">
        <v>67</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67</v>
      </c>
      <c r="Z72" s="2035"/>
      <c r="AA72" s="2019">
        <v>1</v>
      </c>
      <c r="AB72" s="1469"/>
      <c r="AD72" s="1863" t="s">
        <v>1963</v>
      </c>
    </row>
    <row s="14762"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1964</v>
      </c>
    </row>
    <row r="75" s="18222" customFormat="1" customHeight="1" ht="11.25">
      <c r="A75" s="2042" t="s">
        <v>1965</v>
      </c>
    </row>
    <row r="77" s="14762"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1963</v>
      </c>
    </row>
    <row r="79" s="18222" customFormat="1" customHeight="1" ht="11.25">
      <c r="A79" s="2042" t="s">
        <v>1966</v>
      </c>
    </row>
    <row customHeight="1" ht="17.25"/>
    <row s="14762"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4762" customFormat="1" customHeight="1" ht="0.75">
      <c r="A82" s="1393"/>
      <c r="B82" s="1393"/>
      <c r="C82" s="1393"/>
      <c r="D82" s="1387"/>
      <c r="E82" s="1397"/>
      <c r="F82" s="2763"/>
      <c r="G82" s="2742"/>
      <c r="H82" s="2767" t="s">
        <v>420</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4762"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4762"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4762"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4762"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4762" customFormat="1" customHeight="1" ht="12">
      <c r="A87" s="1393"/>
      <c r="B87" s="1393"/>
      <c r="C87" s="1393"/>
      <c r="D87" s="1387"/>
      <c r="E87" s="1397"/>
      <c r="F87" s="2764"/>
      <c r="G87" s="1417"/>
      <c r="H87" s="1417"/>
      <c r="I87" s="2762" t="s">
        <v>1967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8222" customFormat="1" customHeight="1" ht="11.25">
      <c r="A89" s="2042" t="s">
        <v>1968</v>
      </c>
    </row>
    <row r="91" s="14762"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4762"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4762"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1969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8222" customFormat="1" customHeight="1" ht="11.25">
      <c r="A95" s="2042" t="s">
        <v>1970</v>
      </c>
    </row>
    <row r="97" s="14762"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8222" customFormat="1" customHeight="1" ht="11.25">
      <c r="A99" s="2042" t="s">
        <v>1971</v>
      </c>
    </row>
    <row r="101" s="14762" customFormat="1" customHeight="1" ht="11.25">
      <c r="A101" s="1393"/>
      <c r="B101" s="1393"/>
      <c r="C101" s="1393"/>
      <c r="D101" s="1387"/>
      <c r="E101" s="1397"/>
      <c r="F101" s="2056"/>
      <c r="G101" s="2057"/>
      <c r="H101" s="2742" t="s">
        <v>123</v>
      </c>
      <c r="I101" s="2743"/>
      <c r="J101" s="2712"/>
      <c r="K101" s="2744"/>
      <c r="L101" s="2334" t="s">
        <v>19</v>
      </c>
      <c r="M101" s="2335"/>
      <c r="N101" s="2213"/>
      <c r="O101" s="1404" t="s">
        <v>420</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4762"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4762"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4762"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1969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4762" customFormat="1" customHeight="1" ht="11.25">
      <c r="A105" s="1393"/>
      <c r="B105" s="1393"/>
      <c r="C105" s="1393"/>
      <c r="D105" s="1387"/>
      <c r="E105" s="1397"/>
      <c r="F105" s="2056"/>
      <c r="G105" s="2057"/>
      <c r="H105" s="2742"/>
      <c r="I105" s="2743"/>
      <c r="J105" s="2712"/>
      <c r="K105" s="2744"/>
      <c r="L105" s="2334"/>
      <c r="M105" s="2335"/>
      <c r="N105" s="1402"/>
      <c r="O105" s="1403"/>
      <c r="P105" s="1395" t="s">
        <v>1972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8222" customFormat="1" customHeight="1" ht="11.25">
      <c r="A107" s="2042" t="s">
        <v>1973</v>
      </c>
    </row>
    <row customHeight="1" ht="17.25"/>
    <row s="17620"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7620"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7620" customFormat="1" customHeight="1" ht="12">
      <c r="A111" s="1151"/>
      <c r="B111" s="1150"/>
      <c r="C111" s="1151"/>
      <c r="D111" s="1151"/>
      <c r="E111" s="1151"/>
      <c r="F111" s="1440"/>
      <c r="G111" s="2027" t="s">
        <v>1974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8222" customFormat="1" customHeight="1" ht="11.25">
      <c r="A113" s="2042" t="s">
        <v>1975</v>
      </c>
    </row>
    <row r="115" s="14902" customFormat="1" customHeight="1" ht="15">
      <c r="A115" s="850"/>
      <c r="B115" s="851"/>
      <c r="C115" s="851"/>
      <c r="D115" s="2805" t="s">
        <v>123</v>
      </c>
      <c r="E115" s="2604" t="s">
        <v>119</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651</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4902" customFormat="1" customHeight="1" ht="15">
      <c r="A116" s="850"/>
      <c r="B116" s="851"/>
      <c r="C116" s="851"/>
      <c r="D116" s="2806"/>
      <c r="E116" s="2604" t="s">
        <v>606</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4902" customFormat="1" customHeight="1" ht="15">
      <c r="A117" s="850"/>
      <c r="B117" s="851"/>
      <c r="C117" s="851"/>
      <c r="D117" s="2806"/>
      <c r="E117" s="2604" t="s">
        <v>607</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4902" customFormat="1" customHeight="1" ht="24.75">
      <c r="A118" s="2033"/>
      <c r="B118" s="1387"/>
      <c r="C118" s="639"/>
      <c r="D118" s="2806"/>
      <c r="E118" s="2603" t="s">
        <v>652</v>
      </c>
      <c r="F118" s="2603"/>
      <c r="G118" s="2603"/>
      <c r="H118" s="2603"/>
      <c r="I118" s="2603"/>
      <c r="J118" s="2603"/>
      <c r="K118" s="2603"/>
      <c r="L118" s="2603"/>
      <c r="M118" s="2603"/>
      <c r="N118" s="2603"/>
      <c r="O118" s="2603"/>
      <c r="P118" s="2603"/>
      <c r="Q118" s="785">
        <f>SUMIF(T119:T120,"i",Q119:Q120)</f>
        <v>0</v>
      </c>
      <c r="R118" s="1244"/>
      <c r="S118" s="2025" t="s">
        <v>653</v>
      </c>
      <c r="T118" s="944" t="s">
        <v>654</v>
      </c>
      <c r="U118" s="2601">
        <v>1</v>
      </c>
      <c r="V118" s="2601" t="s">
        <v>617</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4902"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4902" customFormat="1" customHeight="1" ht="11.25">
      <c r="A120" s="2033"/>
      <c r="B120" s="1387"/>
      <c r="C120" s="639"/>
      <c r="D120" s="2806"/>
      <c r="E120" s="876" t="s">
        <v>28</v>
      </c>
      <c r="F120" s="1395" t="s">
        <v>28</v>
      </c>
      <c r="G120" s="1395" t="s">
        <v>1976</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4902" customFormat="1" customHeight="1" ht="24.75">
      <c r="A121" s="2033"/>
      <c r="B121" s="1387"/>
      <c r="C121" s="639"/>
      <c r="D121" s="2806"/>
      <c r="E121" s="2603" t="s">
        <v>655</v>
      </c>
      <c r="F121" s="2603"/>
      <c r="G121" s="2603"/>
      <c r="H121" s="2603"/>
      <c r="I121" s="2603"/>
      <c r="J121" s="2603"/>
      <c r="K121" s="2603"/>
      <c r="L121" s="2603"/>
      <c r="M121" s="2603"/>
      <c r="N121" s="2603"/>
      <c r="O121" s="2603"/>
      <c r="P121" s="2603"/>
      <c r="Q121" s="785">
        <f>SUMIF(T122:T123,"i",Q122:Q123)</f>
        <v>0</v>
      </c>
      <c r="R121" s="1244"/>
      <c r="S121" s="2025" t="s">
        <v>656</v>
      </c>
      <c r="T121" s="944" t="s">
        <v>654</v>
      </c>
      <c r="U121" s="2601">
        <v>1</v>
      </c>
      <c r="V121" s="2601" t="s">
        <v>617</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4902"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4902" customFormat="1" customHeight="1" ht="11.25">
      <c r="A123" s="2033"/>
      <c r="B123" s="1387"/>
      <c r="C123" s="639"/>
      <c r="D123" s="2807"/>
      <c r="E123" s="876" t="s">
        <v>28</v>
      </c>
      <c r="F123" s="1395" t="s">
        <v>28</v>
      </c>
      <c r="G123" s="1395" t="s">
        <v>1976</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8222" customFormat="1" customHeight="1" ht="11.25">
      <c r="A125" s="2042" t="s">
        <v>1977</v>
      </c>
    </row>
    <row r="127" s="14902" customFormat="1" customHeight="1" ht="15">
      <c r="A127" s="850"/>
      <c r="B127" s="851"/>
      <c r="C127" s="851"/>
      <c r="D127" s="2805" t="s">
        <v>123</v>
      </c>
      <c r="E127" s="2604" t="s">
        <v>119</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651</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4902" customFormat="1" customHeight="1" ht="15">
      <c r="A128" s="850"/>
      <c r="B128" s="851"/>
      <c r="C128" s="851"/>
      <c r="D128" s="2806"/>
      <c r="E128" s="2604" t="s">
        <v>606</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4902" customFormat="1" customHeight="1" ht="15">
      <c r="A129" s="850"/>
      <c r="B129" s="851"/>
      <c r="C129" s="851"/>
      <c r="D129" s="2806"/>
      <c r="E129" s="2604" t="s">
        <v>607</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4902" customFormat="1" customHeight="1" ht="24.75">
      <c r="A130" s="2033"/>
      <c r="B130" s="1387"/>
      <c r="C130" s="639"/>
      <c r="D130" s="2806"/>
      <c r="E130" s="2603" t="s">
        <v>652</v>
      </c>
      <c r="F130" s="2603"/>
      <c r="G130" s="2603"/>
      <c r="H130" s="2603"/>
      <c r="I130" s="2603"/>
      <c r="J130" s="2603"/>
      <c r="K130" s="2603"/>
      <c r="L130" s="2603"/>
      <c r="M130" s="2603"/>
      <c r="N130" s="2603"/>
      <c r="O130" s="2603"/>
      <c r="P130" s="2603"/>
      <c r="Q130" s="785">
        <f>SUMIF(T131:T132,"i",Q131:Q132)</f>
        <v>0</v>
      </c>
      <c r="R130" s="1244"/>
      <c r="S130" s="2025" t="s">
        <v>653</v>
      </c>
      <c r="T130" s="944" t="s">
        <v>654</v>
      </c>
      <c r="U130" s="2601">
        <v>1</v>
      </c>
      <c r="V130" s="2601" t="s">
        <v>617</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4902"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4902" customFormat="1" customHeight="1" ht="11.25">
      <c r="A132" s="2033"/>
      <c r="B132" s="1387"/>
      <c r="C132" s="639"/>
      <c r="D132" s="2806"/>
      <c r="E132" s="876" t="s">
        <v>28</v>
      </c>
      <c r="F132" s="1395" t="s">
        <v>28</v>
      </c>
      <c r="G132" s="1395" t="s">
        <v>1976</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5248"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654</v>
      </c>
      <c r="U133" s="2601">
        <v>1</v>
      </c>
      <c r="V133" s="2601" t="s">
        <v>617</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5248"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5248"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8222" customFormat="1" customHeight="1" ht="11.25">
      <c r="A137" s="2042" t="s">
        <v>1978</v>
      </c>
    </row>
    <row r="139" s="14902" customFormat="1" customHeight="1" ht="45">
      <c r="A139" s="2033"/>
      <c r="B139" s="1387"/>
      <c r="C139" s="639"/>
      <c r="D139" s="316"/>
      <c r="E139" s="2799"/>
      <c r="F139" s="2335" t="s">
        <v>123</v>
      </c>
      <c r="G139" s="2802" t="s">
        <v>28</v>
      </c>
      <c r="H139" s="516"/>
      <c r="I139" s="864" t="s">
        <v>123</v>
      </c>
      <c r="J139" s="2034" t="s">
        <v>1979</v>
      </c>
      <c r="K139" s="865" t="s">
        <v>588</v>
      </c>
      <c r="L139" s="2451" t="s">
        <v>588</v>
      </c>
      <c r="M139" s="2804"/>
      <c r="N139" s="865" t="s">
        <v>588</v>
      </c>
      <c r="O139" s="865" t="s">
        <v>588</v>
      </c>
      <c r="P139" s="865" t="s">
        <v>588</v>
      </c>
      <c r="Q139" s="866">
        <f>SUM(Q140:Q142)</f>
        <v>0</v>
      </c>
      <c r="R139" s="866">
        <f>IF(R136=0,0,(Q136/R136)*100)</f>
        <v>0</v>
      </c>
      <c r="S139" s="2406"/>
      <c r="T139" s="944" t="s">
        <v>654</v>
      </c>
      <c r="U139" s="316"/>
      <c r="V139" s="316"/>
      <c r="AC139" s="316"/>
    </row>
    <row s="14902" customFormat="1" customHeight="1" ht="11.25">
      <c r="A140" s="2033"/>
      <c r="B140" s="1387"/>
      <c r="C140" s="639"/>
      <c r="D140" s="316"/>
      <c r="E140" s="2800"/>
      <c r="F140" s="2335"/>
      <c r="G140" s="2802"/>
      <c r="H140" s="2354"/>
      <c r="I140" s="2742" t="s">
        <v>1063</v>
      </c>
      <c r="J140" s="2796"/>
      <c r="K140" s="2797"/>
      <c r="L140" s="867"/>
      <c r="M140" s="868" t="s">
        <v>123</v>
      </c>
      <c r="N140" s="2022"/>
      <c r="O140" s="869"/>
      <c r="P140" s="870"/>
      <c r="Q140" s="869"/>
      <c r="R140" s="871">
        <v>0</v>
      </c>
      <c r="S140" s="2406"/>
      <c r="T140" s="944"/>
      <c r="U140" s="316"/>
      <c r="V140" s="316"/>
      <c r="AC140" s="316"/>
    </row>
    <row s="14902" customFormat="1" customHeight="1" ht="11.25">
      <c r="A141" s="2033"/>
      <c r="B141" s="1387"/>
      <c r="C141" s="639"/>
      <c r="D141" s="316"/>
      <c r="E141" s="2800"/>
      <c r="F141" s="2335"/>
      <c r="G141" s="2802"/>
      <c r="H141" s="2354"/>
      <c r="I141" s="2742"/>
      <c r="J141" s="2796"/>
      <c r="K141" s="2798"/>
      <c r="L141" s="872"/>
      <c r="M141" s="873"/>
      <c r="N141" s="874" t="s">
        <v>1980</v>
      </c>
      <c r="O141" s="874"/>
      <c r="P141" s="874"/>
      <c r="Q141" s="874"/>
      <c r="R141" s="875"/>
      <c r="S141" s="2406"/>
      <c r="T141" s="944"/>
      <c r="U141" s="316"/>
      <c r="V141" s="316"/>
      <c r="AC141" s="316"/>
    </row>
    <row s="14902" customFormat="1" customHeight="1" ht="11.25">
      <c r="A142" s="2033"/>
      <c r="B142" s="1387"/>
      <c r="C142" s="639"/>
      <c r="D142" s="316"/>
      <c r="E142" s="2801"/>
      <c r="F142" s="2335"/>
      <c r="G142" s="2803"/>
      <c r="H142" s="872" t="s">
        <v>28</v>
      </c>
      <c r="I142" s="873"/>
      <c r="J142" s="874" t="s">
        <v>1981</v>
      </c>
      <c r="K142" s="874"/>
      <c r="L142" s="874"/>
      <c r="M142" s="874"/>
      <c r="N142" s="874"/>
      <c r="O142" s="874"/>
      <c r="P142" s="874"/>
      <c r="Q142" s="874"/>
      <c r="R142" s="875"/>
      <c r="S142" s="2406"/>
      <c r="T142" s="944"/>
      <c r="U142" s="316"/>
      <c r="V142" s="316"/>
      <c r="AC142" s="316"/>
    </row>
    <row r="147" s="14902" customFormat="1" customHeight="1" ht="11.25">
      <c r="A147" s="2033"/>
      <c r="B147" s="1387"/>
      <c r="C147" s="639"/>
      <c r="D147" s="316"/>
      <c r="E147" s="2057"/>
      <c r="F147" s="2057"/>
      <c r="G147" s="2057"/>
      <c r="H147" s="2354"/>
      <c r="I147" s="2742" t="s">
        <v>1063</v>
      </c>
      <c r="J147" s="2796"/>
      <c r="K147" s="2797"/>
      <c r="L147" s="867"/>
      <c r="M147" s="868" t="s">
        <v>123</v>
      </c>
      <c r="N147" s="2022"/>
      <c r="O147" s="869"/>
      <c r="P147" s="870"/>
      <c r="Q147" s="869"/>
      <c r="R147" s="871">
        <v>0</v>
      </c>
      <c r="S147" s="316"/>
      <c r="T147" s="944"/>
      <c r="U147" s="316"/>
      <c r="V147" s="316"/>
      <c r="AC147" s="316"/>
    </row>
    <row s="14902" customFormat="1" customHeight="1" ht="11.25">
      <c r="A148" s="2033"/>
      <c r="B148" s="1387"/>
      <c r="C148" s="639"/>
      <c r="D148" s="316"/>
      <c r="E148" s="2057"/>
      <c r="F148" s="2057"/>
      <c r="G148" s="2057"/>
      <c r="H148" s="2354"/>
      <c r="I148" s="2742"/>
      <c r="J148" s="2796"/>
      <c r="K148" s="2798"/>
      <c r="L148" s="872"/>
      <c r="M148" s="873"/>
      <c r="N148" s="874" t="s">
        <v>1980</v>
      </c>
      <c r="O148" s="874"/>
      <c r="P148" s="874"/>
      <c r="Q148" s="874"/>
      <c r="R148" s="875"/>
      <c r="S148" s="316"/>
      <c r="T148" s="944"/>
      <c r="U148" s="316"/>
      <c r="V148" s="316"/>
      <c r="AC148" s="316"/>
    </row>
    <row r="150" s="14902" customFormat="1" customHeight="1" ht="11.25">
      <c r="A150" s="2033"/>
      <c r="B150" s="1387"/>
      <c r="C150" s="639"/>
      <c r="D150" s="316"/>
      <c r="E150" s="2064"/>
      <c r="F150" s="2062"/>
      <c r="G150" s="2062"/>
      <c r="H150" s="2065"/>
      <c r="I150" s="2057"/>
      <c r="J150" s="2058"/>
      <c r="K150" s="2058"/>
      <c r="L150" s="867"/>
      <c r="M150" s="868" t="s">
        <v>123</v>
      </c>
      <c r="N150" s="2022"/>
      <c r="O150" s="869"/>
      <c r="P150" s="870"/>
      <c r="Q150" s="869"/>
      <c r="R150" s="871">
        <v>0</v>
      </c>
      <c r="S150" s="316"/>
      <c r="T150" s="944"/>
      <c r="U150" s="316"/>
      <c r="V150" s="316"/>
      <c r="AC150" s="316"/>
    </row>
    <row r="152" s="18222" customFormat="1" customHeight="1" ht="17.25">
      <c r="A152" s="2042" t="s">
        <v>1982</v>
      </c>
    </row>
    <row customHeight="1" ht="17.25">
      <c r="G153" s="2066"/>
      <c r="H153" s="2066"/>
      <c r="I153" s="2066"/>
      <c r="M153" s="2062"/>
    </row>
    <row s="14985" customFormat="1" customHeight="1" ht="17.25">
      <c r="A154" s="2067"/>
      <c r="C154" s="2069"/>
      <c r="D154" s="2756"/>
      <c r="E154" s="2370"/>
      <c r="F154" s="2372"/>
      <c r="G154" s="2758"/>
      <c r="H154" s="2756"/>
      <c r="I154" s="2756">
        <v>1</v>
      </c>
      <c r="J154" s="2728"/>
      <c r="K154" s="2412" t="s">
        <v>67</v>
      </c>
      <c r="L154" s="2335"/>
      <c r="M154" s="2335" t="s">
        <v>123</v>
      </c>
      <c r="N154" s="2731" t="str">
        <f>IF(Z154="","",INDEX(TERRITORY_MR_LIST,MATCH(Z154,TERRITORY_LIST_ID,0)))</f>
        <v/>
      </c>
      <c r="O154" s="2412" t="s">
        <v>67</v>
      </c>
      <c r="P154" s="2335"/>
      <c r="Q154" s="2335" t="s">
        <v>123</v>
      </c>
      <c r="R154" s="2729" t="s">
        <v>28</v>
      </c>
      <c r="S154" s="2334" t="s">
        <v>67</v>
      </c>
      <c r="T154" s="2038"/>
      <c r="U154" s="2038" t="s">
        <v>123</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4985"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176</v>
      </c>
      <c r="W155" s="546"/>
      <c r="Y155" s="1486"/>
      <c r="Z155" s="1486"/>
      <c r="AA155" s="1486"/>
      <c r="AB155" s="1486"/>
      <c r="AC155" s="1486"/>
      <c r="AD155" s="1486"/>
      <c r="AE155" s="1486"/>
      <c r="AF155" s="1486"/>
      <c r="AG155" s="1486"/>
      <c r="AH155" s="1486"/>
      <c r="AI155" s="1486"/>
      <c r="AJ155" s="1486"/>
      <c r="AK155" s="1486"/>
    </row>
    <row s="14985" customFormat="1" customHeight="1" ht="17.25">
      <c r="A156" s="2067"/>
      <c r="C156" s="2072"/>
      <c r="D156" s="2730"/>
      <c r="E156" s="2757"/>
      <c r="F156" s="2373"/>
      <c r="G156" s="2759"/>
      <c r="H156" s="2730"/>
      <c r="I156" s="2730"/>
      <c r="J156" s="2760"/>
      <c r="K156" s="2413"/>
      <c r="L156" s="2730"/>
      <c r="M156" s="2730"/>
      <c r="N156" s="2732"/>
      <c r="O156" s="2339"/>
      <c r="P156" s="544"/>
      <c r="Q156" s="545"/>
      <c r="R156" s="545" t="s">
        <v>177</v>
      </c>
      <c r="S156" s="2073"/>
      <c r="T156" s="2073"/>
      <c r="U156" s="2073"/>
      <c r="V156" s="2073"/>
      <c r="W156" s="546"/>
      <c r="Y156" s="1486"/>
      <c r="Z156" s="1486"/>
      <c r="AA156" s="1486"/>
      <c r="AB156" s="1486"/>
      <c r="AC156" s="1486"/>
      <c r="AD156" s="1486"/>
      <c r="AE156" s="1486"/>
      <c r="AF156" s="1486"/>
      <c r="AG156" s="1486"/>
      <c r="AH156" s="1486"/>
      <c r="AI156" s="1486"/>
      <c r="AJ156" s="1486"/>
      <c r="AK156" s="1486"/>
    </row>
    <row s="14985" customFormat="1" customHeight="1" ht="17.25">
      <c r="A157" s="2067"/>
      <c r="C157" s="2072"/>
      <c r="D157" s="2730"/>
      <c r="E157" s="2757"/>
      <c r="F157" s="2373"/>
      <c r="G157" s="2759"/>
      <c r="H157" s="2730"/>
      <c r="I157" s="2730"/>
      <c r="J157" s="2760"/>
      <c r="K157" s="2339"/>
      <c r="L157" s="544"/>
      <c r="M157" s="545"/>
      <c r="N157" s="545" t="s">
        <v>178</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4985" customFormat="1" customHeight="1" ht="17.25">
      <c r="A158" s="2067"/>
      <c r="C158" s="2072"/>
      <c r="D158" s="2730"/>
      <c r="E158" s="2757"/>
      <c r="F158" s="2374"/>
      <c r="G158" s="2759"/>
      <c r="H158" s="544"/>
      <c r="I158" s="545"/>
      <c r="J158" s="545" t="s">
        <v>205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4985" customFormat="1" customHeight="1" ht="17.25">
      <c r="A160" s="2067"/>
      <c r="C160" s="2069"/>
      <c r="D160" s="2057"/>
      <c r="E160" s="2074"/>
      <c r="F160" s="2011"/>
      <c r="G160" s="2075"/>
      <c r="H160" s="2756"/>
      <c r="I160" s="2756">
        <v>1</v>
      </c>
      <c r="J160" s="2728"/>
      <c r="K160" s="2412" t="s">
        <v>67</v>
      </c>
      <c r="L160" s="2335"/>
      <c r="M160" s="2335" t="s">
        <v>123</v>
      </c>
      <c r="N160" s="2731" t="str">
        <f>IF(Z160="","",INDEX(TERRITORY_MR_LIST,MATCH(Z160,TERRITORY_LIST_ID,0)))</f>
        <v/>
      </c>
      <c r="O160" s="2412" t="s">
        <v>67</v>
      </c>
      <c r="P160" s="2335"/>
      <c r="Q160" s="2335" t="s">
        <v>123</v>
      </c>
      <c r="R160" s="2729" t="s">
        <v>28</v>
      </c>
      <c r="S160" s="2334" t="s">
        <v>67</v>
      </c>
      <c r="T160" s="2038"/>
      <c r="U160" s="2038" t="s">
        <v>123</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4985"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176</v>
      </c>
      <c r="W161" s="546"/>
      <c r="Y161" s="1486"/>
      <c r="Z161" s="1486"/>
      <c r="AA161" s="1486"/>
      <c r="AB161" s="1486"/>
      <c r="AC161" s="1486"/>
      <c r="AD161" s="1486"/>
      <c r="AE161" s="1486"/>
      <c r="AF161" s="1486"/>
      <c r="AG161" s="1486"/>
      <c r="AH161" s="1486"/>
      <c r="AI161" s="1486"/>
      <c r="AJ161" s="1486"/>
      <c r="AK161" s="1486"/>
    </row>
    <row s="14985" customFormat="1" customHeight="1" ht="17.25">
      <c r="A162" s="2067"/>
      <c r="C162" s="2072"/>
      <c r="D162" s="2057"/>
      <c r="E162" s="2074"/>
      <c r="F162" s="2011"/>
      <c r="G162" s="2075"/>
      <c r="H162" s="2730"/>
      <c r="I162" s="2730"/>
      <c r="J162" s="2760"/>
      <c r="K162" s="2413"/>
      <c r="L162" s="2730"/>
      <c r="M162" s="2730"/>
      <c r="N162" s="2732"/>
      <c r="O162" s="2339"/>
      <c r="P162" s="544"/>
      <c r="Q162" s="545"/>
      <c r="R162" s="545" t="s">
        <v>177</v>
      </c>
      <c r="S162" s="2073"/>
      <c r="T162" s="2073"/>
      <c r="U162" s="2073"/>
      <c r="V162" s="2073"/>
      <c r="W162" s="546"/>
      <c r="Y162" s="1486"/>
      <c r="Z162" s="1486"/>
      <c r="AA162" s="1486"/>
      <c r="AB162" s="1486"/>
      <c r="AC162" s="1486"/>
      <c r="AD162" s="1486"/>
      <c r="AE162" s="1486"/>
      <c r="AF162" s="1486"/>
      <c r="AG162" s="1486"/>
      <c r="AH162" s="1486"/>
      <c r="AI162" s="1486"/>
      <c r="AJ162" s="1486"/>
      <c r="AK162" s="1486"/>
    </row>
    <row s="14985" customFormat="1" customHeight="1" ht="17.25">
      <c r="A163" s="2067"/>
      <c r="C163" s="2072"/>
      <c r="D163" s="2057"/>
      <c r="E163" s="2074"/>
      <c r="F163" s="2011"/>
      <c r="G163" s="2075"/>
      <c r="H163" s="2730"/>
      <c r="I163" s="2730"/>
      <c r="J163" s="2760"/>
      <c r="K163" s="2339"/>
      <c r="L163" s="544"/>
      <c r="M163" s="545"/>
      <c r="N163" s="545" t="s">
        <v>178</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4985" customFormat="1" customHeight="1" ht="17.25">
      <c r="A165" s="2067"/>
      <c r="C165" s="2069"/>
      <c r="D165" s="2057"/>
      <c r="E165" s="2074"/>
      <c r="F165" s="2011"/>
      <c r="G165" s="2075"/>
      <c r="H165" s="2057"/>
      <c r="I165" s="2057"/>
      <c r="J165" s="2076"/>
      <c r="K165" s="1987"/>
      <c r="L165" s="2335"/>
      <c r="M165" s="2335" t="s">
        <v>123</v>
      </c>
      <c r="N165" s="2731" t="str">
        <f>IF(Z165="","",INDEX(TERRITORY_MR_LIST,MATCH(Z165,TERRITORY_LIST_ID,0)))</f>
        <v/>
      </c>
      <c r="O165" s="2412" t="s">
        <v>67</v>
      </c>
      <c r="P165" s="2335"/>
      <c r="Q165" s="2335" t="s">
        <v>123</v>
      </c>
      <c r="R165" s="2729" t="s">
        <v>28</v>
      </c>
      <c r="S165" s="2334" t="s">
        <v>67</v>
      </c>
      <c r="T165" s="2038"/>
      <c r="U165" s="2038" t="s">
        <v>123</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4985"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176</v>
      </c>
      <c r="W166" s="546"/>
      <c r="Y166" s="1486"/>
      <c r="Z166" s="1486"/>
      <c r="AA166" s="1486"/>
      <c r="AB166" s="1486"/>
      <c r="AC166" s="1486"/>
      <c r="AD166" s="1486"/>
      <c r="AE166" s="1486"/>
      <c r="AF166" s="1486"/>
      <c r="AG166" s="1486"/>
      <c r="AH166" s="1486"/>
      <c r="AI166" s="1486"/>
      <c r="AJ166" s="1486"/>
      <c r="AK166" s="1486"/>
    </row>
    <row s="14985" customFormat="1" customHeight="1" ht="17.25">
      <c r="A167" s="2067"/>
      <c r="C167" s="2072"/>
      <c r="D167" s="2057"/>
      <c r="E167" s="2074"/>
      <c r="F167" s="2011"/>
      <c r="G167" s="2075"/>
      <c r="H167" s="2057"/>
      <c r="I167" s="2057"/>
      <c r="J167" s="2076"/>
      <c r="K167" s="1987"/>
      <c r="L167" s="2730"/>
      <c r="M167" s="2730"/>
      <c r="N167" s="2732"/>
      <c r="O167" s="2339"/>
      <c r="P167" s="544"/>
      <c r="Q167" s="545"/>
      <c r="R167" s="545" t="s">
        <v>177</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4985" customFormat="1" customHeight="1" ht="17.25">
      <c r="A169" s="2067"/>
      <c r="C169" s="2069"/>
      <c r="D169" s="2057"/>
      <c r="E169" s="2074"/>
      <c r="F169" s="2011"/>
      <c r="G169" s="2075"/>
      <c r="H169" s="2057"/>
      <c r="I169" s="2057"/>
      <c r="J169" s="2076"/>
      <c r="K169" s="1987"/>
      <c r="L169" s="1983"/>
      <c r="M169" s="1983"/>
      <c r="N169" s="2275"/>
      <c r="O169" s="2014"/>
      <c r="P169" s="2335"/>
      <c r="Q169" s="2335" t="s">
        <v>123</v>
      </c>
      <c r="R169" s="2729" t="s">
        <v>28</v>
      </c>
      <c r="S169" s="2334" t="s">
        <v>67</v>
      </c>
      <c r="T169" s="2038"/>
      <c r="U169" s="2038" t="s">
        <v>123</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4985"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176</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4985"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123</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8222" customFormat="1" customHeight="1" ht="17.25">
      <c r="A174" s="2042" t="s">
        <v>1983</v>
      </c>
    </row>
    <row customHeight="1" ht="17.25">
      <c r="G175" s="2066"/>
      <c r="H175" s="2066"/>
      <c r="I175" s="2066"/>
      <c r="M175" s="2062"/>
    </row>
    <row s="14985" customFormat="1" customHeight="1" ht="17.25">
      <c r="A176" s="2067"/>
      <c r="C176" s="2069"/>
      <c r="D176" s="2756"/>
      <c r="E176" s="2370"/>
      <c r="F176" s="2372"/>
      <c r="G176" s="2758"/>
      <c r="H176" s="2756"/>
      <c r="I176" s="2756">
        <v>1</v>
      </c>
      <c r="J176" s="2728"/>
      <c r="K176" s="2412" t="s">
        <v>67</v>
      </c>
      <c r="L176" s="2335"/>
      <c r="M176" s="2335" t="s">
        <v>123</v>
      </c>
      <c r="N176" s="2731" t="str">
        <f>IF(Z176="","",INDEX(TERRITORY_MR_LIST,MATCH(Z176,TERRITORY_LIST_ID,0)))</f>
        <v/>
      </c>
      <c r="O176" s="2412" t="s">
        <v>67</v>
      </c>
      <c r="P176" s="2335"/>
      <c r="Q176" s="2335" t="s">
        <v>123</v>
      </c>
      <c r="R176" s="2729" t="s">
        <v>28</v>
      </c>
      <c r="S176" s="2633" t="s">
        <v>19</v>
      </c>
      <c r="T176" s="2029"/>
      <c r="U176" s="2029" t="s">
        <v>123</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4985"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4985" customFormat="1" customHeight="1" ht="17.25">
      <c r="A178" s="2067"/>
      <c r="C178" s="2072"/>
      <c r="D178" s="2730"/>
      <c r="E178" s="2757"/>
      <c r="F178" s="2373"/>
      <c r="G178" s="2759"/>
      <c r="H178" s="2730"/>
      <c r="I178" s="2730"/>
      <c r="J178" s="2760"/>
      <c r="K178" s="2413"/>
      <c r="L178" s="2730"/>
      <c r="M178" s="2730"/>
      <c r="N178" s="2732"/>
      <c r="O178" s="2339"/>
      <c r="P178" s="544"/>
      <c r="Q178" s="545"/>
      <c r="R178" s="545" t="s">
        <v>177</v>
      </c>
      <c r="S178" s="2073"/>
      <c r="T178" s="2073"/>
      <c r="U178" s="2073"/>
      <c r="V178" s="2073"/>
      <c r="W178" s="1660"/>
      <c r="Y178" s="1486"/>
      <c r="Z178" s="1486"/>
      <c r="AA178" s="1486"/>
      <c r="AB178" s="1486"/>
      <c r="AC178" s="1486"/>
      <c r="AD178" s="1486"/>
      <c r="AE178" s="1486"/>
      <c r="AF178" s="1486"/>
      <c r="AG178" s="1486"/>
      <c r="AH178" s="1486"/>
      <c r="AI178" s="1486"/>
      <c r="AJ178" s="1486"/>
      <c r="AK178" s="1486"/>
    </row>
    <row s="14985" customFormat="1" customHeight="1" ht="17.25">
      <c r="A179" s="2067"/>
      <c r="C179" s="2072"/>
      <c r="D179" s="2730"/>
      <c r="E179" s="2757"/>
      <c r="F179" s="2373"/>
      <c r="G179" s="2759"/>
      <c r="H179" s="2730"/>
      <c r="I179" s="2730"/>
      <c r="J179" s="2760"/>
      <c r="K179" s="2339"/>
      <c r="L179" s="544"/>
      <c r="M179" s="545"/>
      <c r="N179" s="545" t="s">
        <v>178</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4985" customFormat="1" customHeight="1" ht="17.25">
      <c r="A180" s="2067"/>
      <c r="C180" s="2072"/>
      <c r="D180" s="2730"/>
      <c r="E180" s="2757"/>
      <c r="F180" s="2374"/>
      <c r="G180" s="2759"/>
      <c r="H180" s="544"/>
      <c r="I180" s="545"/>
      <c r="J180" s="545" t="s">
        <v>205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4985" customFormat="1" customHeight="1" ht="17.25">
      <c r="A182" s="2067"/>
      <c r="C182" s="2069"/>
      <c r="D182" s="2057"/>
      <c r="E182" s="2074"/>
      <c r="F182" s="2011"/>
      <c r="G182" s="2075"/>
      <c r="H182" s="2756"/>
      <c r="I182" s="2756">
        <v>1</v>
      </c>
      <c r="J182" s="2728"/>
      <c r="K182" s="2412" t="s">
        <v>67</v>
      </c>
      <c r="L182" s="2335"/>
      <c r="M182" s="2335" t="s">
        <v>123</v>
      </c>
      <c r="N182" s="2731" t="str">
        <f>IF(Z182="","",INDEX(TERRITORY_MR_LIST,MATCH(Z182,TERRITORY_LIST_ID,0)))</f>
        <v/>
      </c>
      <c r="O182" s="2412" t="s">
        <v>67</v>
      </c>
      <c r="P182" s="2335"/>
      <c r="Q182" s="2335" t="s">
        <v>123</v>
      </c>
      <c r="R182" s="2729" t="s">
        <v>28</v>
      </c>
      <c r="S182" s="2633" t="s">
        <v>19</v>
      </c>
      <c r="T182" s="2029"/>
      <c r="U182" s="2029" t="s">
        <v>123</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4985"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4985" customFormat="1" customHeight="1" ht="17.25">
      <c r="A184" s="2067"/>
      <c r="C184" s="2072"/>
      <c r="D184" s="2057"/>
      <c r="E184" s="2074"/>
      <c r="F184" s="2011"/>
      <c r="G184" s="2075"/>
      <c r="H184" s="2730"/>
      <c r="I184" s="2730"/>
      <c r="J184" s="2760"/>
      <c r="K184" s="2413"/>
      <c r="L184" s="2730"/>
      <c r="M184" s="2730"/>
      <c r="N184" s="2732"/>
      <c r="O184" s="2339"/>
      <c r="P184" s="544"/>
      <c r="Q184" s="545"/>
      <c r="R184" s="545" t="s">
        <v>177</v>
      </c>
      <c r="S184" s="2073"/>
      <c r="T184" s="2073"/>
      <c r="U184" s="2073"/>
      <c r="V184" s="2073"/>
      <c r="W184" s="1660"/>
      <c r="Y184" s="1486"/>
      <c r="Z184" s="1486"/>
      <c r="AA184" s="1486"/>
      <c r="AB184" s="1486"/>
      <c r="AC184" s="1486"/>
      <c r="AD184" s="1486"/>
      <c r="AE184" s="1486"/>
      <c r="AF184" s="1486"/>
      <c r="AG184" s="1486"/>
      <c r="AH184" s="1486"/>
      <c r="AI184" s="1486"/>
      <c r="AJ184" s="1486"/>
      <c r="AK184" s="1486"/>
    </row>
    <row s="14985" customFormat="1" customHeight="1" ht="17.25">
      <c r="A185" s="2067"/>
      <c r="C185" s="2072"/>
      <c r="D185" s="2057"/>
      <c r="E185" s="2074"/>
      <c r="F185" s="2011"/>
      <c r="G185" s="2075"/>
      <c r="H185" s="2730"/>
      <c r="I185" s="2730"/>
      <c r="J185" s="2760"/>
      <c r="K185" s="2339"/>
      <c r="L185" s="544"/>
      <c r="M185" s="545"/>
      <c r="N185" s="545" t="s">
        <v>178</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4985" customFormat="1" customHeight="1" ht="17.25">
      <c r="A187" s="2067"/>
      <c r="C187" s="2069"/>
      <c r="D187" s="2057"/>
      <c r="E187" s="2074"/>
      <c r="F187" s="2011"/>
      <c r="G187" s="2075"/>
      <c r="H187" s="2057"/>
      <c r="I187" s="2057"/>
      <c r="J187" s="2078"/>
      <c r="K187" s="2075"/>
      <c r="L187" s="2335"/>
      <c r="M187" s="2335" t="s">
        <v>123</v>
      </c>
      <c r="N187" s="2731" t="str">
        <f>IF(Z187="","",INDEX(TERRITORY_MR_LIST,MATCH(Z187,TERRITORY_LIST_ID,0)))</f>
        <v/>
      </c>
      <c r="O187" s="2412" t="s">
        <v>67</v>
      </c>
      <c r="P187" s="2335"/>
      <c r="Q187" s="2335" t="s">
        <v>123</v>
      </c>
      <c r="R187" s="2729" t="s">
        <v>28</v>
      </c>
      <c r="S187" s="2633" t="s">
        <v>19</v>
      </c>
      <c r="T187" s="2029"/>
      <c r="U187" s="2029" t="s">
        <v>123</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4985"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4985" customFormat="1" customHeight="1" ht="17.25">
      <c r="A189" s="2067"/>
      <c r="C189" s="2072"/>
      <c r="D189" s="2057"/>
      <c r="E189" s="2074"/>
      <c r="F189" s="2011"/>
      <c r="G189" s="2075"/>
      <c r="H189" s="2057"/>
      <c r="I189" s="2057"/>
      <c r="J189" s="2078"/>
      <c r="K189" s="2075"/>
      <c r="L189" s="2730"/>
      <c r="M189" s="2730"/>
      <c r="N189" s="2732"/>
      <c r="O189" s="2339"/>
      <c r="P189" s="544"/>
      <c r="Q189" s="545"/>
      <c r="R189" s="545" t="s">
        <v>177</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4985" customFormat="1" customHeight="1" ht="17.25">
      <c r="A191" s="2067"/>
      <c r="C191" s="2069"/>
      <c r="D191" s="2057"/>
      <c r="E191" s="2074"/>
      <c r="F191" s="2011"/>
      <c r="G191" s="2075"/>
      <c r="H191" s="2057"/>
      <c r="I191" s="2057"/>
      <c r="J191" s="2078"/>
      <c r="K191" s="2075"/>
      <c r="L191" s="2057"/>
      <c r="M191" s="2057"/>
      <c r="N191" s="2275"/>
      <c r="O191" s="2014"/>
      <c r="P191" s="2335"/>
      <c r="Q191" s="2335" t="s">
        <v>123</v>
      </c>
      <c r="R191" s="2729" t="s">
        <v>28</v>
      </c>
      <c r="S191" s="2633" t="s">
        <v>19</v>
      </c>
      <c r="T191" s="2029"/>
      <c r="U191" s="2029" t="s">
        <v>123</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4985"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8222" customFormat="1" customHeight="1" ht="17.25">
      <c r="A200" s="2042" t="s">
        <v>1984</v>
      </c>
    </row>
    <row customHeight="1" ht="17.25">
      <c r="G201" s="2066"/>
      <c r="H201" s="2066"/>
      <c r="I201" s="2066"/>
      <c r="M201" s="2062"/>
    </row>
    <row s="14902" customFormat="1" customHeight="1" ht="15">
      <c r="D202" s="2750"/>
      <c r="E202" s="2426"/>
      <c r="F202" s="2426"/>
      <c r="G202" s="2412"/>
      <c r="H202" s="1791"/>
      <c r="I202" s="2754">
        <v>1</v>
      </c>
      <c r="J202" s="2728"/>
      <c r="K202" s="1806"/>
      <c r="L202" s="2412" t="s">
        <v>67</v>
      </c>
      <c r="M202" s="2412" t="s">
        <v>67</v>
      </c>
      <c r="N202" s="1791"/>
      <c r="O202" s="2335" t="s">
        <v>123</v>
      </c>
      <c r="P202" s="2744"/>
      <c r="Q202" s="1807"/>
      <c r="R202" s="2412" t="s">
        <v>67</v>
      </c>
      <c r="S202" s="2412" t="s">
        <v>67</v>
      </c>
      <c r="T202" s="2082"/>
      <c r="U202" s="2335" t="s">
        <v>123</v>
      </c>
      <c r="V202" s="2751" t="str">
        <f>IF(AK202="","",INDEX(TERRITORY_MR_LIST,MATCH(AK202,TERRITORY_LIST_ID,0)))</f>
        <v/>
      </c>
      <c r="W202" s="1808"/>
      <c r="X202" s="2412" t="s">
        <v>67</v>
      </c>
      <c r="Y202" s="2412" t="s">
        <v>19</v>
      </c>
      <c r="Z202" s="1791"/>
      <c r="AA202" s="2335" t="s">
        <v>123</v>
      </c>
      <c r="AB202" s="2753"/>
      <c r="AC202" s="1809"/>
      <c r="AD202" s="2412" t="s">
        <v>67</v>
      </c>
      <c r="AE202" s="2412" t="s">
        <v>19</v>
      </c>
      <c r="AF202" s="1789"/>
      <c r="AG202" s="2038" t="s">
        <v>123</v>
      </c>
      <c r="AH202" s="1799"/>
      <c r="AI202" s="2028"/>
    </row>
    <row s="14902"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1985</v>
      </c>
      <c r="AI203" s="2746"/>
    </row>
    <row s="14902"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1986</v>
      </c>
      <c r="AC204" s="2747"/>
      <c r="AD204" s="2747"/>
      <c r="AE204" s="2747"/>
      <c r="AF204" s="2747"/>
      <c r="AG204" s="2747"/>
      <c r="AH204" s="2747"/>
      <c r="AI204" s="2748"/>
    </row>
    <row s="14902"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117</v>
      </c>
      <c r="W205" s="2745"/>
      <c r="X205" s="2745"/>
      <c r="Y205" s="2745"/>
      <c r="Z205" s="2745"/>
      <c r="AA205" s="2745"/>
      <c r="AB205" s="2745"/>
      <c r="AC205" s="2745"/>
      <c r="AD205" s="2745"/>
      <c r="AE205" s="2745"/>
      <c r="AF205" s="2745"/>
      <c r="AG205" s="2745"/>
      <c r="AH205" s="2745"/>
      <c r="AI205" s="2746"/>
    </row>
    <row s="14902" customFormat="1" customHeight="1" ht="11.25">
      <c r="D206" s="2750"/>
      <c r="E206" s="2426"/>
      <c r="F206" s="2426"/>
      <c r="G206" s="2413"/>
      <c r="H206" s="1795"/>
      <c r="I206" s="2754"/>
      <c r="J206" s="2755"/>
      <c r="K206" s="1790"/>
      <c r="L206" s="2413"/>
      <c r="M206" s="2413"/>
      <c r="N206" s="1795"/>
      <c r="O206" s="1796"/>
      <c r="P206" s="2745" t="s">
        <v>1987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5252" customFormat="1" customHeight="1" ht="11.25">
      <c r="D207" s="2750"/>
      <c r="E207" s="2426"/>
      <c r="F207" s="2426"/>
      <c r="G207" s="2339"/>
      <c r="H207" s="1797"/>
      <c r="I207" s="1798"/>
      <c r="J207" s="2745" t="s">
        <v>205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4902"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4902"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4902"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4902"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4902"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5252"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D3982-76DE-7CA9-DA71-3E1CF1CA16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512" width="43.140625"/>
    <col min="2" max="2" style="18512" width="43.140625" hidden="1"/>
    <col min="3" max="3" style="18512" width="43.140625"/>
    <col min="4" max="5" style="18512" width="36.421875" customWidth="1"/>
    <col min="6" max="8" style="18513" width="36.421875" customWidth="1"/>
  </cols>
  <sheetData>
    <row customHeight="1" ht="9">
      <c r="A1" s="1073" t="s">
        <v>1988</v>
      </c>
      <c r="B1" s="1073"/>
      <c r="C1" s="1209" t="s">
        <v>1989</v>
      </c>
      <c r="D1" s="1207" t="s">
        <v>849</v>
      </c>
      <c r="E1" s="1207" t="s">
        <v>895</v>
      </c>
      <c r="F1" s="1207" t="s">
        <v>948</v>
      </c>
      <c r="G1" s="1207" t="s">
        <v>935</v>
      </c>
      <c r="H1" s="1207" t="s">
        <v>1662</v>
      </c>
    </row>
    <row customHeight="1" ht="9">
      <c r="A2" s="1210" t="s">
        <v>1990</v>
      </c>
      <c r="B2" s="1210"/>
      <c r="C2" s="1211" t="str">
        <f>INDEX(TEMPLATE_NUMBER_FORM_LIST,MATCH(TEMPLATE_SPHERE,TEMPLATE_SPHERE_LIST,0))</f>
        <v>16</v>
      </c>
      <c r="D2" s="1210" t="s">
        <v>1511</v>
      </c>
      <c r="E2" s="1210" t="s">
        <v>162</v>
      </c>
      <c r="F2" s="1212" t="s">
        <v>162</v>
      </c>
      <c r="G2" s="1210" t="s">
        <v>162</v>
      </c>
      <c r="H2" s="1213"/>
    </row>
    <row customHeight="1" ht="63">
      <c r="A3" s="1073"/>
      <c r="B3" s="1073" t="s">
        <v>123</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1991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1992</v>
      </c>
      <c r="B4" s="1073" t="s">
        <v>104</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1993</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1994</v>
      </c>
    </row>
    <row customHeight="1" ht="117">
      <c r="A5" s="1073" t="s">
        <v>1995</v>
      </c>
      <c r="B5" s="1073" t="s">
        <v>91</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1996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1997</v>
      </c>
    </row>
    <row customHeight="1" ht="90">
      <c r="A6" s="1073" t="s">
        <v>1998</v>
      </c>
      <c r="B6" s="1073" t="s">
        <v>92</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1999</v>
      </c>
      <c r="B7" s="1073" t="s">
        <v>124</v>
      </c>
      <c r="C7" s="1211" t="str">
        <f>IF(TEMPLATE_SPHERE="HEAT",D7,E7)</f>
        <v>Форма 11. Информация о расходах на капитальный и текущий ремонт основных средств</v>
      </c>
      <c r="D7" s="1073" t="s">
        <v>2000</v>
      </c>
      <c r="E7" s="1073" t="s">
        <v>2001</v>
      </c>
      <c r="F7" s="1213"/>
      <c r="G7" s="1213"/>
      <c r="H7" s="1213"/>
    </row>
    <row customHeight="1" ht="108">
      <c r="A8" s="1073" t="s">
        <v>2002</v>
      </c>
      <c r="B8" s="1073" t="s">
        <v>93</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1201</v>
      </c>
      <c r="E8" s="1073" t="s">
        <v>2003</v>
      </c>
      <c r="F8" s="1213"/>
      <c r="G8" s="1213"/>
      <c r="H8" s="1213"/>
    </row>
    <row customHeight="1" ht="99">
      <c r="A9" s="1073" t="s">
        <v>2004</v>
      </c>
      <c r="B9" s="1073"/>
      <c r="C9" s="1073" t="s">
        <v>2005</v>
      </c>
      <c r="D9" s="1073"/>
      <c r="E9" s="1073"/>
      <c r="F9" s="1213"/>
      <c r="G9" s="1213"/>
      <c r="H9" s="1213"/>
    </row>
    <row customHeight="1" ht="126">
      <c r="A10" s="1073" t="s">
        <v>2006</v>
      </c>
      <c r="B10" s="1073"/>
      <c r="C10" s="1073" t="s">
        <v>2007</v>
      </c>
      <c r="D10" s="1073"/>
      <c r="E10" s="1073"/>
      <c r="F10" s="1213"/>
      <c r="G10" s="1213"/>
      <c r="H10" s="1213"/>
    </row>
    <row customHeight="1" ht="108">
      <c r="A11" s="1073" t="s">
        <v>2008</v>
      </c>
      <c r="B11" s="1073"/>
      <c r="C11" s="1073" t="s">
        <v>2009</v>
      </c>
      <c r="D11" s="1073"/>
      <c r="E11" s="1073"/>
      <c r="F11" s="1213"/>
      <c r="G11" s="1213"/>
      <c r="H11" s="1213"/>
    </row>
    <row customHeight="1" ht="54">
      <c r="A12" s="1073" t="s">
        <v>2010</v>
      </c>
      <c r="B12" s="1073"/>
      <c r="C12" s="1073" t="s">
        <v>2011</v>
      </c>
      <c r="D12" s="1073"/>
      <c r="E12" s="1073"/>
      <c r="F12" s="1213"/>
      <c r="G12" s="1213"/>
      <c r="H12" s="1213"/>
    </row>
    <row customHeight="1" ht="45">
      <c r="A13" s="1073" t="s">
        <v>2012</v>
      </c>
      <c r="B13" s="1073"/>
      <c r="C13" s="1073" t="s">
        <v>2013</v>
      </c>
      <c r="D13" s="1073"/>
      <c r="E13" s="1073"/>
      <c r="F13" s="1213"/>
      <c r="G13" s="1213"/>
      <c r="H13" s="1213"/>
    </row>
    <row customHeight="1" ht="117">
      <c r="A14" s="1073" t="s">
        <v>2014</v>
      </c>
      <c r="B14" s="1073"/>
      <c r="C14" s="1073" t="s">
        <v>2015</v>
      </c>
      <c r="D14" s="1073"/>
      <c r="E14" s="1073"/>
      <c r="F14" s="1213"/>
      <c r="G14" s="1213"/>
      <c r="H14" s="1213"/>
    </row>
    <row customHeight="1" ht="117">
      <c r="A15" s="1073" t="s">
        <v>2016</v>
      </c>
      <c r="B15" s="1073"/>
      <c r="C15" s="1073" t="s">
        <v>2017</v>
      </c>
      <c r="D15" s="1073"/>
      <c r="E15" s="1073"/>
      <c r="F15" s="1213"/>
      <c r="G15" s="1213"/>
      <c r="H15" s="1213"/>
    </row>
    <row customHeight="1" ht="63">
      <c r="A16" s="1073" t="s">
        <v>2018</v>
      </c>
      <c r="B16" s="1073"/>
      <c r="C16" s="1073" t="s">
        <v>2019</v>
      </c>
      <c r="D16" s="1073"/>
      <c r="E16" s="1073"/>
      <c r="F16" s="1213"/>
      <c r="G16" s="1213"/>
      <c r="H16" s="1213"/>
    </row>
    <row customHeight="1" ht="54">
      <c r="A17" s="1073" t="s">
        <v>2020</v>
      </c>
      <c r="B17" s="1073"/>
      <c r="C17" s="1211" t="s">
        <v>2021</v>
      </c>
      <c r="D17" s="1073"/>
      <c r="E17" s="1073"/>
      <c r="F17" s="1213"/>
      <c r="G17" s="1213"/>
      <c r="H17" s="1213"/>
    </row>
    <row customHeight="1" ht="27">
      <c r="A18" s="1073" t="s">
        <v>2022</v>
      </c>
      <c r="B18" s="1073"/>
      <c r="C18" s="1211" t="s">
        <v>2023</v>
      </c>
      <c r="D18" s="1073"/>
      <c r="E18" s="1073"/>
      <c r="F18" s="1213"/>
      <c r="G18" s="1213"/>
      <c r="H18" s="1213"/>
    </row>
    <row customHeight="1" ht="54">
      <c r="A19" s="1073" t="s">
        <v>2024</v>
      </c>
      <c r="B19" s="1073"/>
      <c r="C19" s="1211" t="s">
        <v>2025</v>
      </c>
      <c r="D19" s="1073"/>
      <c r="E19" s="1073"/>
      <c r="F19" s="1213"/>
      <c r="G19" s="1213"/>
      <c r="H19" s="1213"/>
    </row>
    <row customHeight="1" ht="36">
      <c r="A20" s="1073" t="s">
        <v>2026</v>
      </c>
      <c r="B20" s="1073"/>
      <c r="C20" s="1211" t="s">
        <v>2027</v>
      </c>
      <c r="D20" s="1073"/>
      <c r="E20" s="1073"/>
      <c r="F20" s="1213"/>
      <c r="G20" s="1213"/>
      <c r="H20" s="1213"/>
    </row>
    <row customHeight="1" ht="36">
      <c r="A21" s="1073" t="s">
        <v>2028</v>
      </c>
      <c r="B21" s="1073"/>
      <c r="C21" s="1211" t="s">
        <v>2029</v>
      </c>
      <c r="D21" s="1073"/>
      <c r="E21" s="1073"/>
      <c r="F21" s="1213"/>
      <c r="G21" s="1213"/>
      <c r="H21" s="1213"/>
    </row>
    <row customHeight="1" ht="27">
      <c r="A22" s="1073" t="s">
        <v>2030</v>
      </c>
      <c r="B22" s="1073"/>
      <c r="C22" s="1211" t="s">
        <v>2031</v>
      </c>
      <c r="D22" s="1073"/>
      <c r="E22" s="1073"/>
      <c r="F22" s="1213"/>
      <c r="G22" s="1213"/>
      <c r="H22" s="1213"/>
    </row>
    <row customHeight="1" ht="36">
      <c r="A23" s="1073" t="s">
        <v>2032</v>
      </c>
      <c r="B23" s="1073"/>
      <c r="C23" s="1211" t="s">
        <v>2033</v>
      </c>
      <c r="D23" s="1073"/>
      <c r="E23" s="1073"/>
      <c r="F23" s="1213"/>
      <c r="G23" s="1213"/>
      <c r="H23" s="1213"/>
    </row>
    <row customHeight="1" ht="28.5">
      <c r="A24" s="1073" t="s">
        <v>2034</v>
      </c>
      <c r="B24" s="1073"/>
      <c r="C24" s="1211" t="s">
        <v>2035</v>
      </c>
      <c r="D24" s="1073"/>
      <c r="E24" s="1073"/>
      <c r="F24" s="1213"/>
      <c r="G24" s="1213"/>
      <c r="H24" s="1213"/>
    </row>
    <row customHeight="1" ht="36">
      <c r="A25" s="1073" t="s">
        <v>2036</v>
      </c>
      <c r="B25" s="1073"/>
      <c r="C25" s="1211" t="s">
        <v>2037</v>
      </c>
      <c r="D25" s="1073"/>
      <c r="E25" s="1073"/>
      <c r="F25" s="1213"/>
      <c r="G25" s="1213"/>
      <c r="H25" s="1213"/>
    </row>
    <row customHeight="1" ht="27">
      <c r="A26" s="1073" t="s">
        <v>2038</v>
      </c>
      <c r="B26" s="1073"/>
      <c r="C26" s="1211" t="s">
        <v>2039</v>
      </c>
      <c r="D26" s="1073"/>
      <c r="E26" s="1073"/>
      <c r="F26" s="1213"/>
      <c r="G26" s="1213"/>
      <c r="H26" s="1213"/>
    </row>
    <row customHeight="1" ht="36">
      <c r="A27" s="1073" t="s">
        <v>2040</v>
      </c>
      <c r="B27" s="1073"/>
      <c r="C27" s="1211" t="s">
        <v>2041</v>
      </c>
      <c r="D27" s="1073"/>
      <c r="E27" s="1073"/>
      <c r="F27" s="1213"/>
      <c r="G27" s="1213"/>
      <c r="H27" s="1213"/>
    </row>
    <row customHeight="1" ht="28.5">
      <c r="A28" s="1073" t="s">
        <v>2042</v>
      </c>
      <c r="B28" s="1073"/>
      <c r="C28" s="1211" t="s">
        <v>2043</v>
      </c>
      <c r="D28" s="1073"/>
      <c r="E28" s="1073"/>
      <c r="F28" s="1213"/>
      <c r="G28" s="1213"/>
      <c r="H28" s="1213"/>
    </row>
    <row customHeight="1" ht="126">
      <c r="A29" s="1073" t="s">
        <v>2044</v>
      </c>
      <c r="B29" s="1073" t="s">
        <v>1613</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2045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2046</v>
      </c>
    </row>
    <row customHeight="1" ht="36">
      <c r="A30" s="1073" t="s">
        <v>2047</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2048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2049</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2050</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2051</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2052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2053</v>
      </c>
    </row>
    <row customHeight="1" ht="9">
      <c r="A33" s="1073"/>
      <c r="B33" s="1073"/>
      <c r="C33" s="1211"/>
      <c r="D33" s="1073"/>
      <c r="E33" s="1073"/>
      <c r="F33" s="1213"/>
      <c r="G33" s="1213"/>
      <c r="H33" s="1213"/>
    </row>
    <row customHeight="1" ht="9">
      <c r="A34" s="1073"/>
      <c r="B34" s="1073" t="s">
        <v>1549</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8DE0A1-9244-8909-6B2E-20F9BD3D137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512" width="9.140625"/>
    <col min="3" max="7" style="18556" width="8.00390625" customWidth="1"/>
    <col min="8" max="12" style="18556" width="8.57421875" customWidth="1"/>
    <col min="13" max="14" style="18556" width="27.7109375" customWidth="1"/>
    <col min="15" max="19" style="18556" width="5.140625" customWidth="1"/>
    <col min="20" max="24" style="18556" width="27.7109375" customWidth="1"/>
    <col min="25" max="25" style="18557" width="1.8515625" customWidth="1"/>
    <col min="26" max="26" style="18512" width="27.7109375" customWidth="1"/>
    <col min="27" max="27" style="18558" width="27.7109375" customWidth="1"/>
    <col min="28" max="29" style="18512" width="27.7109375" customWidth="1"/>
    <col min="30" max="30" style="18512" width="3.8515625" customWidth="1"/>
    <col min="31" max="34" style="18512" width="9.140625"/>
  </cols>
  <sheetData>
    <row s="18514" customFormat="1" customHeight="1" ht="18">
      <c r="A1" s="1125"/>
      <c r="B1" s="1125"/>
      <c r="C1" s="1125" t="s">
        <v>2054</v>
      </c>
      <c r="D1" s="1125"/>
      <c r="E1" s="1125"/>
      <c r="F1" s="1125"/>
      <c r="G1" s="1125"/>
      <c r="H1" s="1125" t="s">
        <v>2055</v>
      </c>
      <c r="I1" s="1125"/>
      <c r="J1" s="1125"/>
      <c r="K1" s="1125"/>
      <c r="L1" s="1125"/>
      <c r="M1" s="1125" t="s">
        <v>2056</v>
      </c>
      <c r="N1" s="1125" t="s">
        <v>2057</v>
      </c>
      <c r="O1" s="2819" t="s">
        <v>2058</v>
      </c>
      <c r="P1" s="2819"/>
      <c r="Q1" s="2819"/>
      <c r="R1" s="2819"/>
      <c r="S1" s="2819"/>
      <c r="T1" s="2819" t="s">
        <v>2056</v>
      </c>
      <c r="U1" s="2819"/>
      <c r="V1" s="2819"/>
      <c r="W1" s="2819"/>
      <c r="X1" s="2819"/>
      <c r="Y1" s="1226"/>
      <c r="Z1" s="2819" t="s">
        <v>2059</v>
      </c>
      <c r="AA1" s="2819"/>
      <c r="AB1" s="2819"/>
      <c r="AC1" s="2819"/>
      <c r="AD1" s="2819"/>
    </row>
    <row customHeight="1" ht="18">
      <c r="A2" s="1073"/>
      <c r="B2" s="1073"/>
      <c r="C2" s="1068" t="s">
        <v>849</v>
      </c>
      <c r="D2" s="1068" t="s">
        <v>895</v>
      </c>
      <c r="E2" s="1068" t="s">
        <v>948</v>
      </c>
      <c r="F2" s="1068" t="s">
        <v>935</v>
      </c>
      <c r="G2" s="1068" t="s">
        <v>1662</v>
      </c>
      <c r="H2" s="1070"/>
      <c r="I2" s="1070"/>
      <c r="J2" s="1070"/>
      <c r="K2" s="1070"/>
      <c r="L2" s="1070"/>
      <c r="M2" s="1070"/>
      <c r="N2" s="1070"/>
      <c r="O2" s="1068" t="s">
        <v>849</v>
      </c>
      <c r="P2" s="1068" t="s">
        <v>895</v>
      </c>
      <c r="Q2" s="1068" t="s">
        <v>935</v>
      </c>
      <c r="R2" s="1068" t="s">
        <v>948</v>
      </c>
      <c r="S2" s="1068" t="s">
        <v>1662</v>
      </c>
      <c r="T2" s="1068" t="s">
        <v>849</v>
      </c>
      <c r="U2" s="1068" t="s">
        <v>895</v>
      </c>
      <c r="V2" s="1068" t="s">
        <v>935</v>
      </c>
      <c r="W2" s="1068" t="s">
        <v>948</v>
      </c>
      <c r="X2" s="1068" t="s">
        <v>1662</v>
      </c>
      <c r="Y2" s="1068"/>
      <c r="Z2" s="1068" t="s">
        <v>849</v>
      </c>
      <c r="AA2" s="1077" t="s">
        <v>895</v>
      </c>
      <c r="AB2" s="1068" t="s">
        <v>935</v>
      </c>
      <c r="AC2" s="1068" t="s">
        <v>948</v>
      </c>
      <c r="AD2" s="1068" t="s">
        <v>1662</v>
      </c>
    </row>
    <row customHeight="1" ht="162">
      <c r="A3" s="1072" t="s">
        <v>26</v>
      </c>
      <c r="B3" s="1072"/>
      <c r="C3" s="2823" t="s">
        <v>2060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2061</v>
      </c>
      <c r="AA3" s="1070" t="s">
        <v>2062</v>
      </c>
      <c r="AB3" s="1073" t="s">
        <v>2063</v>
      </c>
      <c r="AC3" s="1073" t="s">
        <v>2064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1600</v>
      </c>
      <c r="D11" s="2826" t="s">
        <v>1596</v>
      </c>
      <c r="E11" s="2826" t="s">
        <v>1695</v>
      </c>
      <c r="F11" s="2826" t="s">
        <v>2065</v>
      </c>
      <c r="G11" s="2826"/>
      <c r="H11" s="1125" t="s">
        <v>2066</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2067</v>
      </c>
      <c r="U11" s="1070" t="s">
        <v>2068</v>
      </c>
      <c r="V11" s="1070"/>
      <c r="W11" s="1070"/>
      <c r="X11" s="1070"/>
      <c r="Y11" s="1227"/>
      <c r="Z11" s="1073" t="s">
        <v>2069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2070</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2071</v>
      </c>
      <c r="U12" s="1070" t="s">
        <v>2072</v>
      </c>
      <c r="V12" s="1070"/>
      <c r="W12" s="1070"/>
      <c r="X12" s="1070"/>
      <c r="Y12" s="1227"/>
      <c r="Z12" s="1073" t="s">
        <v>2073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2074</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2075</v>
      </c>
      <c r="U13" s="1071" t="s">
        <v>2076</v>
      </c>
      <c r="V13" s="1071"/>
      <c r="W13" s="1071"/>
      <c r="X13" s="1070"/>
      <c r="Y13" s="1227"/>
      <c r="Z13" s="1073" t="s">
        <v>2077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2078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2079</v>
      </c>
      <c r="AA14" s="1076" t="s">
        <v>2079</v>
      </c>
      <c r="AB14" s="1073"/>
      <c r="AC14" s="1073"/>
      <c r="AD14" s="1073"/>
    </row>
    <row customHeight="1" ht="108">
      <c r="A15" s="2820"/>
      <c r="B15" s="1126">
        <v>5</v>
      </c>
      <c r="C15" s="2827"/>
      <c r="D15" s="2827"/>
      <c r="E15" s="2827"/>
      <c r="F15" s="2827"/>
      <c r="G15" s="2827"/>
      <c r="H15" s="2821" t="s">
        <v>2080</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2081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2082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2082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1698</v>
      </c>
      <c r="B18" s="1126">
        <v>1</v>
      </c>
      <c r="C18" s="1070" t="s">
        <v>2066</v>
      </c>
      <c r="D18" s="1194" t="s">
        <v>2066</v>
      </c>
      <c r="E18" s="1070" t="s">
        <v>2066</v>
      </c>
      <c r="F18" s="1070" t="s">
        <v>2066</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2083</v>
      </c>
      <c r="U18" s="1073" t="s">
        <v>2084</v>
      </c>
      <c r="V18" s="1073" t="s">
        <v>2085</v>
      </c>
      <c r="W18" s="1073" t="s">
        <v>2086</v>
      </c>
      <c r="X18" s="1070"/>
      <c r="Y18" s="1227"/>
      <c r="Z18" s="1073" t="s">
        <v>2087</v>
      </c>
      <c r="AA18" s="1076" t="s">
        <v>2088</v>
      </c>
      <c r="AB18" s="1076" t="s">
        <v>2088</v>
      </c>
      <c r="AC18" s="1076" t="s">
        <v>2088</v>
      </c>
      <c r="AD18" s="1073"/>
    </row>
    <row customHeight="1" ht="36">
      <c r="A19" s="1072"/>
      <c r="B19" s="1126">
        <v>2</v>
      </c>
      <c r="C19" s="1070" t="s">
        <v>2070</v>
      </c>
      <c r="D19" s="1194" t="s">
        <v>2070</v>
      </c>
      <c r="E19" s="1070" t="s">
        <v>2070</v>
      </c>
      <c r="F19" s="1070" t="s">
        <v>2070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2089</v>
      </c>
      <c r="U19" s="1073" t="s">
        <v>2090</v>
      </c>
      <c r="V19" s="1073" t="s">
        <v>2091</v>
      </c>
      <c r="W19" s="1073" t="s">
        <v>2092</v>
      </c>
      <c r="X19" s="1070"/>
      <c r="Y19" s="1227"/>
      <c r="Z19" s="1073" t="s">
        <v>2093</v>
      </c>
      <c r="AA19" s="1076" t="s">
        <v>2093</v>
      </c>
      <c r="AB19" s="1076" t="s">
        <v>2093</v>
      </c>
      <c r="AC19" s="1076" t="s">
        <v>2093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750</v>
      </c>
      <c r="P20" s="1184" t="s">
        <v>750</v>
      </c>
      <c r="Q20" s="1184" t="s">
        <v>750</v>
      </c>
      <c r="R20" s="1184" t="s">
        <v>750</v>
      </c>
      <c r="S20" s="1184"/>
      <c r="T20" s="1191" t="s">
        <v>2094</v>
      </c>
      <c r="U20" s="1073" t="s">
        <v>2095</v>
      </c>
      <c r="V20" s="1073" t="s">
        <v>2096</v>
      </c>
      <c r="W20" s="1073" t="s">
        <v>2097</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351</v>
      </c>
      <c r="P21" s="1184"/>
      <c r="Q21" s="1184"/>
      <c r="R21" s="1184"/>
      <c r="S21" s="1184"/>
      <c r="T21" s="1191" t="s">
        <v>2098</v>
      </c>
      <c r="U21" s="1073"/>
      <c r="V21" s="1073"/>
      <c r="W21" s="1073"/>
      <c r="X21" s="1070"/>
      <c r="Y21" s="1227"/>
      <c r="Z21" s="1073" t="s">
        <v>2099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351</v>
      </c>
      <c r="R22" s="1184"/>
      <c r="S22" s="1184"/>
      <c r="T22" s="1191"/>
      <c r="U22" s="1073"/>
      <c r="V22" s="1073" t="s">
        <v>2100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354</v>
      </c>
      <c r="R23" s="1184"/>
      <c r="S23" s="1184"/>
      <c r="T23" s="1191"/>
      <c r="U23" s="1073"/>
      <c r="V23" s="1073" t="s">
        <v>2101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770</v>
      </c>
      <c r="R24" s="1184"/>
      <c r="S24" s="1184"/>
      <c r="T24" s="1191"/>
      <c r="U24" s="1073"/>
      <c r="V24" s="1073" t="s">
        <v>2102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354</v>
      </c>
      <c r="P25" s="1184" t="s">
        <v>351</v>
      </c>
      <c r="Q25" s="1184" t="s">
        <v>777</v>
      </c>
      <c r="R25" s="1184" t="s">
        <v>351</v>
      </c>
      <c r="S25" s="1184"/>
      <c r="T25" s="1191" t="s">
        <v>2103</v>
      </c>
      <c r="U25" s="1073" t="s">
        <v>2103</v>
      </c>
      <c r="V25" s="1073" t="s">
        <v>2103</v>
      </c>
      <c r="W25" s="1073" t="s">
        <v>2103</v>
      </c>
      <c r="X25" s="1070"/>
      <c r="Y25" s="1227"/>
      <c r="Z25" s="1073"/>
      <c r="AA25" s="1076"/>
      <c r="AB25" s="1073"/>
      <c r="AC25" s="1073"/>
      <c r="AD25" s="1073"/>
    </row>
    <row customHeight="1" ht="18">
      <c r="A26" s="1072"/>
      <c r="B26" s="1126">
        <v>9</v>
      </c>
      <c r="C26" s="1070" t="s">
        <v>694</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766</v>
      </c>
      <c r="P26" s="1184" t="s">
        <v>760</v>
      </c>
      <c r="Q26" s="1184" t="s">
        <v>2104</v>
      </c>
      <c r="R26" s="1184" t="s">
        <v>760</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2105</v>
      </c>
      <c r="V26" s="1191" t="s">
        <v>2105</v>
      </c>
      <c r="W26" s="1191" t="s">
        <v>2105</v>
      </c>
      <c r="X26" s="1070"/>
      <c r="Y26" s="1227"/>
      <c r="Z26" s="1073"/>
      <c r="AA26" s="1076"/>
      <c r="AB26" s="1073"/>
      <c r="AC26" s="1073"/>
      <c r="AD26" s="1073"/>
    </row>
    <row customHeight="1" ht="18">
      <c r="A27" s="1072"/>
      <c r="B27" s="1126">
        <v>10</v>
      </c>
      <c r="C27" s="1070" t="s">
        <v>698</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768</v>
      </c>
      <c r="P27" s="1184" t="s">
        <v>762</v>
      </c>
      <c r="Q27" s="1184" t="s">
        <v>2106</v>
      </c>
      <c r="R27" s="1184" t="s">
        <v>762</v>
      </c>
      <c r="S27" s="1184"/>
      <c r="T27" s="1191" t="s">
        <v>2107</v>
      </c>
      <c r="U27" s="1191" t="s">
        <v>2107</v>
      </c>
      <c r="V27" s="1191" t="s">
        <v>2107</v>
      </c>
      <c r="W27" s="1191" t="s">
        <v>2107</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770</v>
      </c>
      <c r="P28" s="1184"/>
      <c r="Q28" s="1184"/>
      <c r="R28" s="1184"/>
      <c r="S28" s="1184"/>
      <c r="T28" s="1191" t="s">
        <v>2108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777</v>
      </c>
      <c r="P29" s="1184" t="s">
        <v>354</v>
      </c>
      <c r="Q29" s="1184"/>
      <c r="R29" s="1184" t="s">
        <v>354</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2109</v>
      </c>
      <c r="V29" s="1073"/>
      <c r="W29" s="1073" t="s">
        <v>2109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779</v>
      </c>
      <c r="P30" s="1184" t="s">
        <v>770</v>
      </c>
      <c r="Q30" s="1184" t="s">
        <v>779</v>
      </c>
      <c r="R30" s="1184" t="s">
        <v>770</v>
      </c>
      <c r="S30" s="1184"/>
      <c r="T30" s="1191" t="s">
        <v>2110</v>
      </c>
      <c r="U30" s="1073" t="s">
        <v>2110</v>
      </c>
      <c r="V30" s="1073" t="s">
        <v>2110</v>
      </c>
      <c r="W30" s="1073" t="s">
        <v>2110</v>
      </c>
      <c r="X30" s="1070"/>
      <c r="Y30" s="1227"/>
      <c r="Z30" s="1073"/>
      <c r="AA30" s="1076" t="s">
        <v>2111</v>
      </c>
      <c r="AB30" s="1076" t="s">
        <v>2111</v>
      </c>
      <c r="AC30" s="1076" t="s">
        <v>2111</v>
      </c>
      <c r="AD30" s="1073"/>
    </row>
    <row customHeight="1" ht="18">
      <c r="A31" s="1072"/>
      <c r="B31" s="1126">
        <v>14</v>
      </c>
      <c r="C31" s="1070" t="s">
        <v>2112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2113</v>
      </c>
      <c r="P31" s="1184" t="s">
        <v>773</v>
      </c>
      <c r="Q31" s="1184" t="s">
        <v>2113</v>
      </c>
      <c r="R31" s="1184" t="s">
        <v>773</v>
      </c>
      <c r="S31" s="1184"/>
      <c r="T31" s="1192" t="s">
        <v>2114</v>
      </c>
      <c r="U31" s="1073" t="s">
        <v>2114</v>
      </c>
      <c r="V31" s="1073" t="s">
        <v>2114</v>
      </c>
      <c r="W31" s="1073" t="s">
        <v>2114</v>
      </c>
      <c r="X31" s="1070"/>
      <c r="Y31" s="1227"/>
      <c r="Z31" s="1073"/>
      <c r="AA31" s="1076"/>
      <c r="AB31" s="1076"/>
      <c r="AC31" s="1076"/>
      <c r="AD31" s="1073"/>
    </row>
    <row customHeight="1" ht="36">
      <c r="A32" s="1072"/>
      <c r="B32" s="1126">
        <v>15</v>
      </c>
      <c r="C32" s="1070" t="s">
        <v>2115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2116</v>
      </c>
      <c r="P32" s="1184" t="s">
        <v>775</v>
      </c>
      <c r="Q32" s="1184" t="s">
        <v>2116</v>
      </c>
      <c r="R32" s="1184" t="s">
        <v>775</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2117</v>
      </c>
      <c r="V32" s="1073" t="s">
        <v>2117</v>
      </c>
      <c r="W32" s="1073" t="s">
        <v>2117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781</v>
      </c>
      <c r="P33" s="1184" t="s">
        <v>777</v>
      </c>
      <c r="Q33" s="1184" t="s">
        <v>781</v>
      </c>
      <c r="R33" s="1184" t="s">
        <v>777</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2118</v>
      </c>
      <c r="V33" s="1073" t="s">
        <v>2118</v>
      </c>
      <c r="W33" s="1073" t="s">
        <v>2119</v>
      </c>
      <c r="X33" s="1070"/>
      <c r="Y33" s="1227"/>
      <c r="Z33" s="1073"/>
      <c r="AA33" s="1076" t="s">
        <v>2120</v>
      </c>
      <c r="AB33" s="1076" t="s">
        <v>2120</v>
      </c>
      <c r="AC33" s="1076" t="s">
        <v>2120</v>
      </c>
      <c r="AD33" s="1073"/>
    </row>
    <row customHeight="1" ht="27">
      <c r="A34" s="1072"/>
      <c r="B34" s="1126">
        <v>17</v>
      </c>
      <c r="C34" s="1070" t="s">
        <v>2121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2122</v>
      </c>
      <c r="P34" s="1184" t="s">
        <v>2104</v>
      </c>
      <c r="Q34" s="1184" t="s">
        <v>2122</v>
      </c>
      <c r="R34" s="1184" t="s">
        <v>2104</v>
      </c>
      <c r="S34" s="1184"/>
      <c r="T34" s="1193" t="s">
        <v>2123</v>
      </c>
      <c r="U34" s="1073" t="s">
        <v>2123</v>
      </c>
      <c r="V34" s="1073" t="s">
        <v>2123</v>
      </c>
      <c r="W34" s="1073" t="s">
        <v>2124</v>
      </c>
      <c r="X34" s="1070"/>
      <c r="Y34" s="1227"/>
      <c r="Z34" s="1073"/>
      <c r="AA34" s="1076"/>
      <c r="AB34" s="1073"/>
      <c r="AC34" s="1073"/>
      <c r="AD34" s="1073"/>
    </row>
    <row customHeight="1" ht="45">
      <c r="A35" s="1072"/>
      <c r="B35" s="1126">
        <v>18</v>
      </c>
      <c r="C35" s="1070" t="s">
        <v>2125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2126</v>
      </c>
      <c r="P35" s="1184" t="s">
        <v>2106</v>
      </c>
      <c r="Q35" s="1184" t="s">
        <v>2126</v>
      </c>
      <c r="R35" s="1184" t="s">
        <v>2106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2127</v>
      </c>
      <c r="V35" s="1073" t="s">
        <v>2127</v>
      </c>
      <c r="W35" s="1073" t="s">
        <v>2127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783</v>
      </c>
      <c r="P36" s="1184" t="s">
        <v>779</v>
      </c>
      <c r="Q36" s="1184" t="s">
        <v>783</v>
      </c>
      <c r="R36" s="1184" t="s">
        <v>779</v>
      </c>
      <c r="S36" s="1184"/>
      <c r="T36" s="1191" t="s">
        <v>2128</v>
      </c>
      <c r="U36" s="1073" t="s">
        <v>2128</v>
      </c>
      <c r="V36" s="1073" t="s">
        <v>2128</v>
      </c>
      <c r="W36" s="1073" t="s">
        <v>2128</v>
      </c>
      <c r="X36" s="1070"/>
      <c r="Y36" s="1227"/>
      <c r="Z36" s="1073"/>
      <c r="AA36" s="1076"/>
      <c r="AB36" s="1073"/>
      <c r="AC36" s="1073"/>
      <c r="AD36" s="1073"/>
    </row>
    <row customHeight="1" ht="18">
      <c r="A37" s="1072"/>
      <c r="B37" s="1126">
        <v>20</v>
      </c>
      <c r="C37" s="1070" t="s">
        <v>2129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2130</v>
      </c>
      <c r="P37" s="1184" t="s">
        <v>2113</v>
      </c>
      <c r="Q37" s="1184" t="s">
        <v>2130</v>
      </c>
      <c r="R37" s="1184" t="s">
        <v>2113</v>
      </c>
      <c r="S37" s="1184"/>
      <c r="T37" s="1191" t="s">
        <v>2131</v>
      </c>
      <c r="U37" s="1073" t="s">
        <v>2131</v>
      </c>
      <c r="V37" s="1073" t="s">
        <v>2131</v>
      </c>
      <c r="W37" s="1073" t="s">
        <v>2131</v>
      </c>
      <c r="X37" s="1070"/>
      <c r="Y37" s="1227"/>
      <c r="Z37" s="1073"/>
      <c r="AA37" s="1076"/>
      <c r="AB37" s="1073"/>
      <c r="AC37" s="1073"/>
      <c r="AD37" s="1073"/>
    </row>
    <row customHeight="1" ht="18">
      <c r="A38" s="1072"/>
      <c r="B38" s="1126">
        <v>21</v>
      </c>
      <c r="C38" s="1070" t="s">
        <v>2132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2133</v>
      </c>
      <c r="P38" s="1184" t="s">
        <v>2116</v>
      </c>
      <c r="Q38" s="1184" t="s">
        <v>2133</v>
      </c>
      <c r="R38" s="1184" t="s">
        <v>2116</v>
      </c>
      <c r="S38" s="1184"/>
      <c r="T38" s="1191" t="s">
        <v>2134</v>
      </c>
      <c r="U38" s="1073" t="s">
        <v>2134</v>
      </c>
      <c r="V38" s="1073" t="s">
        <v>2134</v>
      </c>
      <c r="W38" s="1073" t="s">
        <v>2134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787</v>
      </c>
      <c r="P39" s="1184" t="s">
        <v>781</v>
      </c>
      <c r="Q39" s="1184" t="s">
        <v>787</v>
      </c>
      <c r="R39" s="1184" t="s">
        <v>781</v>
      </c>
      <c r="S39" s="1184"/>
      <c r="T39" s="1191" t="s">
        <v>2135</v>
      </c>
      <c r="U39" s="1073" t="s">
        <v>2136</v>
      </c>
      <c r="V39" s="1073" t="s">
        <v>2137</v>
      </c>
      <c r="W39" s="1073" t="s">
        <v>2138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2139</v>
      </c>
      <c r="P40" s="1184" t="s">
        <v>783</v>
      </c>
      <c r="Q40" s="1184" t="s">
        <v>2139</v>
      </c>
      <c r="R40" s="1184" t="s">
        <v>783</v>
      </c>
      <c r="S40" s="1184"/>
      <c r="T40" s="1070" t="s">
        <v>2140</v>
      </c>
      <c r="U40" s="1070" t="s">
        <v>2140</v>
      </c>
      <c r="V40" s="1070" t="s">
        <v>2140</v>
      </c>
      <c r="W40" s="1070" t="s">
        <v>2140</v>
      </c>
      <c r="X40" s="1070"/>
      <c r="Y40" s="1227"/>
      <c r="Z40" s="1073" t="s">
        <v>2141</v>
      </c>
      <c r="AA40" s="1076" t="s">
        <v>2141</v>
      </c>
      <c r="AB40" s="1076" t="s">
        <v>2141</v>
      </c>
      <c r="AC40" s="1076" t="s">
        <v>2141</v>
      </c>
      <c r="AD40" s="1073"/>
    </row>
    <row customHeight="1" ht="27">
      <c r="A41" s="1072"/>
      <c r="B41" s="1126">
        <v>24</v>
      </c>
      <c r="C41" s="1070" t="s">
        <v>2142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2143</v>
      </c>
      <c r="P41" s="1184" t="s">
        <v>2130</v>
      </c>
      <c r="Q41" s="1184" t="s">
        <v>2143</v>
      </c>
      <c r="R41" s="1184" t="s">
        <v>2130</v>
      </c>
      <c r="S41" s="1184"/>
      <c r="T41" s="1070" t="s">
        <v>2144</v>
      </c>
      <c r="U41" s="1070" t="s">
        <v>2144</v>
      </c>
      <c r="V41" s="1070" t="s">
        <v>2144</v>
      </c>
      <c r="W41" s="1070" t="s">
        <v>2144</v>
      </c>
      <c r="X41" s="1070"/>
      <c r="Y41" s="1227"/>
      <c r="Z41" s="1073" t="s">
        <v>2145</v>
      </c>
      <c r="AA41" s="1073" t="s">
        <v>2145</v>
      </c>
      <c r="AB41" s="1073" t="s">
        <v>2145</v>
      </c>
      <c r="AC41" s="1073" t="s">
        <v>2145</v>
      </c>
      <c r="AD41" s="1073"/>
    </row>
    <row customHeight="1" ht="27">
      <c r="A42" s="1072"/>
      <c r="B42" s="1126">
        <v>25</v>
      </c>
      <c r="C42" s="1070" t="s">
        <v>2146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2147</v>
      </c>
      <c r="P42" s="1184" t="s">
        <v>2133</v>
      </c>
      <c r="Q42" s="1184" t="s">
        <v>2147</v>
      </c>
      <c r="R42" s="1184" t="s">
        <v>2133</v>
      </c>
      <c r="S42" s="1184"/>
      <c r="T42" s="1070" t="s">
        <v>2148</v>
      </c>
      <c r="U42" s="1070" t="s">
        <v>2148</v>
      </c>
      <c r="V42" s="1070" t="s">
        <v>2148</v>
      </c>
      <c r="W42" s="1070" t="s">
        <v>2148</v>
      </c>
      <c r="X42" s="1070"/>
      <c r="Y42" s="1227"/>
      <c r="Z42" s="1073" t="s">
        <v>2149</v>
      </c>
      <c r="AA42" s="1073" t="s">
        <v>2149</v>
      </c>
      <c r="AB42" s="1073" t="s">
        <v>2149</v>
      </c>
      <c r="AC42" s="1073" t="s">
        <v>2149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2150</v>
      </c>
      <c r="P43" s="1184" t="s">
        <v>787</v>
      </c>
      <c r="Q43" s="1184" t="s">
        <v>2150</v>
      </c>
      <c r="R43" s="1184" t="s">
        <v>787</v>
      </c>
      <c r="S43" s="1184"/>
      <c r="T43" s="1070" t="s">
        <v>2151</v>
      </c>
      <c r="U43" s="1070" t="s">
        <v>2151</v>
      </c>
      <c r="V43" s="1070" t="s">
        <v>2151</v>
      </c>
      <c r="W43" s="1070" t="s">
        <v>2151</v>
      </c>
      <c r="X43" s="1070"/>
      <c r="Y43" s="1227"/>
      <c r="Z43" s="1073" t="s">
        <v>2152</v>
      </c>
      <c r="AA43" s="1073" t="s">
        <v>2152</v>
      </c>
      <c r="AB43" s="1073" t="s">
        <v>2152</v>
      </c>
      <c r="AC43" s="1073" t="s">
        <v>2152</v>
      </c>
      <c r="AD43" s="1073"/>
    </row>
    <row customHeight="1" ht="27">
      <c r="A44" s="1072"/>
      <c r="B44" s="1126">
        <v>27</v>
      </c>
      <c r="C44" s="1070" t="s">
        <v>2153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2154</v>
      </c>
      <c r="P44" s="1184" t="s">
        <v>2155</v>
      </c>
      <c r="Q44" s="1184" t="s">
        <v>2154</v>
      </c>
      <c r="R44" s="1184" t="s">
        <v>2155</v>
      </c>
      <c r="S44" s="1184"/>
      <c r="T44" s="1070" t="s">
        <v>2144</v>
      </c>
      <c r="U44" s="1070" t="s">
        <v>2144</v>
      </c>
      <c r="V44" s="1070" t="s">
        <v>2144</v>
      </c>
      <c r="W44" s="1070" t="s">
        <v>2144</v>
      </c>
      <c r="X44" s="1070"/>
      <c r="Y44" s="1227"/>
      <c r="Z44" s="1073" t="s">
        <v>2156</v>
      </c>
      <c r="AA44" s="1073" t="s">
        <v>2156</v>
      </c>
      <c r="AB44" s="1073" t="s">
        <v>2156</v>
      </c>
      <c r="AC44" s="1073" t="s">
        <v>2156</v>
      </c>
      <c r="AD44" s="1073"/>
    </row>
    <row customHeight="1" ht="27">
      <c r="A45" s="1072"/>
      <c r="B45" s="1126">
        <v>28</v>
      </c>
      <c r="C45" s="1070" t="s">
        <v>2157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2158</v>
      </c>
      <c r="P45" s="1184" t="s">
        <v>2159</v>
      </c>
      <c r="Q45" s="1184" t="s">
        <v>2158</v>
      </c>
      <c r="R45" s="1184" t="s">
        <v>2159</v>
      </c>
      <c r="S45" s="1184"/>
      <c r="T45" s="1070" t="s">
        <v>2148</v>
      </c>
      <c r="U45" s="1070" t="s">
        <v>2148</v>
      </c>
      <c r="V45" s="1070" t="s">
        <v>2148</v>
      </c>
      <c r="W45" s="1070" t="s">
        <v>2148</v>
      </c>
      <c r="X45" s="1070"/>
      <c r="Y45" s="1227"/>
      <c r="Z45" s="1073" t="s">
        <v>2160</v>
      </c>
      <c r="AA45" s="1073" t="s">
        <v>2160</v>
      </c>
      <c r="AB45" s="1073" t="s">
        <v>2160</v>
      </c>
      <c r="AC45" s="1073" t="s">
        <v>2160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2161</v>
      </c>
      <c r="P46" s="1184" t="s">
        <v>2139</v>
      </c>
      <c r="Q46" s="1184" t="s">
        <v>2161</v>
      </c>
      <c r="R46" s="1184" t="s">
        <v>2139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2162</v>
      </c>
      <c r="V46" s="1070" t="s">
        <v>2162</v>
      </c>
      <c r="W46" s="1070" t="s">
        <v>2162</v>
      </c>
      <c r="X46" s="1070"/>
      <c r="Y46" s="1227"/>
      <c r="Z46" s="1073" t="s">
        <v>2163</v>
      </c>
      <c r="AA46" s="1073" t="s">
        <v>2164</v>
      </c>
      <c r="AB46" s="1073" t="s">
        <v>2164</v>
      </c>
      <c r="AC46" s="1073" t="s">
        <v>2164</v>
      </c>
      <c r="AD46" s="1073"/>
    </row>
    <row customHeight="1" ht="54">
      <c r="A47" s="1072"/>
      <c r="B47" s="1126">
        <v>30</v>
      </c>
      <c r="C47" s="1070" t="s">
        <v>2165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2166</v>
      </c>
      <c r="P47" s="1184" t="s">
        <v>2143</v>
      </c>
      <c r="Q47" s="1184" t="s">
        <v>2166</v>
      </c>
      <c r="R47" s="1184" t="s">
        <v>2143</v>
      </c>
      <c r="S47" s="1184"/>
      <c r="T47" s="1070" t="s">
        <v>2167</v>
      </c>
      <c r="U47" s="1070" t="s">
        <v>2167</v>
      </c>
      <c r="V47" s="1070" t="s">
        <v>2167</v>
      </c>
      <c r="W47" s="1070" t="s">
        <v>2167</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2150</v>
      </c>
      <c r="Q48" s="1184" t="s">
        <v>2168</v>
      </c>
      <c r="R48" s="1184" t="s">
        <v>2150</v>
      </c>
      <c r="S48" s="1184"/>
      <c r="T48" s="1070"/>
      <c r="U48" s="1070" t="s">
        <v>2169</v>
      </c>
      <c r="V48" s="1070" t="s">
        <v>2170</v>
      </c>
      <c r="W48" s="1070" t="s">
        <v>2170</v>
      </c>
      <c r="X48" s="1070"/>
      <c r="Y48" s="1227"/>
      <c r="Z48" s="1073"/>
      <c r="AA48" s="1076" t="s">
        <v>2164</v>
      </c>
      <c r="AB48" s="1076" t="s">
        <v>2164</v>
      </c>
      <c r="AC48" s="1076" t="s">
        <v>2164</v>
      </c>
      <c r="AD48" s="1073"/>
    </row>
    <row customHeight="1" ht="54">
      <c r="A49" s="1072"/>
      <c r="B49" s="1126">
        <v>32</v>
      </c>
      <c r="C49" s="1070" t="s">
        <v>2171</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2154</v>
      </c>
      <c r="Q49" s="1184" t="s">
        <v>2172</v>
      </c>
      <c r="R49" s="1184" t="s">
        <v>2154</v>
      </c>
      <c r="S49" s="1184"/>
      <c r="T49" s="1070"/>
      <c r="U49" s="1070" t="s">
        <v>2167</v>
      </c>
      <c r="V49" s="1070" t="s">
        <v>2167</v>
      </c>
      <c r="W49" s="1070" t="s">
        <v>2167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2168</v>
      </c>
      <c r="P50" s="1184" t="s">
        <v>2161</v>
      </c>
      <c r="Q50" s="1184" t="s">
        <v>2173</v>
      </c>
      <c r="R50" s="1184" t="s">
        <v>2161</v>
      </c>
      <c r="S50" s="1184"/>
      <c r="T50" s="1070" t="s">
        <v>2174</v>
      </c>
      <c r="U50" s="1070" t="s">
        <v>2175</v>
      </c>
      <c r="V50" s="1070" t="s">
        <v>2176</v>
      </c>
      <c r="W50" s="1070" t="s">
        <v>2177</v>
      </c>
      <c r="X50" s="1070"/>
      <c r="Y50" s="1227"/>
      <c r="Z50" s="1073" t="s">
        <v>2178</v>
      </c>
      <c r="AA50" s="1076" t="s">
        <v>2179</v>
      </c>
      <c r="AB50" s="1076" t="s">
        <v>2179</v>
      </c>
      <c r="AC50" s="1076" t="s">
        <v>2179</v>
      </c>
      <c r="AD50" s="1073"/>
    </row>
    <row customHeight="1" ht="27">
      <c r="A51" s="1072"/>
      <c r="B51" s="1126">
        <v>34</v>
      </c>
      <c r="C51" s="1070" t="s">
        <v>2180</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91</v>
      </c>
      <c r="P51" s="1184"/>
      <c r="Q51" s="1184"/>
      <c r="R51" s="1184"/>
      <c r="S51" s="1184"/>
      <c r="T51" s="1070" t="s">
        <v>2181</v>
      </c>
      <c r="U51" s="1070"/>
      <c r="V51" s="1070"/>
      <c r="W51" s="1070"/>
      <c r="X51" s="1070"/>
      <c r="Y51" s="1227"/>
      <c r="Z51" s="1073"/>
      <c r="AA51" s="1076"/>
      <c r="AB51" s="1076"/>
      <c r="AC51" s="1076"/>
      <c r="AD51" s="1073"/>
    </row>
    <row customHeight="1" ht="36">
      <c r="A52" s="1072"/>
      <c r="B52" s="1126">
        <v>35</v>
      </c>
      <c r="C52" s="1070" t="s">
        <v>2074</v>
      </c>
      <c r="D52" s="1194" t="s">
        <v>2074</v>
      </c>
      <c r="E52" s="1070" t="s">
        <v>2074</v>
      </c>
      <c r="F52" s="1070" t="s">
        <v>2074</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92</v>
      </c>
      <c r="P52" s="1184" t="s">
        <v>91</v>
      </c>
      <c r="Q52" s="1184" t="s">
        <v>91</v>
      </c>
      <c r="R52" s="1184" t="s">
        <v>91</v>
      </c>
      <c r="S52" s="1184"/>
      <c r="T52" s="1070" t="s">
        <v>2182</v>
      </c>
      <c r="U52" s="1070" t="s">
        <v>2183</v>
      </c>
      <c r="V52" s="1070" t="s">
        <v>2184</v>
      </c>
      <c r="W52" s="1070" t="s">
        <v>2185</v>
      </c>
      <c r="X52" s="1070"/>
      <c r="Y52" s="1227"/>
      <c r="Z52" s="1073" t="s">
        <v>791</v>
      </c>
      <c r="AA52" s="1076" t="s">
        <v>791</v>
      </c>
      <c r="AB52" s="1076" t="s">
        <v>791</v>
      </c>
      <c r="AC52" s="1076" t="s">
        <v>791</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795</v>
      </c>
      <c r="P53" s="1184" t="s">
        <v>368</v>
      </c>
      <c r="Q53" s="1184" t="s">
        <v>368</v>
      </c>
      <c r="R53" s="1184" t="s">
        <v>368</v>
      </c>
      <c r="S53" s="1184"/>
      <c r="T53" s="1070" t="s">
        <v>2186</v>
      </c>
      <c r="U53" s="1070" t="s">
        <v>2186</v>
      </c>
      <c r="V53" s="1070" t="s">
        <v>2186</v>
      </c>
      <c r="W53" s="1070" t="s">
        <v>2186</v>
      </c>
      <c r="X53" s="1070"/>
      <c r="Y53" s="1227"/>
      <c r="Z53" s="1073"/>
      <c r="AA53" s="1076"/>
      <c r="AB53" s="1073"/>
      <c r="AC53" s="1073"/>
      <c r="AD53" s="1073"/>
    </row>
    <row customHeight="1" ht="18">
      <c r="A54" s="1072"/>
      <c r="B54" s="1126">
        <v>37</v>
      </c>
      <c r="C54" s="1070" t="s">
        <v>2080</v>
      </c>
      <c r="D54" s="1194" t="s">
        <v>2080</v>
      </c>
      <c r="E54" s="1070" t="s">
        <v>2080</v>
      </c>
      <c r="F54" s="1070" t="s">
        <v>2080</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124</v>
      </c>
      <c r="P54" s="1184" t="s">
        <v>92</v>
      </c>
      <c r="Q54" s="1184" t="s">
        <v>92</v>
      </c>
      <c r="R54" s="1184" t="s">
        <v>92</v>
      </c>
      <c r="S54" s="1184"/>
      <c r="T54" s="1070" t="s">
        <v>793</v>
      </c>
      <c r="U54" s="1070" t="s">
        <v>793</v>
      </c>
      <c r="V54" s="1070" t="s">
        <v>793</v>
      </c>
      <c r="W54" s="1070" t="s">
        <v>793</v>
      </c>
      <c r="X54" s="1070"/>
      <c r="Y54" s="1227"/>
      <c r="Z54" s="1073" t="s">
        <v>794</v>
      </c>
      <c r="AA54" s="1073" t="s">
        <v>794</v>
      </c>
      <c r="AB54" s="1073" t="s">
        <v>794</v>
      </c>
      <c r="AC54" s="1073" t="s">
        <v>794</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357</v>
      </c>
      <c r="P55" s="1184" t="s">
        <v>795</v>
      </c>
      <c r="Q55" s="1184" t="s">
        <v>795</v>
      </c>
      <c r="R55" s="1184" t="s">
        <v>795</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2187</v>
      </c>
      <c r="V55" s="1070" t="s">
        <v>2187</v>
      </c>
      <c r="W55" s="1070" t="s">
        <v>2187</v>
      </c>
      <c r="X55" s="1070"/>
      <c r="Y55" s="1227"/>
      <c r="Z55" s="1073" t="s">
        <v>2188</v>
      </c>
      <c r="AA55" s="1073" t="s">
        <v>2188</v>
      </c>
      <c r="AB55" s="1073" t="s">
        <v>2188</v>
      </c>
      <c r="AC55" s="1073" t="s">
        <v>2188</v>
      </c>
      <c r="AD55" s="1073"/>
    </row>
    <row customHeight="1" ht="27">
      <c r="A56" s="1072"/>
      <c r="B56" s="1126">
        <v>39</v>
      </c>
      <c r="C56" s="1070" t="s">
        <v>1063</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1180</v>
      </c>
      <c r="P56" s="1184" t="s">
        <v>798</v>
      </c>
      <c r="Q56" s="1184" t="s">
        <v>798</v>
      </c>
      <c r="R56" s="1184" t="s">
        <v>798</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2189</v>
      </c>
      <c r="V56" s="1070" t="s">
        <v>2189</v>
      </c>
      <c r="W56" s="1070" t="s">
        <v>2189</v>
      </c>
      <c r="X56" s="1070"/>
      <c r="Y56" s="1227"/>
      <c r="Z56" s="1073" t="s">
        <v>800</v>
      </c>
      <c r="AA56" s="1073" t="s">
        <v>800</v>
      </c>
      <c r="AB56" s="1073" t="s">
        <v>800</v>
      </c>
      <c r="AC56" s="1073" t="s">
        <v>800</v>
      </c>
      <c r="AD56" s="1073"/>
    </row>
    <row customHeight="1" ht="27">
      <c r="A57" s="1072"/>
      <c r="B57" s="1126">
        <v>40</v>
      </c>
      <c r="C57" s="1070" t="s">
        <v>1065</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2190</v>
      </c>
      <c r="P57" s="1184" t="s">
        <v>801</v>
      </c>
      <c r="Q57" s="1184" t="s">
        <v>801</v>
      </c>
      <c r="R57" s="1184" t="s">
        <v>801</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2191</v>
      </c>
      <c r="V57" s="1070" t="s">
        <v>2191</v>
      </c>
      <c r="W57" s="1070" t="s">
        <v>2191</v>
      </c>
      <c r="X57" s="1070"/>
      <c r="Y57" s="1227"/>
      <c r="Z57" s="1073" t="s">
        <v>803</v>
      </c>
      <c r="AA57" s="1073" t="s">
        <v>803</v>
      </c>
      <c r="AB57" s="1073" t="s">
        <v>803</v>
      </c>
      <c r="AC57" s="1073" t="s">
        <v>803</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923</v>
      </c>
      <c r="P58" s="1184" t="s">
        <v>837</v>
      </c>
      <c r="Q58" s="1184" t="s">
        <v>837</v>
      </c>
      <c r="R58" s="1184" t="s">
        <v>837</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2192</v>
      </c>
      <c r="V58" s="1070" t="s">
        <v>2192</v>
      </c>
      <c r="W58" s="1070" t="s">
        <v>2192</v>
      </c>
      <c r="X58" s="1070"/>
      <c r="Y58" s="1227"/>
      <c r="Z58" s="1073"/>
      <c r="AA58" s="1076"/>
      <c r="AB58" s="1073"/>
      <c r="AC58" s="1073"/>
      <c r="AD58" s="1073"/>
    </row>
    <row customHeight="1" ht="36">
      <c r="A59" s="1072"/>
      <c r="B59" s="1126">
        <v>42</v>
      </c>
      <c r="C59" s="1070">
        <v>3</v>
      </c>
      <c r="D59" s="1194" t="s">
        <v>2180</v>
      </c>
      <c r="E59" s="1070" t="s">
        <v>2180</v>
      </c>
      <c r="F59" s="1070" t="s">
        <v>2180</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124</v>
      </c>
      <c r="Q59" s="1184" t="s">
        <v>124</v>
      </c>
      <c r="R59" s="1184" t="s">
        <v>124</v>
      </c>
      <c r="S59" s="1184"/>
      <c r="T59" s="1070"/>
      <c r="U59" s="1070" t="s">
        <v>2193</v>
      </c>
      <c r="V59" s="1070" t="s">
        <v>2194</v>
      </c>
      <c r="W59" s="1070" t="s">
        <v>2195</v>
      </c>
      <c r="X59" s="1070"/>
      <c r="Y59" s="1227"/>
      <c r="Z59" s="1073"/>
      <c r="AA59" s="1076"/>
      <c r="AB59" s="1073"/>
      <c r="AC59" s="1073"/>
      <c r="AD59" s="1073"/>
    </row>
    <row customHeight="1" ht="81">
      <c r="A60" s="1072"/>
      <c r="B60" s="1126">
        <v>43</v>
      </c>
      <c r="C60" s="1070" t="s">
        <v>2196</v>
      </c>
      <c r="D60" s="1194" t="s">
        <v>2196</v>
      </c>
      <c r="E60" s="1070" t="s">
        <v>2196</v>
      </c>
      <c r="F60" s="1070" t="s">
        <v>2196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93</v>
      </c>
      <c r="P60" s="1184" t="s">
        <v>93</v>
      </c>
      <c r="Q60" s="1184" t="s">
        <v>93</v>
      </c>
      <c r="R60" s="1184" t="s">
        <v>93</v>
      </c>
      <c r="S60" s="1184"/>
      <c r="T60" s="1070" t="s">
        <v>671</v>
      </c>
      <c r="U60" s="1070" t="s">
        <v>671</v>
      </c>
      <c r="V60" s="1070" t="s">
        <v>671</v>
      </c>
      <c r="W60" s="1070" t="s">
        <v>671</v>
      </c>
      <c r="X60" s="1070"/>
      <c r="Y60" s="1227"/>
      <c r="Z60" s="1073" t="s">
        <v>2197</v>
      </c>
      <c r="AA60" s="1076" t="s">
        <v>2198</v>
      </c>
      <c r="AB60" s="1073" t="s">
        <v>2199</v>
      </c>
      <c r="AC60" s="1073" t="s">
        <v>2198</v>
      </c>
      <c r="AD60" s="1073"/>
    </row>
    <row customHeight="1" ht="9">
      <c r="A61" s="1072"/>
      <c r="B61" s="1126">
        <v>44</v>
      </c>
      <c r="C61" s="1070"/>
      <c r="D61" s="1194" t="s">
        <v>2200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94</v>
      </c>
      <c r="Q61" s="1184"/>
      <c r="R61" s="1184"/>
      <c r="S61" s="1184"/>
      <c r="T61" s="1070"/>
      <c r="U61" s="1070" t="s">
        <v>2201</v>
      </c>
      <c r="V61" s="1070"/>
      <c r="W61" s="1070"/>
      <c r="X61" s="1070"/>
      <c r="Y61" s="1227"/>
      <c r="Z61" s="1073"/>
      <c r="AA61" s="1076"/>
      <c r="AB61" s="1073"/>
      <c r="AC61" s="1073"/>
      <c r="AD61" s="1073"/>
    </row>
    <row customHeight="1" ht="9">
      <c r="A62" s="1072"/>
      <c r="B62" s="1126">
        <v>45</v>
      </c>
      <c r="C62" s="1070"/>
      <c r="D62" s="1194" t="s">
        <v>2202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125</v>
      </c>
      <c r="Q62" s="1184"/>
      <c r="R62" s="1184"/>
      <c r="S62" s="1184"/>
      <c r="T62" s="1070"/>
      <c r="U62" s="1070" t="s">
        <v>2203</v>
      </c>
      <c r="V62" s="1070"/>
      <c r="W62" s="1070"/>
      <c r="X62" s="1070"/>
      <c r="Y62" s="1227"/>
      <c r="Z62" s="1073"/>
      <c r="AA62" s="1076"/>
      <c r="AB62" s="1073"/>
      <c r="AC62" s="1073"/>
      <c r="AD62" s="1073"/>
    </row>
    <row customHeight="1" ht="18">
      <c r="A63" s="1072"/>
      <c r="B63" s="1126">
        <v>46</v>
      </c>
      <c r="C63" s="1070"/>
      <c r="D63" s="1194" t="s">
        <v>2204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161</v>
      </c>
      <c r="Q63" s="1184"/>
      <c r="R63" s="1184"/>
      <c r="S63" s="1184"/>
      <c r="T63" s="1070"/>
      <c r="U63" s="1070" t="s">
        <v>2205</v>
      </c>
      <c r="V63" s="1070"/>
      <c r="W63" s="1070"/>
      <c r="X63" s="1070"/>
      <c r="Y63" s="1227"/>
      <c r="Z63" s="1073"/>
      <c r="AA63" s="1076"/>
      <c r="AB63" s="1073"/>
      <c r="AC63" s="1073"/>
      <c r="AD63" s="1073"/>
    </row>
    <row customHeight="1" ht="18">
      <c r="A64" s="1072"/>
      <c r="B64" s="1126">
        <v>47</v>
      </c>
      <c r="C64" s="1070"/>
      <c r="D64" s="1194" t="s">
        <v>2206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162</v>
      </c>
      <c r="Q64" s="1184"/>
      <c r="R64" s="1184"/>
      <c r="S64" s="1184"/>
      <c r="T64" s="1070"/>
      <c r="U64" s="1070" t="s">
        <v>2207</v>
      </c>
      <c r="V64" s="1070"/>
      <c r="W64" s="1070"/>
      <c r="X64" s="1070"/>
      <c r="Y64" s="1227"/>
      <c r="Z64" s="1073"/>
      <c r="AA64" s="1076" t="s">
        <v>2208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2121</v>
      </c>
      <c r="Q65" s="1184"/>
      <c r="R65" s="1184"/>
      <c r="S65" s="1184"/>
      <c r="T65" s="1070"/>
      <c r="U65" s="1070" t="s">
        <v>2209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2125</v>
      </c>
      <c r="Q66" s="1184"/>
      <c r="R66" s="1184"/>
      <c r="S66" s="1184"/>
      <c r="T66" s="1070"/>
      <c r="U66" s="1070" t="s">
        <v>2210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2211</v>
      </c>
      <c r="Q67" s="1184"/>
      <c r="R67" s="1184"/>
      <c r="S67" s="1184"/>
      <c r="T67" s="1070"/>
      <c r="U67" s="1070" t="s">
        <v>2212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2213</v>
      </c>
      <c r="Q68" s="1184"/>
      <c r="R68" s="1184"/>
      <c r="S68" s="1184"/>
      <c r="T68" s="1070"/>
      <c r="U68" s="1070" t="s">
        <v>2214</v>
      </c>
      <c r="V68" s="1070"/>
      <c r="W68" s="1070"/>
      <c r="X68" s="1070"/>
      <c r="Y68" s="1227"/>
      <c r="Z68" s="1073"/>
      <c r="AA68" s="1076"/>
      <c r="AB68" s="1073"/>
      <c r="AC68" s="1073"/>
      <c r="AD68" s="1073"/>
    </row>
    <row customHeight="1" ht="9">
      <c r="A69" s="1072"/>
      <c r="B69" s="1126">
        <v>52</v>
      </c>
      <c r="C69" s="1070"/>
      <c r="D69" s="1194" t="s">
        <v>2215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163</v>
      </c>
      <c r="Q69" s="1184"/>
      <c r="R69" s="1184"/>
      <c r="S69" s="1184"/>
      <c r="T69" s="1070"/>
      <c r="U69" s="1070" t="s">
        <v>2216</v>
      </c>
      <c r="V69" s="1070"/>
      <c r="W69" s="1070"/>
      <c r="X69" s="1070"/>
      <c r="Y69" s="1227"/>
      <c r="Z69" s="1073"/>
      <c r="AA69" s="1076"/>
      <c r="AB69" s="1073"/>
      <c r="AC69" s="1073"/>
      <c r="AD69" s="1073"/>
    </row>
    <row customHeight="1" ht="27">
      <c r="A70" s="1072"/>
      <c r="B70" s="1126">
        <v>53</v>
      </c>
      <c r="C70" s="1070"/>
      <c r="D70" s="1194"/>
      <c r="E70" s="1070" t="s">
        <v>2200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94</v>
      </c>
      <c r="R70" s="1184"/>
      <c r="S70" s="1184"/>
      <c r="T70" s="1070"/>
      <c r="U70" s="1070"/>
      <c r="V70" s="1070" t="s">
        <v>2217</v>
      </c>
      <c r="W70" s="1070"/>
      <c r="X70" s="1070"/>
      <c r="Y70" s="1227"/>
      <c r="Z70" s="1073"/>
      <c r="AA70" s="1076"/>
      <c r="AB70" s="1073"/>
      <c r="AC70" s="1073"/>
      <c r="AD70" s="1073"/>
    </row>
    <row customHeight="1" ht="36">
      <c r="A71" s="1072"/>
      <c r="B71" s="1126">
        <v>54</v>
      </c>
      <c r="C71" s="1070"/>
      <c r="D71" s="1194"/>
      <c r="E71" s="1070" t="s">
        <v>2202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125</v>
      </c>
      <c r="R71" s="1184"/>
      <c r="S71" s="1184"/>
      <c r="T71" s="1070"/>
      <c r="U71" s="1070"/>
      <c r="V71" s="1070" t="s">
        <v>2218</v>
      </c>
      <c r="W71" s="1070"/>
      <c r="X71" s="1070"/>
      <c r="Y71" s="1227"/>
      <c r="Z71" s="1073"/>
      <c r="AA71" s="1076"/>
      <c r="AB71" s="1073"/>
      <c r="AC71" s="1073"/>
      <c r="AD71" s="1073"/>
    </row>
    <row customHeight="1" ht="27">
      <c r="A72" s="1072"/>
      <c r="B72" s="1126">
        <v>55</v>
      </c>
      <c r="C72" s="1070"/>
      <c r="D72" s="1194"/>
      <c r="E72" s="1070" t="s">
        <v>2204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161</v>
      </c>
      <c r="R72" s="1184"/>
      <c r="S72" s="1184"/>
      <c r="T72" s="1070"/>
      <c r="U72" s="1070"/>
      <c r="V72" s="1070" t="s">
        <v>2219</v>
      </c>
      <c r="W72" s="1070"/>
      <c r="X72" s="1070"/>
      <c r="Y72" s="1227"/>
      <c r="Z72" s="1073"/>
      <c r="AA72" s="1076"/>
      <c r="AB72" s="1073"/>
      <c r="AC72" s="1073"/>
      <c r="AD72" s="1073"/>
    </row>
    <row customHeight="1" ht="36">
      <c r="A73" s="1072"/>
      <c r="B73" s="1126">
        <v>56</v>
      </c>
      <c r="C73" s="1070"/>
      <c r="D73" s="1194"/>
      <c r="E73" s="1070" t="s">
        <v>2206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162</v>
      </c>
      <c r="R73" s="1184"/>
      <c r="S73" s="1184"/>
      <c r="T73" s="1070"/>
      <c r="U73" s="1070"/>
      <c r="V73" s="1070" t="s">
        <v>2220</v>
      </c>
      <c r="W73" s="1070"/>
      <c r="X73" s="1070"/>
      <c r="Y73" s="1227"/>
      <c r="Z73" s="1073"/>
      <c r="AA73" s="1076"/>
      <c r="AB73" s="1073"/>
      <c r="AC73" s="1073"/>
      <c r="AD73" s="1073"/>
    </row>
    <row customHeight="1" ht="18">
      <c r="A74" s="1072"/>
      <c r="B74" s="1126">
        <v>57</v>
      </c>
      <c r="C74" s="1070"/>
      <c r="D74" s="1194"/>
      <c r="E74" s="1070" t="s">
        <v>2215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163</v>
      </c>
      <c r="R74" s="1184"/>
      <c r="S74" s="1184"/>
      <c r="T74" s="1070"/>
      <c r="U74" s="1070"/>
      <c r="V74" s="1070" t="s">
        <v>2221</v>
      </c>
      <c r="W74" s="1070"/>
      <c r="X74" s="1070"/>
      <c r="Y74" s="1227"/>
      <c r="Z74" s="1073"/>
      <c r="AA74" s="1076"/>
      <c r="AB74" s="1073"/>
      <c r="AC74" s="1073"/>
      <c r="AD74" s="1073"/>
    </row>
    <row customHeight="1" ht="18">
      <c r="A75" s="1072"/>
      <c r="B75" s="1126">
        <v>58</v>
      </c>
      <c r="C75" s="1070"/>
      <c r="D75" s="1194"/>
      <c r="E75" s="1070"/>
      <c r="F75" s="1070" t="s">
        <v>2200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94</v>
      </c>
      <c r="S75" s="1184"/>
      <c r="T75" s="1070"/>
      <c r="U75" s="1070"/>
      <c r="V75" s="1070"/>
      <c r="W75" s="1070" t="s">
        <v>2222</v>
      </c>
      <c r="X75" s="1070"/>
      <c r="Y75" s="1227"/>
      <c r="Z75" s="1073"/>
      <c r="AA75" s="1076"/>
      <c r="AB75" s="1073"/>
      <c r="AC75" s="1073"/>
      <c r="AD75" s="1073"/>
    </row>
    <row customHeight="1" ht="36">
      <c r="A76" s="1072"/>
      <c r="B76" s="1126">
        <v>59</v>
      </c>
      <c r="C76" s="1070"/>
      <c r="D76" s="1194"/>
      <c r="E76" s="1070"/>
      <c r="F76" s="1070" t="s">
        <v>2202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125</v>
      </c>
      <c r="S76" s="1184"/>
      <c r="T76" s="1070"/>
      <c r="U76" s="1070"/>
      <c r="V76" s="1070"/>
      <c r="W76" s="1070" t="s">
        <v>2223</v>
      </c>
      <c r="X76" s="1070"/>
      <c r="Y76" s="1227"/>
      <c r="Z76" s="1073"/>
      <c r="AA76" s="1076"/>
      <c r="AB76" s="1073"/>
      <c r="AC76" s="1073"/>
      <c r="AD76" s="1073"/>
    </row>
    <row customHeight="1" ht="18">
      <c r="A77" s="1072"/>
      <c r="B77" s="1126">
        <v>60</v>
      </c>
      <c r="C77" s="1070"/>
      <c r="D77" s="1194"/>
      <c r="E77" s="1070"/>
      <c r="F77" s="1070" t="s">
        <v>2204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161</v>
      </c>
      <c r="S77" s="1184"/>
      <c r="T77" s="1070"/>
      <c r="U77" s="1070"/>
      <c r="V77" s="1070"/>
      <c r="W77" s="1070" t="s">
        <v>2224</v>
      </c>
      <c r="X77" s="1070"/>
      <c r="Y77" s="1227"/>
      <c r="Z77" s="1073"/>
      <c r="AA77" s="1076"/>
      <c r="AB77" s="1073"/>
      <c r="AC77" s="1073"/>
      <c r="AD77" s="1073"/>
    </row>
    <row customHeight="1" ht="72">
      <c r="A78" s="1072"/>
      <c r="B78" s="1126">
        <v>61</v>
      </c>
      <c r="C78" s="1070" t="s">
        <v>2200</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94</v>
      </c>
      <c r="P78" s="1184"/>
      <c r="Q78" s="1184"/>
      <c r="R78" s="1184"/>
      <c r="S78" s="1184"/>
      <c r="T78" s="1070" t="s">
        <v>676</v>
      </c>
      <c r="U78" s="1070"/>
      <c r="V78" s="1070"/>
      <c r="W78" s="1070"/>
      <c r="X78" s="1070"/>
      <c r="Y78" s="1227"/>
      <c r="Z78" s="1073" t="s">
        <v>2225</v>
      </c>
      <c r="AA78" s="1076"/>
      <c r="AB78" s="1073"/>
      <c r="AC78" s="1073"/>
      <c r="AD78" s="1073"/>
    </row>
    <row customHeight="1" ht="36">
      <c r="A79" s="1072"/>
      <c r="B79" s="1126">
        <v>62</v>
      </c>
      <c r="C79" s="1070" t="s">
        <v>2202</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125</v>
      </c>
      <c r="P79" s="1184"/>
      <c r="Q79" s="1184"/>
      <c r="R79" s="1184"/>
      <c r="S79" s="1184"/>
      <c r="T79" s="1070" t="s">
        <v>2226</v>
      </c>
      <c r="U79" s="1070"/>
      <c r="V79" s="1070"/>
      <c r="W79" s="1070"/>
      <c r="X79" s="1070"/>
      <c r="Y79" s="1227"/>
      <c r="Z79" s="1073" t="s">
        <v>2227</v>
      </c>
      <c r="AA79" s="1076"/>
      <c r="AB79" s="1073"/>
      <c r="AC79" s="1073"/>
      <c r="AD79" s="1073"/>
    </row>
    <row customHeight="1" ht="45">
      <c r="A80" s="1072"/>
      <c r="B80" s="1126">
        <v>63</v>
      </c>
      <c r="C80" s="1070" t="s">
        <v>2204</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161</v>
      </c>
      <c r="P80" s="1184"/>
      <c r="Q80" s="1184"/>
      <c r="R80" s="1184"/>
      <c r="S80" s="1184"/>
      <c r="T80" s="1070" t="s">
        <v>2228</v>
      </c>
      <c r="U80" s="1070"/>
      <c r="V80" s="1070"/>
      <c r="W80" s="1070"/>
      <c r="X80" s="1070"/>
      <c r="Y80" s="1227"/>
      <c r="Z80" s="1073" t="s">
        <v>2229</v>
      </c>
      <c r="AA80" s="1076"/>
      <c r="AB80" s="1073"/>
      <c r="AC80" s="1073"/>
      <c r="AD80" s="1073"/>
    </row>
    <row customHeight="1" ht="36">
      <c r="A81" s="1072"/>
      <c r="B81" s="1126">
        <v>64</v>
      </c>
      <c r="C81" s="1070" t="s">
        <v>2206</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2112</v>
      </c>
      <c r="P81" s="1184"/>
      <c r="Q81" s="1184"/>
      <c r="R81" s="1184"/>
      <c r="S81" s="1184"/>
      <c r="T81" s="1070" t="s">
        <v>2230</v>
      </c>
      <c r="U81" s="1070"/>
      <c r="V81" s="1070"/>
      <c r="W81" s="1070"/>
      <c r="X81" s="1070"/>
      <c r="Y81" s="1227"/>
      <c r="Z81" s="1073" t="s">
        <v>2231</v>
      </c>
      <c r="AA81" s="1076"/>
      <c r="AB81" s="1073"/>
      <c r="AC81" s="1073"/>
      <c r="AD81" s="1073"/>
    </row>
    <row customHeight="1" ht="90">
      <c r="A82" s="1072"/>
      <c r="B82" s="1126">
        <v>65</v>
      </c>
      <c r="C82" s="1070" t="s">
        <v>2215</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162</v>
      </c>
      <c r="P82" s="1184"/>
      <c r="Q82" s="1184"/>
      <c r="R82" s="1184"/>
      <c r="S82" s="1184"/>
      <c r="T82" s="1070" t="s">
        <v>2232</v>
      </c>
      <c r="U82" s="1070"/>
      <c r="V82" s="1070"/>
      <c r="W82" s="1070"/>
      <c r="X82" s="1070"/>
      <c r="Y82" s="1227"/>
      <c r="Z82" s="1073" t="s">
        <v>2233</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2121</v>
      </c>
      <c r="P83" s="1184"/>
      <c r="Q83" s="1184"/>
      <c r="R83" s="1184"/>
      <c r="S83" s="1184"/>
      <c r="T83" s="1070" t="s">
        <v>2234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2235</v>
      </c>
      <c r="P84" s="1184"/>
      <c r="Q84" s="1184"/>
      <c r="R84" s="1184"/>
      <c r="S84" s="1184"/>
      <c r="T84" s="1070" t="s">
        <v>2236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2125</v>
      </c>
      <c r="P85" s="1184"/>
      <c r="Q85" s="1184"/>
      <c r="R85" s="1184"/>
      <c r="S85" s="1184"/>
      <c r="T85" s="1070" t="s">
        <v>2237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2238</v>
      </c>
      <c r="P86" s="1184"/>
      <c r="Q86" s="1184"/>
      <c r="R86" s="1184"/>
      <c r="S86" s="1184"/>
      <c r="T86" s="1070" t="s">
        <v>2239</v>
      </c>
      <c r="U86" s="1070"/>
      <c r="V86" s="1070"/>
      <c r="W86" s="1070"/>
      <c r="X86" s="1070"/>
      <c r="Y86" s="1227"/>
      <c r="Z86" s="1073"/>
      <c r="AA86" s="1076"/>
      <c r="AB86" s="1073"/>
      <c r="AC86" s="1073"/>
      <c r="AD86" s="1073"/>
    </row>
    <row customHeight="1" ht="36">
      <c r="A87" s="1072"/>
      <c r="B87" s="1126">
        <v>70</v>
      </c>
      <c r="C87" s="1070" t="s">
        <v>2240</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163</v>
      </c>
      <c r="P87" s="1184"/>
      <c r="Q87" s="1184"/>
      <c r="R87" s="1184"/>
      <c r="S87" s="1184"/>
      <c r="T87" s="1070" t="s">
        <v>2241</v>
      </c>
      <c r="U87" s="1070"/>
      <c r="V87" s="1070"/>
      <c r="W87" s="1070"/>
      <c r="X87" s="1070"/>
      <c r="Y87" s="1227"/>
      <c r="Z87" s="1073"/>
      <c r="AA87" s="1076"/>
      <c r="AB87" s="1073"/>
      <c r="AC87" s="1073"/>
      <c r="AD87" s="1073"/>
    </row>
    <row customHeight="1" ht="18">
      <c r="A88" s="1072"/>
      <c r="B88" s="1126">
        <v>71</v>
      </c>
      <c r="C88" s="1070" t="s">
        <v>2242</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164</v>
      </c>
      <c r="P88" s="1184"/>
      <c r="Q88" s="1184"/>
      <c r="R88" s="1184"/>
      <c r="S88" s="1184"/>
      <c r="T88" s="1070" t="s">
        <v>708</v>
      </c>
      <c r="U88" s="1070"/>
      <c r="V88" s="1070"/>
      <c r="W88" s="1070"/>
      <c r="X88" s="1070"/>
      <c r="Y88" s="1227"/>
      <c r="Z88" s="1073"/>
      <c r="AA88" s="1076"/>
      <c r="AB88" s="1073"/>
      <c r="AC88" s="1073"/>
      <c r="AD88" s="1073"/>
    </row>
    <row customHeight="1" ht="18">
      <c r="A89" s="1072"/>
      <c r="B89" s="1126">
        <v>72</v>
      </c>
      <c r="C89" s="1070" t="s">
        <v>2243</v>
      </c>
      <c r="D89" s="1194" t="s">
        <v>2240</v>
      </c>
      <c r="E89" s="1070" t="s">
        <v>2240</v>
      </c>
      <c r="F89" s="1070" t="s">
        <v>2206</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165</v>
      </c>
      <c r="P89" s="1184" t="s">
        <v>164</v>
      </c>
      <c r="Q89" s="1184" t="s">
        <v>164</v>
      </c>
      <c r="R89" s="1184" t="s">
        <v>162</v>
      </c>
      <c r="S89" s="1184"/>
      <c r="T89" s="1070" t="s">
        <v>716</v>
      </c>
      <c r="U89" s="1070" t="s">
        <v>716</v>
      </c>
      <c r="V89" s="1070" t="s">
        <v>716</v>
      </c>
      <c r="W89" s="1070" t="s">
        <v>716</v>
      </c>
      <c r="X89" s="1070"/>
      <c r="Y89" s="1227"/>
      <c r="Z89" s="1073"/>
      <c r="AA89" s="1076"/>
      <c r="AB89" s="1073"/>
      <c r="AC89" s="1073"/>
      <c r="AD89" s="1073"/>
    </row>
    <row customHeight="1" ht="27">
      <c r="A90" s="1072"/>
      <c r="B90" s="1126">
        <v>73</v>
      </c>
      <c r="C90" s="1070" t="s">
        <v>2244</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166</v>
      </c>
      <c r="P90" s="1184"/>
      <c r="Q90" s="1184"/>
      <c r="R90" s="1184"/>
      <c r="S90" s="1184"/>
      <c r="T90" s="1070" t="s">
        <v>718</v>
      </c>
      <c r="U90" s="1070"/>
      <c r="V90" s="1070"/>
      <c r="W90" s="1070"/>
      <c r="X90" s="1070"/>
      <c r="Y90" s="1227"/>
      <c r="Z90" s="1073"/>
      <c r="AA90" s="1076"/>
      <c r="AB90" s="1073"/>
      <c r="AC90" s="1073"/>
      <c r="AD90" s="1073"/>
    </row>
    <row customHeight="1" ht="18">
      <c r="A91" s="1072"/>
      <c r="B91" s="1126">
        <v>74</v>
      </c>
      <c r="C91" s="1070"/>
      <c r="D91" s="1194" t="s">
        <v>2242</v>
      </c>
      <c r="E91" s="1070" t="s">
        <v>2242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165</v>
      </c>
      <c r="Q91" s="1184" t="s">
        <v>165</v>
      </c>
      <c r="R91" s="1184"/>
      <c r="S91" s="1184"/>
      <c r="T91" s="1070"/>
      <c r="U91" s="1070" t="s">
        <v>2245</v>
      </c>
      <c r="V91" s="1070" t="s">
        <v>2245</v>
      </c>
      <c r="W91" s="1070"/>
      <c r="X91" s="1070"/>
      <c r="Y91" s="1227"/>
      <c r="Z91" s="1073"/>
      <c r="AA91" s="1076"/>
      <c r="AB91" s="1073"/>
      <c r="AC91" s="1073"/>
      <c r="AD91" s="1073"/>
    </row>
    <row customHeight="1" ht="27">
      <c r="A92" s="1072"/>
      <c r="B92" s="1126">
        <v>75</v>
      </c>
      <c r="C92" s="1070"/>
      <c r="D92" s="1194" t="s">
        <v>2243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166</v>
      </c>
      <c r="Q92" s="1184"/>
      <c r="R92" s="1184"/>
      <c r="S92" s="1184"/>
      <c r="T92" s="1070"/>
      <c r="U92" s="1070" t="s">
        <v>2246</v>
      </c>
      <c r="V92" s="1070"/>
      <c r="W92" s="1070"/>
      <c r="X92" s="1070"/>
      <c r="Y92" s="1227"/>
      <c r="Z92" s="1073"/>
      <c r="AA92" s="1076" t="s">
        <v>2247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2153</v>
      </c>
      <c r="Q93" s="1184"/>
      <c r="R93" s="1184"/>
      <c r="S93" s="1184"/>
      <c r="T93" s="1070"/>
      <c r="U93" s="1070" t="s">
        <v>2248</v>
      </c>
      <c r="V93" s="1070"/>
      <c r="W93" s="1070"/>
      <c r="X93" s="1070"/>
      <c r="Y93" s="1227"/>
      <c r="Z93" s="1073"/>
      <c r="AA93" s="1076" t="s">
        <v>2249</v>
      </c>
      <c r="AB93" s="1073"/>
      <c r="AC93" s="1073"/>
      <c r="AD93" s="1073"/>
    </row>
    <row customHeight="1" ht="45">
      <c r="A94" s="1072"/>
      <c r="B94" s="1126">
        <v>77</v>
      </c>
      <c r="C94" s="1070"/>
      <c r="D94" s="1194" t="s">
        <v>2244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1505</v>
      </c>
      <c r="Q94" s="1184"/>
      <c r="R94" s="1184"/>
      <c r="S94" s="1184"/>
      <c r="T94" s="1070"/>
      <c r="U94" s="1070" t="s">
        <v>2250</v>
      </c>
      <c r="V94" s="1070"/>
      <c r="W94" s="1070"/>
      <c r="X94" s="1070"/>
      <c r="Y94" s="1227"/>
      <c r="Z94" s="1073"/>
      <c r="AA94" s="1076" t="s">
        <v>2251</v>
      </c>
      <c r="AB94" s="1073"/>
      <c r="AC94" s="1073"/>
      <c r="AD94" s="1073"/>
    </row>
    <row customHeight="1" ht="99">
      <c r="A95" s="1072"/>
      <c r="B95" s="1126">
        <v>78</v>
      </c>
      <c r="C95" s="1070" t="s">
        <v>2252</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1505</v>
      </c>
      <c r="P95" s="1184"/>
      <c r="Q95" s="1184"/>
      <c r="R95" s="1184"/>
      <c r="S95" s="1184"/>
      <c r="T95" s="1070" t="s">
        <v>2253</v>
      </c>
      <c r="U95" s="1070"/>
      <c r="V95" s="1070"/>
      <c r="W95" s="1070"/>
      <c r="X95" s="1070"/>
      <c r="Y95" s="1227"/>
      <c r="Z95" s="1073"/>
      <c r="AA95" s="1076"/>
      <c r="AB95" s="1073"/>
      <c r="AC95" s="1073"/>
      <c r="AD95" s="1073"/>
    </row>
    <row customHeight="1" ht="99">
      <c r="A96" s="1072"/>
      <c r="B96" s="1126">
        <v>79</v>
      </c>
      <c r="C96" s="1070" t="s">
        <v>1189</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1511</v>
      </c>
      <c r="P96" s="1184"/>
      <c r="Q96" s="1184"/>
      <c r="R96" s="1184"/>
      <c r="S96" s="1184"/>
      <c r="T96" s="1070" t="s">
        <v>2254</v>
      </c>
      <c r="U96" s="1070"/>
      <c r="V96" s="1070"/>
      <c r="W96" s="1070"/>
      <c r="X96" s="1070"/>
      <c r="Y96" s="1227"/>
      <c r="Z96" s="1073" t="s">
        <v>2255</v>
      </c>
      <c r="AA96" s="1076"/>
      <c r="AB96" s="1073"/>
      <c r="AC96" s="1073"/>
      <c r="AD96" s="1073"/>
    </row>
    <row customHeight="1" ht="63">
      <c r="A97" s="1072"/>
      <c r="B97" s="1126">
        <v>80</v>
      </c>
      <c r="C97" s="1070" t="s">
        <v>2256</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1523</v>
      </c>
      <c r="P97" s="1184"/>
      <c r="Q97" s="1184"/>
      <c r="R97" s="1184"/>
      <c r="S97" s="1184"/>
      <c r="T97" s="1070" t="s">
        <v>2257</v>
      </c>
      <c r="U97" s="1070"/>
      <c r="V97" s="1070"/>
      <c r="W97" s="1070"/>
      <c r="X97" s="1070"/>
      <c r="Y97" s="1227"/>
      <c r="Z97" s="1073" t="s">
        <v>2258</v>
      </c>
      <c r="AA97" s="1076"/>
      <c r="AB97" s="1073"/>
      <c r="AC97" s="1073"/>
      <c r="AD97" s="1073"/>
    </row>
    <row customHeight="1" ht="63">
      <c r="A98" s="1072"/>
      <c r="B98" s="1126">
        <v>81</v>
      </c>
      <c r="C98" s="1070" t="s">
        <v>2259</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1537</v>
      </c>
      <c r="P98" s="1184"/>
      <c r="Q98" s="1184"/>
      <c r="R98" s="1184"/>
      <c r="S98" s="1184"/>
      <c r="T98" s="1070" t="s">
        <v>2260</v>
      </c>
      <c r="U98" s="1070"/>
      <c r="V98" s="1070"/>
      <c r="W98" s="1070"/>
      <c r="X98" s="1070"/>
      <c r="Y98" s="1227"/>
      <c r="Z98" s="1073" t="s">
        <v>2258</v>
      </c>
      <c r="AA98" s="1076"/>
      <c r="AB98" s="1073"/>
      <c r="AC98" s="1073"/>
      <c r="AD98" s="1073"/>
    </row>
    <row customHeight="1" ht="90">
      <c r="A99" s="1072"/>
      <c r="B99" s="1126">
        <v>82</v>
      </c>
      <c r="C99" s="1070" t="s">
        <v>2261</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1549</v>
      </c>
      <c r="P99" s="1184"/>
      <c r="Q99" s="1184"/>
      <c r="R99" s="1184"/>
      <c r="S99" s="1184"/>
      <c r="T99" s="1070" t="s">
        <v>2262</v>
      </c>
      <c r="U99" s="1070"/>
      <c r="V99" s="1070"/>
      <c r="W99" s="1070"/>
      <c r="X99" s="1070"/>
      <c r="Y99" s="1227"/>
      <c r="Z99" s="1073" t="s">
        <v>673</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2263</v>
      </c>
      <c r="P100" s="1184"/>
      <c r="Q100" s="1184"/>
      <c r="R100" s="1184"/>
      <c r="S100" s="1184"/>
      <c r="T100" s="1070" t="s">
        <v>2264</v>
      </c>
      <c r="U100" s="1070"/>
      <c r="V100" s="1070"/>
      <c r="W100" s="1070"/>
      <c r="X100" s="1070"/>
      <c r="Y100" s="1227"/>
      <c r="Z100" s="1073" t="s">
        <v>673</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2265</v>
      </c>
      <c r="P101" s="1184"/>
      <c r="Q101" s="1184"/>
      <c r="R101" s="1184"/>
      <c r="S101" s="1184"/>
      <c r="T101" s="1070" t="s">
        <v>2266</v>
      </c>
      <c r="U101" s="1070"/>
      <c r="V101" s="1070"/>
      <c r="W101" s="1070"/>
      <c r="X101" s="1070"/>
      <c r="Y101" s="1227"/>
      <c r="Z101" s="1073" t="s">
        <v>673</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1704</v>
      </c>
      <c r="B148" s="1072"/>
      <c r="C148" s="1070" t="s">
        <v>2267</v>
      </c>
      <c r="D148" s="1070" t="s">
        <v>1605</v>
      </c>
      <c r="E148" s="1070" t="s">
        <v>1706</v>
      </c>
      <c r="F148" s="1070" t="s">
        <v>2268</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2269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2270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1708</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1711</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1715</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2706C-61A4-38F6-8337-1B29452303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4841" width="10.57421875" hidden="1"/>
    <col min="2" max="2" style="14841" width="11.00390625" hidden="1" customWidth="1"/>
    <col min="3" max="3" style="14841" width="10.57421875" hidden="1"/>
    <col min="4" max="4" style="14841" width="11.8515625" hidden="1" customWidth="1"/>
    <col min="5" max="5" style="14841" width="12.28125" hidden="1" customWidth="1"/>
    <col min="6" max="8" style="16838" width="12.28125" hidden="1" customWidth="1"/>
    <col min="9" max="9" style="16839" width="3.00390625" customWidth="1"/>
    <col min="10" max="11" style="16840" width="3.00390625" customWidth="1"/>
    <col min="12" max="12" style="16841" width="12.00390625" customWidth="1"/>
    <col min="13" max="13" style="14762" width="31.00390625" customWidth="1"/>
    <col min="14" max="14" style="14762" width="1.00390625" customWidth="1"/>
    <col min="15" max="18" style="14762" width="24.00390625" customWidth="1"/>
    <col min="19" max="19" style="14762" width="11.00390625" customWidth="1"/>
    <col min="20" max="20" style="14762" width="3.7109375" customWidth="1"/>
    <col min="21" max="21" style="14762" width="11.00390625" customWidth="1"/>
    <col min="22" max="22" style="14762" width="8.57421875" customWidth="1"/>
    <col min="23" max="23" style="14762" width="4.00390625" customWidth="1"/>
    <col min="24" max="24" style="14762" width="115.00390625" customWidth="1"/>
    <col min="25" max="29" style="14842" width="10.00390625" customWidth="1"/>
    <col min="30" max="30" style="14762"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2271</v>
      </c>
      <c r="M5" s="2830"/>
      <c r="N5" s="2830"/>
      <c r="O5" s="2830"/>
      <c r="P5" s="2830"/>
      <c r="Q5" s="2830"/>
      <c r="R5" s="2830"/>
      <c r="S5" s="2830"/>
      <c r="T5" s="2830"/>
      <c r="U5" s="2830"/>
      <c r="V5" s="1470"/>
      <c r="AD5" s="1382">
        <v>64</v>
      </c>
    </row>
    <row customHeight="1" ht="14.699999999999998">
      <c r="J6" s="603"/>
      <c r="K6" s="603"/>
      <c r="L6" s="2831" t="str">
        <f>IF(org=0,"Не определено",org)</f>
        <v>АО «ДГК» СП «Нерюнгринская ГРЭС»</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4985"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4985" customFormat="1" customHeight="1" ht="24">
      <c r="A9" s="1595"/>
      <c r="B9" s="1595"/>
      <c r="C9" s="1595"/>
      <c r="D9" s="1595"/>
      <c r="E9" s="1595"/>
      <c r="F9" s="1595"/>
      <c r="G9" s="1595"/>
      <c r="H9" s="1595"/>
      <c r="L9" s="1503"/>
      <c r="M9" s="522" t="s">
        <v>464</v>
      </c>
      <c r="N9" s="531"/>
      <c r="O9" s="2478" t="str">
        <f>IF(TITLE_DATE_CHANGE_PERIOD="",IF(TITLE_DATE_PR="","",TITLE_DATE_PR),TITLE_DATE_CHANGE_PERIOD)</f>
        <v>45658</v>
      </c>
      <c r="P9" s="2478"/>
      <c r="Q9" s="2478"/>
      <c r="R9" s="2478"/>
      <c r="S9" s="2478"/>
      <c r="T9" s="2478"/>
      <c r="U9" s="2478"/>
      <c r="V9" s="553"/>
      <c r="W9" s="553"/>
      <c r="X9" s="507"/>
      <c r="Y9" s="595"/>
      <c r="Z9" s="595"/>
      <c r="AA9" s="595"/>
      <c r="AB9" s="595"/>
      <c r="AC9" s="595"/>
      <c r="AD9" s="645">
        <v>23</v>
      </c>
    </row>
    <row s="14985" customFormat="1" customHeight="1" ht="24">
      <c r="A10" s="1595"/>
      <c r="B10" s="1595"/>
      <c r="C10" s="1595"/>
      <c r="D10" s="1595"/>
      <c r="E10" s="1595"/>
      <c r="F10" s="1595"/>
      <c r="G10" s="1595"/>
      <c r="H10" s="1595"/>
      <c r="L10" s="1477"/>
      <c r="M10" s="522" t="s">
        <v>465</v>
      </c>
      <c r="N10" s="531"/>
      <c r="O10" s="2478" t="str">
        <f>IF(TITLE_NUMBER_PR_CHANGE="",IF(TITLE_NUMBER_PR="","",TITLE_NUMBER_PR),TITLE_NUMBER_PR_CHANGE)</f>
        <v>1.3/58</v>
      </c>
      <c r="P10" s="2478"/>
      <c r="Q10" s="2478"/>
      <c r="R10" s="2478"/>
      <c r="S10" s="2478"/>
      <c r="T10" s="2478"/>
      <c r="U10" s="2478"/>
      <c r="V10" s="553"/>
      <c r="W10" s="553"/>
      <c r="X10" s="507"/>
      <c r="Y10" s="595"/>
      <c r="Z10" s="595"/>
      <c r="AA10" s="595"/>
      <c r="AB10" s="595"/>
      <c r="AC10" s="595"/>
      <c r="AD10" s="645">
        <v>23</v>
      </c>
    </row>
    <row s="14985"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4985"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468</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344</v>
      </c>
      <c r="M14" s="2354"/>
      <c r="N14" s="2354"/>
      <c r="O14" s="2354"/>
      <c r="P14" s="2354"/>
      <c r="Q14" s="2354"/>
      <c r="R14" s="2354"/>
      <c r="S14" s="2354"/>
      <c r="T14" s="2354"/>
      <c r="U14" s="2354"/>
      <c r="V14" s="2354"/>
      <c r="W14" s="2354"/>
      <c r="X14" s="2354" t="s">
        <v>345</v>
      </c>
      <c r="AD14" s="1382">
        <v>14</v>
      </c>
    </row>
    <row customHeight="1" ht="14.699999999999998">
      <c r="J15" s="603"/>
      <c r="K15" s="603"/>
      <c r="L15" s="2500" t="s">
        <v>89</v>
      </c>
      <c r="M15" s="2436" t="s">
        <v>469</v>
      </c>
      <c r="N15" s="528"/>
      <c r="O15" s="2501" t="s">
        <v>2272</v>
      </c>
      <c r="P15" s="2502"/>
      <c r="Q15" s="2502"/>
      <c r="R15" s="2502"/>
      <c r="S15" s="2502"/>
      <c r="T15" s="2502"/>
      <c r="U15" s="2503"/>
      <c r="V15" s="2504" t="s">
        <v>471</v>
      </c>
      <c r="W15" s="2507" t="s">
        <v>1186</v>
      </c>
      <c r="X15" s="2354"/>
      <c r="AD15" s="1382">
        <v>14</v>
      </c>
    </row>
    <row customHeight="1" ht="35.699999999999996">
      <c r="J16" s="603"/>
      <c r="K16" s="603"/>
      <c r="L16" s="2500"/>
      <c r="M16" s="2436"/>
      <c r="N16" s="1258"/>
      <c r="O16" s="2487" t="s">
        <v>474</v>
      </c>
      <c r="P16" s="2487" t="s">
        <v>475</v>
      </c>
      <c r="Q16" s="2489" t="s">
        <v>476</v>
      </c>
      <c r="R16" s="2490"/>
      <c r="S16" s="2489" t="s">
        <v>491</v>
      </c>
      <c r="T16" s="2496"/>
      <c r="U16" s="2490"/>
      <c r="V16" s="2505"/>
      <c r="W16" s="2508"/>
      <c r="X16" s="2354"/>
      <c r="AD16" s="1382">
        <v>34</v>
      </c>
    </row>
    <row customHeight="1" ht="35.699999999999996">
      <c r="A17" s="1597" t="s">
        <v>147</v>
      </c>
      <c r="B17" s="1597" t="s">
        <v>148</v>
      </c>
      <c r="C17" s="1597" t="s">
        <v>149</v>
      </c>
      <c r="D17" s="1597" t="s">
        <v>150</v>
      </c>
      <c r="E17" s="1597"/>
      <c r="J17" s="603"/>
      <c r="K17" s="603"/>
      <c r="L17" s="2500"/>
      <c r="M17" s="2436"/>
      <c r="N17" s="529"/>
      <c r="O17" s="2488"/>
      <c r="P17" s="2488"/>
      <c r="Q17" s="1449" t="s">
        <v>485</v>
      </c>
      <c r="R17" s="1449" t="s">
        <v>486</v>
      </c>
      <c r="S17" s="1519" t="s">
        <v>487</v>
      </c>
      <c r="T17" s="2497" t="s">
        <v>488</v>
      </c>
      <c r="U17" s="2498"/>
      <c r="V17" s="2506"/>
      <c r="W17" s="2509"/>
      <c r="X17" s="2354"/>
      <c r="AD17" s="1382">
        <v>34</v>
      </c>
    </row>
    <row s="15455" customFormat="1" customHeight="1" ht="11.549999999999999">
      <c r="A18" s="1597"/>
      <c r="B18" s="1597"/>
      <c r="C18" s="1597"/>
      <c r="D18" s="1597"/>
      <c r="E18" s="1597"/>
      <c r="F18" s="1589"/>
      <c r="G18" s="1589"/>
      <c r="H18" s="1589"/>
      <c r="I18" s="1473"/>
      <c r="J18" s="1474"/>
      <c r="K18" s="1481">
        <v>1</v>
      </c>
      <c r="L18" s="1504" t="s">
        <v>123</v>
      </c>
      <c r="M18" s="1482" t="s">
        <v>104</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214</v>
      </c>
      <c r="B19" s="1590" t="s">
        <v>215</v>
      </c>
      <c r="C19" s="1590" t="s">
        <v>216</v>
      </c>
      <c r="D19" s="1590" t="s">
        <v>217</v>
      </c>
      <c r="E19" s="1590"/>
      <c r="F19" s="1592"/>
      <c r="G19" s="1592"/>
      <c r="H19" s="1592"/>
      <c r="I19" s="588"/>
      <c r="J19" s="587"/>
      <c r="K19" s="582"/>
      <c r="L19" s="1520">
        <f>INDEX(PT_DIFFERENTIATION_NUM_NTAR,MATCH(A19,PT_DIFFERENTIATION_NTAR_ID,0))</f>
        <v>0</v>
      </c>
      <c r="M19" s="525" t="s">
        <v>136</v>
      </c>
      <c r="N19" s="527"/>
      <c r="O19" s="2833" t="str">
        <f>INDEX(PT_DIFFERENTIATION_NTAR,MATCH(A19,PT_DIFFERENTIATION_NTAR_ID,0))</f>
        <v/>
      </c>
      <c r="P19" s="2833"/>
      <c r="Q19" s="2833"/>
      <c r="R19" s="2833"/>
      <c r="S19" s="2833"/>
      <c r="T19" s="2833"/>
      <c r="U19" s="2833"/>
      <c r="V19" s="2833"/>
      <c r="W19" s="2833"/>
      <c r="X19" s="1485" t="s">
        <v>440</v>
      </c>
      <c r="Z19" s="727"/>
      <c r="AA19" s="727" t="str">
        <f>IF(M19="","",M19)</f>
        <v>Наименование тарифа</v>
      </c>
      <c r="AB19" s="727"/>
      <c r="AC19" s="727"/>
      <c r="AD19" s="1382">
        <v>20</v>
      </c>
    </row>
    <row customHeight="1" ht="21">
      <c r="A20" s="1590" t="s">
        <v>214</v>
      </c>
      <c r="B20" s="1590" t="s">
        <v>215</v>
      </c>
      <c r="C20" s="1590" t="s">
        <v>216</v>
      </c>
      <c r="D20" s="1590" t="s">
        <v>217</v>
      </c>
      <c r="E20" s="1590"/>
      <c r="F20" s="1592"/>
      <c r="G20" s="1592"/>
      <c r="H20" s="1592"/>
      <c r="I20" s="1517"/>
      <c r="J20" s="579"/>
      <c r="K20" s="580"/>
      <c r="L20" s="1520" t="str">
        <f>INDEX(PT_DIFFERENTIATION_NUM_TER,MATCH(B19,PT_DIFFERENTIATION_TER_ID,0))</f>
        <v>.</v>
      </c>
      <c r="M20" s="535" t="s">
        <v>441</v>
      </c>
      <c r="N20" s="527"/>
      <c r="O20" s="2833" t="str">
        <f>INDEX(PT_DIFFERENTIATION_TER,MATCH(B19,PT_DIFFERENTIATION_TER_ID,0))</f>
        <v/>
      </c>
      <c r="P20" s="2833"/>
      <c r="Q20" s="2833"/>
      <c r="R20" s="2833"/>
      <c r="S20" s="2833"/>
      <c r="T20" s="2833"/>
      <c r="U20" s="2833"/>
      <c r="V20" s="2833"/>
      <c r="W20" s="2833"/>
      <c r="X20" s="1485" t="s">
        <v>442</v>
      </c>
      <c r="Z20" s="727"/>
      <c r="AA20" s="727" t="str">
        <f>IF(M20="","",M20)</f>
        <v>Территория действия тарифа</v>
      </c>
      <c r="AB20" s="727"/>
      <c r="AC20" s="727"/>
      <c r="AD20" s="1382">
        <v>20</v>
      </c>
    </row>
    <row customHeight="1" ht="24">
      <c r="A21" s="1590" t="s">
        <v>214</v>
      </c>
      <c r="B21" s="1590" t="s">
        <v>215</v>
      </c>
      <c r="C21" s="1590" t="s">
        <v>216</v>
      </c>
      <c r="D21" s="1590" t="s">
        <v>217</v>
      </c>
      <c r="E21" s="1590"/>
      <c r="F21" s="1592"/>
      <c r="G21" s="1592"/>
      <c r="H21" s="1592"/>
      <c r="I21" s="581"/>
      <c r="J21" s="579"/>
      <c r="K21" s="580"/>
      <c r="L21" s="1520" t="str">
        <f>INDEX(PT_DIFFERENTIATION_NUM_CS,MATCH(C19,PT_DIFFERENTIATION_CS_ID,0))</f>
        <v>..</v>
      </c>
      <c r="M21" s="536" t="s">
        <v>443</v>
      </c>
      <c r="N21" s="527"/>
      <c r="O21" s="2833" t="str">
        <f>INDEX(PT_DIFFERENTIATION_CS,MATCH(C19,PT_DIFFERENTIATION_CS_ID,0))</f>
        <v/>
      </c>
      <c r="P21" s="2833"/>
      <c r="Q21" s="2833"/>
      <c r="R21" s="2833"/>
      <c r="S21" s="2833"/>
      <c r="T21" s="2833"/>
      <c r="U21" s="2833"/>
      <c r="V21" s="2833"/>
      <c r="W21" s="2833"/>
      <c r="X21" s="1485" t="s">
        <v>444</v>
      </c>
      <c r="Z21" s="727"/>
      <c r="AA21" s="727" t="str">
        <f>IF(M21="","",M21)</f>
        <v>Наименование системы теплоснабжения </v>
      </c>
      <c r="AB21" s="727"/>
      <c r="AC21" s="727"/>
      <c r="AD21" s="1382">
        <v>23</v>
      </c>
    </row>
    <row customHeight="1" ht="21">
      <c r="A22" s="1590" t="s">
        <v>214</v>
      </c>
      <c r="B22" s="1590" t="s">
        <v>215</v>
      </c>
      <c r="C22" s="1590" t="s">
        <v>216</v>
      </c>
      <c r="D22" s="1590" t="s">
        <v>217</v>
      </c>
      <c r="E22" s="1590"/>
      <c r="F22" s="1592"/>
      <c r="G22" s="1592"/>
      <c r="H22" s="1592"/>
      <c r="I22" s="581"/>
      <c r="J22" s="579"/>
      <c r="K22" s="580"/>
      <c r="L22" s="1520" t="str">
        <f>INDEX(PT_DIFFERENTIATION_NUM_IST_TE,MATCH(D19,PT_DIFFERENTIATION_IST_TE_ID,0))</f>
        <v>...</v>
      </c>
      <c r="M22" s="537" t="s">
        <v>445</v>
      </c>
      <c r="N22" s="527"/>
      <c r="O22" s="2833" t="str">
        <f>INDEX(PT_DIFFERENTIATION_IST_TE,MATCH(D19,PT_DIFFERENTIATION_IST_TE_ID,0))</f>
        <v/>
      </c>
      <c r="P22" s="2833"/>
      <c r="Q22" s="2833"/>
      <c r="R22" s="2833"/>
      <c r="S22" s="2833"/>
      <c r="T22" s="2833"/>
      <c r="U22" s="2833"/>
      <c r="V22" s="2833"/>
      <c r="W22" s="2833"/>
      <c r="X22" s="1485" t="s">
        <v>446</v>
      </c>
      <c r="Z22" s="727"/>
      <c r="AA22" s="727" t="str">
        <f>IF(M22="","",M22)</f>
        <v>Источник тепловой энергии  </v>
      </c>
      <c r="AB22" s="727"/>
      <c r="AC22" s="727"/>
      <c r="AD22" s="1382">
        <v>20</v>
      </c>
    </row>
    <row customHeight="1" ht="96.75">
      <c r="A23" s="1590" t="s">
        <v>214</v>
      </c>
      <c r="B23" s="1590" t="s">
        <v>215</v>
      </c>
      <c r="C23" s="1590" t="s">
        <v>216</v>
      </c>
      <c r="D23" s="1590" t="s">
        <v>217</v>
      </c>
      <c r="E23" s="1590"/>
      <c r="F23" s="2834" t="str">
        <f>L22&amp;".1"</f>
        <v>....1</v>
      </c>
      <c r="I23" s="2484">
        <v>1</v>
      </c>
      <c r="J23" s="1518"/>
      <c r="K23" s="583"/>
      <c r="L23" s="1520" t="str">
        <f>$F$23</f>
        <v>....1</v>
      </c>
      <c r="M23" s="512" t="s">
        <v>448</v>
      </c>
      <c r="N23" s="527"/>
      <c r="O23" s="2532"/>
      <c r="P23" s="2532"/>
      <c r="Q23" s="2532"/>
      <c r="R23" s="2532"/>
      <c r="S23" s="2532"/>
      <c r="T23" s="2532"/>
      <c r="U23" s="2532"/>
      <c r="V23" s="2532"/>
      <c r="W23" s="2532"/>
      <c r="X23" s="1485" t="s">
        <v>449</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214</v>
      </c>
      <c r="B24" s="1590" t="s">
        <v>215</v>
      </c>
      <c r="C24" s="1590" t="s">
        <v>216</v>
      </c>
      <c r="D24" s="1590" t="s">
        <v>217</v>
      </c>
      <c r="E24" s="1590"/>
      <c r="F24" s="2834"/>
      <c r="G24" s="2444" t="str">
        <f>F23&amp;".1"</f>
        <v>....1.1</v>
      </c>
      <c r="I24" s="2484"/>
      <c r="J24" s="2484">
        <v>1</v>
      </c>
      <c r="K24" s="584"/>
      <c r="L24" s="1520" t="str">
        <f>$G$24</f>
        <v>....1.1</v>
      </c>
      <c r="M24" s="513" t="s">
        <v>451</v>
      </c>
      <c r="N24" s="527"/>
      <c r="O24" s="2472"/>
      <c r="P24" s="2473"/>
      <c r="Q24" s="2473"/>
      <c r="R24" s="2473"/>
      <c r="S24" s="2473"/>
      <c r="T24" s="2473"/>
      <c r="U24" s="2473"/>
      <c r="V24" s="2473"/>
      <c r="W24" s="2474"/>
      <c r="X24" s="1485" t="s">
        <v>452</v>
      </c>
      <c r="Z24" s="727"/>
      <c r="AA24" s="727" t="str">
        <f>IF(M24="","",M24)</f>
        <v>Группа потребителей</v>
      </c>
      <c r="AB24" s="727"/>
      <c r="AC24" s="727"/>
      <c r="AD24" s="1382">
        <v>82</v>
      </c>
    </row>
    <row customHeight="1" ht="11.549999999999999">
      <c r="A25" s="1590" t="s">
        <v>214</v>
      </c>
      <c r="B25" s="1590" t="s">
        <v>215</v>
      </c>
      <c r="C25" s="1590" t="s">
        <v>216</v>
      </c>
      <c r="D25" s="1590" t="s">
        <v>217</v>
      </c>
      <c r="E25" s="1590"/>
      <c r="F25" s="2834"/>
      <c r="G25" s="2444"/>
      <c r="H25" s="2444" t="str">
        <f>G24&amp;".1"</f>
        <v>....1.1.1</v>
      </c>
      <c r="I25" s="2484"/>
      <c r="J25" s="2484"/>
      <c r="K25" s="584">
        <v>1</v>
      </c>
      <c r="L25" s="1520" t="str">
        <f>$H$25</f>
        <v>....1.1.1</v>
      </c>
      <c r="M25" s="1574"/>
      <c r="N25" s="527"/>
      <c r="O25" s="978"/>
      <c r="P25" s="552"/>
      <c r="Q25" s="978"/>
      <c r="R25" s="1484"/>
      <c r="S25" s="2829"/>
      <c r="T25" s="2334" t="s">
        <v>67</v>
      </c>
      <c r="U25" s="2829"/>
      <c r="V25" s="2334" t="s">
        <v>19</v>
      </c>
      <c r="W25" s="552"/>
      <c r="X25" s="2480" t="s">
        <v>454</v>
      </c>
      <c r="Y25" s="738">
        <f>STRCHECKDATE(O26:W26)</f>
      </c>
      <c r="Z25" s="727"/>
      <c r="AA25" s="727" t="str">
        <f>IF(M25="","",M25)</f>
        <v/>
      </c>
      <c r="AB25" s="727"/>
      <c r="AC25" s="727"/>
      <c r="AD25" s="1382">
        <v>11</v>
      </c>
    </row>
    <row customHeight="1" ht="11.549999999999999">
      <c r="A26" s="1590" t="s">
        <v>214</v>
      </c>
      <c r="B26" s="1590" t="s">
        <v>215</v>
      </c>
      <c r="C26" s="1590" t="s">
        <v>216</v>
      </c>
      <c r="D26" s="1590" t="s">
        <v>217</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214</v>
      </c>
      <c r="B27" s="1590" t="s">
        <v>215</v>
      </c>
      <c r="C27" s="1590" t="s">
        <v>216</v>
      </c>
      <c r="D27" s="1590" t="s">
        <v>217</v>
      </c>
      <c r="E27" s="1590"/>
      <c r="F27" s="2834"/>
      <c r="G27" s="2444"/>
      <c r="I27" s="2484"/>
      <c r="J27" s="2484"/>
      <c r="K27" s="583"/>
      <c r="L27" s="1505"/>
      <c r="M27" s="515" t="s">
        <v>455</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214</v>
      </c>
      <c r="B28" s="1590" t="s">
        <v>215</v>
      </c>
      <c r="C28" s="1590" t="s">
        <v>216</v>
      </c>
      <c r="D28" s="1590" t="s">
        <v>217</v>
      </c>
      <c r="E28" s="1590"/>
      <c r="F28" s="2834"/>
      <c r="I28" s="2484"/>
      <c r="J28" s="1518"/>
      <c r="K28" s="583"/>
      <c r="L28" s="1505"/>
      <c r="M28" s="514" t="s">
        <v>456</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214</v>
      </c>
      <c r="B29" s="1590" t="s">
        <v>215</v>
      </c>
      <c r="C29" s="1590" t="s">
        <v>216</v>
      </c>
      <c r="D29" s="1590" t="s">
        <v>217</v>
      </c>
      <c r="E29" s="1590"/>
      <c r="F29" s="1592"/>
      <c r="G29" s="1592"/>
      <c r="H29" s="764"/>
      <c r="I29" s="587"/>
      <c r="J29" s="602"/>
      <c r="K29" s="582"/>
      <c r="L29" s="1505"/>
      <c r="M29" s="592" t="s">
        <v>457</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214</v>
      </c>
      <c r="B30" s="1590" t="s">
        <v>215</v>
      </c>
      <c r="C30" s="1590" t="s">
        <v>216</v>
      </c>
      <c r="D30" s="1590"/>
      <c r="E30" s="1590" t="s">
        <v>628</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214</v>
      </c>
      <c r="B31" s="1590" t="s">
        <v>215</v>
      </c>
      <c r="C31" s="1590"/>
      <c r="D31" s="1590"/>
      <c r="E31" s="1590" t="s">
        <v>2273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2274</v>
      </c>
      <c r="B32" s="1590"/>
      <c r="C32" s="1590"/>
      <c r="D32" s="1590"/>
      <c r="E32" s="1590" t="s">
        <v>118</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4902" customFormat="1" customHeight="1" ht="11.549999999999999">
      <c r="A33" s="1590"/>
      <c r="B33" s="1590"/>
      <c r="C33" s="1590"/>
      <c r="D33" s="1590"/>
      <c r="E33" s="1590" t="s">
        <v>205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845</v>
      </c>
      <c r="M35" s="2512" t="s">
        <v>2275</v>
      </c>
      <c r="N35" s="2512"/>
      <c r="O35" s="2512"/>
      <c r="P35" s="2512"/>
      <c r="Q35" s="2512"/>
      <c r="R35" s="2512"/>
      <c r="S35" s="2512"/>
      <c r="T35" s="2512"/>
      <c r="U35" s="2512"/>
      <c r="V35" s="2512"/>
      <c r="W35" s="2512"/>
      <c r="X35" s="2512"/>
      <c r="AD35" s="1382">
        <v>27</v>
      </c>
    </row>
    <row customHeight="1" ht="109.19999999999999">
      <c r="H36" s="764"/>
      <c r="I36" s="1530"/>
      <c r="M36" s="2512" t="s">
        <v>2276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83</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9EDBB-5B64-C734-F40A-784088FA4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0AD04-CBA3-1E5F-CDBA-E2767C01D2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A2C34-6ED4-1FD9-4541-B1A73B9222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EAD5E-3A2A-247F-896B-95D89D4E58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AE3CE-96F9-6825-9EDB-C123BB06EF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6188C-619A-A9AF-D3C4-12333EC6DD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B4C14-9911-9656-9171-D26307753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6E7D5-717A-F8A2-B73D-336ACB0FEA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C38DC-811A-1BA2-B7C5-970AD850BC6A}" mc:Ignorable="x14ac xr xr2 xr3">
  <dimension ref="A1:E8"/>
  <sheetViews>
    <sheetView topLeftCell="A1" showGridLines="0" workbookViewId="0">
      <selection activeCell="A1" sqref="A1"/>
    </sheetView>
  </sheetViews>
  <sheetFormatPr customHeight="1" defaultRowHeight="11.25"/>
  <cols>
    <col min="1" max="1" style="18613" width="10.57421875" customWidth="1"/>
    <col min="2" max="2" style="18613" width="8.7109375" customWidth="1"/>
    <col min="3" max="3" style="18613" width="18.140625" customWidth="1"/>
    <col min="4" max="4" style="18613" width="12.57421875" customWidth="1"/>
  </cols>
  <sheetData>
    <row customHeight="1" ht="11.25">
      <c r="A1" s="2842" t="s">
        <v>2277</v>
      </c>
      <c r="B1" s="2843" t="s">
        <v>2278</v>
      </c>
      <c r="C1" s="2844" t="s">
        <v>2279</v>
      </c>
      <c r="D1" s="2845"/>
      <c r="E1" s="1063" t="s">
        <v>2280</v>
      </c>
    </row>
    <row customHeight="1" ht="11.25">
      <c r="A2" s="2846"/>
      <c r="B2" s="992" t="s">
        <v>26</v>
      </c>
      <c r="C2" s="980"/>
      <c r="D2" s="991"/>
      <c r="E2" s="1063"/>
    </row>
    <row customHeight="1" ht="11.25">
      <c r="A3" s="2847"/>
      <c r="B3" s="2848" t="s">
        <v>33</v>
      </c>
      <c r="C3" s="980"/>
      <c r="D3" s="991"/>
      <c r="E3" s="1063"/>
    </row>
    <row customHeight="1" ht="11.25">
      <c r="A4" s="2849"/>
      <c r="B4" s="993" t="s">
        <v>1704</v>
      </c>
      <c r="C4" s="980"/>
      <c r="D4" s="991"/>
      <c r="E4" s="1063"/>
    </row>
    <row customHeight="1" ht="11.25">
      <c r="A5" s="2850"/>
      <c r="B5" s="993" t="s">
        <v>1698</v>
      </c>
      <c r="C5" s="2851" t="s">
        <v>2044</v>
      </c>
      <c r="D5" s="2852" t="s">
        <v>2281</v>
      </c>
      <c r="E5" s="1063"/>
    </row>
    <row s="14902" customFormat="1" customHeight="1" ht="11.25">
      <c r="A6" s="2853"/>
      <c r="B6" s="993" t="s">
        <v>1708</v>
      </c>
      <c r="C6" s="980"/>
      <c r="D6" s="991"/>
      <c r="E6" s="1063"/>
    </row>
    <row customHeight="1" ht="11.25">
      <c r="A7" s="2854"/>
      <c r="B7" s="993" t="s">
        <v>1715</v>
      </c>
      <c r="C7" s="980"/>
      <c r="D7" s="991"/>
      <c r="E7" s="1063"/>
    </row>
    <row customHeight="1" ht="11.25">
      <c r="A8" s="983"/>
      <c r="B8" s="993" t="s">
        <v>1711</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8B9C2-9C1B-0372-145B-C70ECE31C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F5002-76AB-F99B-DE18-2F3FFBF28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5C974-FBA7-0812-4D2D-AA40094A957B}" mc:Ignorable="x14ac xr xr2 xr3">
  <sheetPr>
    <tabColor rgb="FFFFCC99"/>
  </sheetPr>
  <dimension ref="A1:I791"/>
  <sheetViews>
    <sheetView topLeftCell="A1" showGridLines="0" workbookViewId="0">
      <selection activeCell="A1" sqref="A1"/>
    </sheetView>
  </sheetViews>
  <sheetFormatPr defaultColWidth="9.140625" customHeight="1" defaultRowHeight="11.25"/>
  <cols>
    <col min="1" max="2" style="14902" width="9.140625"/>
    <col min="3" max="3" style="14902" width="20.7109375" customWidth="1"/>
    <col min="4" max="4" style="14902" width="25.140625" customWidth="1"/>
    <col min="5" max="9" style="14902" width="9.140625"/>
  </cols>
  <sheetData>
    <row customHeight="1" ht="11.25">
      <c r="A1" s="295" t="s">
        <v>2282</v>
      </c>
      <c r="B1" s="295" t="s">
        <v>2283</v>
      </c>
      <c r="C1" s="295" t="s">
        <v>2284</v>
      </c>
      <c r="D1" s="295" t="s">
        <v>2285</v>
      </c>
      <c r="E1" s="295" t="s">
        <v>2286</v>
      </c>
      <c r="F1" s="295" t="s">
        <v>2287</v>
      </c>
      <c r="G1" s="295" t="s">
        <v>2288</v>
      </c>
      <c r="H1" s="295" t="s">
        <v>2289</v>
      </c>
      <c r="I1" s="295" t="s">
        <v>2290</v>
      </c>
    </row>
    <row customHeight="1" ht="11.25">
      <c r="A2" s="6728" t="s">
        <v>2291</v>
      </c>
      <c r="B2" s="6728" t="s">
        <v>16</v>
      </c>
      <c r="C2" s="6728" t="s">
        <v>2292</v>
      </c>
      <c r="D2" s="6728" t="s">
        <v>2293</v>
      </c>
      <c r="E2" s="6728" t="s">
        <v>2294</v>
      </c>
      <c r="F2" s="6728" t="s">
        <v>2295</v>
      </c>
      <c r="G2" s="6728" t="s">
        <v>2296</v>
      </c>
      <c r="H2" s="6728" t="s">
        <v>28</v>
      </c>
      <c r="I2" s="6728" t="s">
        <v>849</v>
      </c>
    </row>
    <row customHeight="1" ht="11.25">
      <c r="A3" s="6728" t="s">
        <v>2291</v>
      </c>
      <c r="B3" s="6728" t="s">
        <v>16</v>
      </c>
      <c r="C3" s="6728" t="s">
        <v>2297</v>
      </c>
      <c r="D3" s="6728" t="s">
        <v>2298</v>
      </c>
      <c r="E3" s="6728" t="s">
        <v>2294</v>
      </c>
      <c r="F3" s="6728" t="s">
        <v>2299</v>
      </c>
      <c r="G3" s="6728" t="s">
        <v>2296</v>
      </c>
      <c r="H3" s="6728" t="s">
        <v>28</v>
      </c>
      <c r="I3" s="6728" t="s">
        <v>849</v>
      </c>
    </row>
    <row customHeight="1" ht="11.25">
      <c r="A4" s="6728" t="s">
        <v>2291</v>
      </c>
      <c r="B4" s="6728" t="s">
        <v>16</v>
      </c>
      <c r="C4" s="6728" t="s">
        <v>2300</v>
      </c>
      <c r="D4" s="6728" t="s">
        <v>2301</v>
      </c>
      <c r="E4" s="6728" t="s">
        <v>2302</v>
      </c>
      <c r="F4" s="6728" t="s">
        <v>2303</v>
      </c>
      <c r="G4" s="6728" t="s">
        <v>2304</v>
      </c>
      <c r="H4" s="6728" t="s">
        <v>28</v>
      </c>
      <c r="I4" s="6728" t="s">
        <v>849</v>
      </c>
    </row>
    <row customHeight="1" ht="11.25">
      <c r="A5" s="6728" t="s">
        <v>2291</v>
      </c>
      <c r="B5" s="6728" t="s">
        <v>16</v>
      </c>
      <c r="C5" s="6728" t="s">
        <v>2305</v>
      </c>
      <c r="D5" s="6728" t="s">
        <v>2306</v>
      </c>
      <c r="E5" s="6728" t="s">
        <v>2307</v>
      </c>
      <c r="F5" s="6728" t="s">
        <v>2308</v>
      </c>
      <c r="G5" s="6728" t="s">
        <v>28</v>
      </c>
      <c r="H5" s="6728" t="s">
        <v>28</v>
      </c>
      <c r="I5" s="6728" t="s">
        <v>849</v>
      </c>
    </row>
    <row customHeight="1" ht="11.25">
      <c r="A6" s="6728" t="s">
        <v>2291</v>
      </c>
      <c r="B6" s="6728" t="s">
        <v>16</v>
      </c>
      <c r="C6" s="6728" t="s">
        <v>2309</v>
      </c>
      <c r="D6" s="6728" t="s">
        <v>2306</v>
      </c>
      <c r="E6" s="6728" t="s">
        <v>2307</v>
      </c>
      <c r="F6" s="6728" t="s">
        <v>2310</v>
      </c>
      <c r="G6" s="6728" t="s">
        <v>28</v>
      </c>
      <c r="H6" s="6728" t="s">
        <v>28</v>
      </c>
      <c r="I6" s="6728" t="s">
        <v>849</v>
      </c>
    </row>
    <row customHeight="1" ht="11.25">
      <c r="A7" s="6728" t="s">
        <v>2291</v>
      </c>
      <c r="B7" s="6728" t="s">
        <v>16</v>
      </c>
      <c r="C7" s="6728" t="s">
        <v>2311</v>
      </c>
      <c r="D7" s="6728" t="s">
        <v>2312</v>
      </c>
      <c r="E7" s="6728" t="s">
        <v>2313</v>
      </c>
      <c r="F7" s="6728" t="s">
        <v>2303</v>
      </c>
      <c r="G7" s="6728" t="s">
        <v>2314</v>
      </c>
      <c r="H7" s="6728" t="s">
        <v>28</v>
      </c>
      <c r="I7" s="6728" t="s">
        <v>849</v>
      </c>
    </row>
    <row customHeight="1" ht="11.25">
      <c r="A8" s="6728" t="s">
        <v>2291</v>
      </c>
      <c r="B8" s="6728" t="s">
        <v>16</v>
      </c>
      <c r="C8" s="6728" t="s">
        <v>2315</v>
      </c>
      <c r="D8" s="6728" t="s">
        <v>2316</v>
      </c>
      <c r="E8" s="6728" t="s">
        <v>50</v>
      </c>
      <c r="F8" s="6728" t="s">
        <v>2317</v>
      </c>
      <c r="G8" s="6728" t="s">
        <v>2318</v>
      </c>
      <c r="H8" s="6728" t="s">
        <v>28</v>
      </c>
      <c r="I8" s="6728" t="s">
        <v>849</v>
      </c>
    </row>
    <row customHeight="1" ht="11.25">
      <c r="A9" s="6728" t="s">
        <v>2291</v>
      </c>
      <c r="B9" s="6728" t="s">
        <v>16</v>
      </c>
      <c r="C9" s="6728" t="s">
        <v>2319</v>
      </c>
      <c r="D9" s="6728" t="s">
        <v>2320</v>
      </c>
      <c r="E9" s="6728" t="s">
        <v>2321</v>
      </c>
      <c r="F9" s="6728" t="s">
        <v>2303</v>
      </c>
      <c r="G9" s="6728" t="s">
        <v>2322</v>
      </c>
      <c r="H9" s="6728" t="s">
        <v>28</v>
      </c>
      <c r="I9" s="6728" t="s">
        <v>849</v>
      </c>
    </row>
    <row customHeight="1" ht="11.25">
      <c r="A10" s="6728" t="s">
        <v>2291</v>
      </c>
      <c r="B10" s="6728" t="s">
        <v>16</v>
      </c>
      <c r="C10" s="6728" t="s">
        <v>2323</v>
      </c>
      <c r="D10" s="6728" t="s">
        <v>2324</v>
      </c>
      <c r="E10" s="6728" t="s">
        <v>2325</v>
      </c>
      <c r="F10" s="6728" t="s">
        <v>2326</v>
      </c>
      <c r="G10" s="6728" t="s">
        <v>2327</v>
      </c>
      <c r="H10" s="6728" t="s">
        <v>28</v>
      </c>
      <c r="I10" s="6728" t="s">
        <v>849</v>
      </c>
    </row>
    <row customHeight="1" ht="11.25">
      <c r="A11" s="6728" t="s">
        <v>2291</v>
      </c>
      <c r="B11" s="6728" t="s">
        <v>16</v>
      </c>
      <c r="C11" s="6728" t="s">
        <v>2328</v>
      </c>
      <c r="D11" s="6728" t="s">
        <v>2329</v>
      </c>
      <c r="E11" s="6728" t="s">
        <v>2330</v>
      </c>
      <c r="F11" s="6728" t="s">
        <v>2303</v>
      </c>
      <c r="G11" s="6728" t="s">
        <v>2331</v>
      </c>
      <c r="H11" s="6728" t="s">
        <v>28</v>
      </c>
      <c r="I11" s="6728" t="s">
        <v>849</v>
      </c>
    </row>
    <row customHeight="1" ht="11.25">
      <c r="A12" s="6728" t="s">
        <v>2291</v>
      </c>
      <c r="B12" s="6728" t="s">
        <v>16</v>
      </c>
      <c r="C12" s="6728" t="s">
        <v>2332</v>
      </c>
      <c r="D12" s="6728" t="s">
        <v>2333</v>
      </c>
      <c r="E12" s="6728" t="s">
        <v>2334</v>
      </c>
      <c r="F12" s="6728" t="s">
        <v>2335</v>
      </c>
      <c r="G12" s="6728" t="s">
        <v>2336</v>
      </c>
      <c r="H12" s="6728" t="s">
        <v>28</v>
      </c>
      <c r="I12" s="6728" t="s">
        <v>849</v>
      </c>
    </row>
    <row customHeight="1" ht="11.25">
      <c r="A13" s="6728" t="s">
        <v>2291</v>
      </c>
      <c r="B13" s="6728" t="s">
        <v>16</v>
      </c>
      <c r="C13" s="6728" t="s">
        <v>2337</v>
      </c>
      <c r="D13" s="6728" t="s">
        <v>2338</v>
      </c>
      <c r="E13" s="6728" t="s">
        <v>2339</v>
      </c>
      <c r="F13" s="6728" t="s">
        <v>2340</v>
      </c>
      <c r="G13" s="6728" t="s">
        <v>2341</v>
      </c>
      <c r="H13" s="6728" t="s">
        <v>28</v>
      </c>
      <c r="I13" s="6728" t="s">
        <v>849</v>
      </c>
    </row>
    <row customHeight="1" ht="11.25">
      <c r="A14" s="6728" t="s">
        <v>2291</v>
      </c>
      <c r="B14" s="6728" t="s">
        <v>16</v>
      </c>
      <c r="C14" s="6728" t="s">
        <v>2342</v>
      </c>
      <c r="D14" s="6728" t="s">
        <v>2343</v>
      </c>
      <c r="E14" s="6728" t="s">
        <v>2344</v>
      </c>
      <c r="F14" s="6728" t="s">
        <v>2345</v>
      </c>
      <c r="G14" s="6728" t="s">
        <v>2346</v>
      </c>
      <c r="H14" s="6728" t="s">
        <v>28</v>
      </c>
      <c r="I14" s="6728" t="s">
        <v>849</v>
      </c>
    </row>
    <row customHeight="1" ht="11.25">
      <c r="A15" s="6728" t="s">
        <v>2291</v>
      </c>
      <c r="B15" s="6728" t="s">
        <v>16</v>
      </c>
      <c r="C15" s="6728" t="s">
        <v>2347</v>
      </c>
      <c r="D15" s="6728" t="s">
        <v>2348</v>
      </c>
      <c r="E15" s="6728" t="s">
        <v>2344</v>
      </c>
      <c r="F15" s="6728" t="s">
        <v>2349</v>
      </c>
      <c r="G15" s="6728" t="s">
        <v>2346</v>
      </c>
      <c r="H15" s="6728" t="s">
        <v>28</v>
      </c>
      <c r="I15" s="6728" t="s">
        <v>849</v>
      </c>
    </row>
    <row customHeight="1" ht="11.25">
      <c r="A16" s="6728" t="s">
        <v>2291</v>
      </c>
      <c r="B16" s="6728" t="s">
        <v>16</v>
      </c>
      <c r="C16" s="6728" t="s">
        <v>2350</v>
      </c>
      <c r="D16" s="6728" t="s">
        <v>2351</v>
      </c>
      <c r="E16" s="6728" t="s">
        <v>2344</v>
      </c>
      <c r="F16" s="6728" t="s">
        <v>2352</v>
      </c>
      <c r="G16" s="6728" t="s">
        <v>2346</v>
      </c>
      <c r="H16" s="6728" t="s">
        <v>28</v>
      </c>
      <c r="I16" s="6728" t="s">
        <v>849</v>
      </c>
    </row>
    <row customHeight="1" ht="11.25">
      <c r="A17" s="6728" t="s">
        <v>2291</v>
      </c>
      <c r="B17" s="6728" t="s">
        <v>16</v>
      </c>
      <c r="C17" s="6728" t="s">
        <v>2353</v>
      </c>
      <c r="D17" s="6728" t="s">
        <v>2354</v>
      </c>
      <c r="E17" s="6728" t="s">
        <v>2344</v>
      </c>
      <c r="F17" s="6728" t="s">
        <v>2355</v>
      </c>
      <c r="G17" s="6728" t="s">
        <v>2346</v>
      </c>
      <c r="H17" s="6728" t="s">
        <v>28</v>
      </c>
      <c r="I17" s="6728" t="s">
        <v>849</v>
      </c>
    </row>
    <row customHeight="1" ht="11.25">
      <c r="A18" s="6728" t="s">
        <v>2291</v>
      </c>
      <c r="B18" s="6728" t="s">
        <v>16</v>
      </c>
      <c r="C18" s="6728" t="s">
        <v>2356</v>
      </c>
      <c r="D18" s="6728" t="s">
        <v>2357</v>
      </c>
      <c r="E18" s="6728" t="s">
        <v>2344</v>
      </c>
      <c r="F18" s="6728" t="s">
        <v>2358</v>
      </c>
      <c r="G18" s="6728" t="s">
        <v>2346</v>
      </c>
      <c r="H18" s="6728" t="s">
        <v>28</v>
      </c>
      <c r="I18" s="6728" t="s">
        <v>849</v>
      </c>
    </row>
    <row customHeight="1" ht="11.25">
      <c r="A19" s="6728" t="s">
        <v>2291</v>
      </c>
      <c r="B19" s="6728" t="s">
        <v>16</v>
      </c>
      <c r="C19" s="6728" t="s">
        <v>2359</v>
      </c>
      <c r="D19" s="6728" t="s">
        <v>2360</v>
      </c>
      <c r="E19" s="6728" t="s">
        <v>2344</v>
      </c>
      <c r="F19" s="6728" t="s">
        <v>2361</v>
      </c>
      <c r="G19" s="6728" t="s">
        <v>2346</v>
      </c>
      <c r="H19" s="6728" t="s">
        <v>28</v>
      </c>
      <c r="I19" s="6728" t="s">
        <v>849</v>
      </c>
    </row>
    <row customHeight="1" ht="11.25">
      <c r="A20" s="6728" t="s">
        <v>2291</v>
      </c>
      <c r="B20" s="6728" t="s">
        <v>16</v>
      </c>
      <c r="C20" s="6728" t="s">
        <v>2362</v>
      </c>
      <c r="D20" s="6728" t="s">
        <v>2363</v>
      </c>
      <c r="E20" s="6728" t="s">
        <v>2344</v>
      </c>
      <c r="F20" s="6728" t="s">
        <v>2364</v>
      </c>
      <c r="G20" s="6728" t="s">
        <v>2346</v>
      </c>
      <c r="H20" s="6728" t="s">
        <v>28</v>
      </c>
      <c r="I20" s="6728" t="s">
        <v>849</v>
      </c>
    </row>
    <row customHeight="1" ht="11.25">
      <c r="A21" s="6728" t="s">
        <v>2291</v>
      </c>
      <c r="B21" s="6728" t="s">
        <v>16</v>
      </c>
      <c r="C21" s="6728" t="s">
        <v>2365</v>
      </c>
      <c r="D21" s="6728" t="s">
        <v>2366</v>
      </c>
      <c r="E21" s="6728" t="s">
        <v>2344</v>
      </c>
      <c r="F21" s="6728" t="s">
        <v>2367</v>
      </c>
      <c r="G21" s="6728" t="s">
        <v>2346</v>
      </c>
      <c r="H21" s="6728" t="s">
        <v>28</v>
      </c>
      <c r="I21" s="6728" t="s">
        <v>849</v>
      </c>
    </row>
    <row customHeight="1" ht="11.25">
      <c r="A22" s="6728" t="s">
        <v>2291</v>
      </c>
      <c r="B22" s="6728" t="s">
        <v>16</v>
      </c>
      <c r="C22" s="6728" t="s">
        <v>2368</v>
      </c>
      <c r="D22" s="6728" t="s">
        <v>2369</v>
      </c>
      <c r="E22" s="6728" t="s">
        <v>2370</v>
      </c>
      <c r="F22" s="6728" t="s">
        <v>2345</v>
      </c>
      <c r="G22" s="6728" t="s">
        <v>2371</v>
      </c>
      <c r="H22" s="6728" t="s">
        <v>28</v>
      </c>
      <c r="I22" s="6728" t="s">
        <v>849</v>
      </c>
    </row>
    <row customHeight="1" ht="11.25">
      <c r="A23" s="6728" t="s">
        <v>2291</v>
      </c>
      <c r="B23" s="6728" t="s">
        <v>16</v>
      </c>
      <c r="C23" s="6728" t="s">
        <v>2372</v>
      </c>
      <c r="D23" s="6728" t="s">
        <v>2373</v>
      </c>
      <c r="E23" s="6728" t="s">
        <v>2370</v>
      </c>
      <c r="F23" s="6728" t="s">
        <v>2374</v>
      </c>
      <c r="G23" s="6728" t="s">
        <v>2371</v>
      </c>
      <c r="H23" s="6728" t="s">
        <v>28</v>
      </c>
      <c r="I23" s="6728" t="s">
        <v>849</v>
      </c>
    </row>
    <row customHeight="1" ht="11.25">
      <c r="A24" s="6728" t="s">
        <v>2291</v>
      </c>
      <c r="B24" s="6728" t="s">
        <v>16</v>
      </c>
      <c r="C24" s="6728" t="s">
        <v>2375</v>
      </c>
      <c r="D24" s="6728" t="s">
        <v>2376</v>
      </c>
      <c r="E24" s="6728" t="s">
        <v>2370</v>
      </c>
      <c r="F24" s="6728" t="s">
        <v>2377</v>
      </c>
      <c r="G24" s="6728" t="s">
        <v>2371</v>
      </c>
      <c r="H24" s="6728" t="s">
        <v>28</v>
      </c>
      <c r="I24" s="6728" t="s">
        <v>849</v>
      </c>
    </row>
    <row customHeight="1" ht="11.25">
      <c r="A25" s="6728" t="s">
        <v>2291</v>
      </c>
      <c r="B25" s="6728" t="s">
        <v>16</v>
      </c>
      <c r="C25" s="6728" t="s">
        <v>2378</v>
      </c>
      <c r="D25" s="6728" t="s">
        <v>2379</v>
      </c>
      <c r="E25" s="6728" t="s">
        <v>2370</v>
      </c>
      <c r="F25" s="6728" t="s">
        <v>2380</v>
      </c>
      <c r="G25" s="6728" t="s">
        <v>2371</v>
      </c>
      <c r="H25" s="6728" t="s">
        <v>28</v>
      </c>
      <c r="I25" s="6728" t="s">
        <v>849</v>
      </c>
    </row>
    <row customHeight="1" ht="11.25">
      <c r="A26" s="6728" t="s">
        <v>2291</v>
      </c>
      <c r="B26" s="6728" t="s">
        <v>16</v>
      </c>
      <c r="C26" s="6728" t="s">
        <v>2381</v>
      </c>
      <c r="D26" s="6728" t="s">
        <v>2382</v>
      </c>
      <c r="E26" s="6728" t="s">
        <v>2370</v>
      </c>
      <c r="F26" s="6728" t="s">
        <v>2383</v>
      </c>
      <c r="G26" s="6728" t="s">
        <v>2371</v>
      </c>
      <c r="H26" s="6728" t="s">
        <v>28</v>
      </c>
      <c r="I26" s="6728" t="s">
        <v>849</v>
      </c>
    </row>
    <row customHeight="1" ht="11.25">
      <c r="A27" s="6728" t="s">
        <v>2291</v>
      </c>
      <c r="B27" s="6728" t="s">
        <v>16</v>
      </c>
      <c r="C27" s="6728" t="s">
        <v>2384</v>
      </c>
      <c r="D27" s="6728" t="s">
        <v>2385</v>
      </c>
      <c r="E27" s="6728" t="s">
        <v>2370</v>
      </c>
      <c r="F27" s="6728" t="s">
        <v>2386</v>
      </c>
      <c r="G27" s="6728" t="s">
        <v>2371</v>
      </c>
      <c r="H27" s="6728" t="s">
        <v>28</v>
      </c>
      <c r="I27" s="6728" t="s">
        <v>849</v>
      </c>
    </row>
    <row customHeight="1" ht="11.25">
      <c r="A28" s="6728" t="s">
        <v>2291</v>
      </c>
      <c r="B28" s="6728" t="s">
        <v>16</v>
      </c>
      <c r="C28" s="6728" t="s">
        <v>2387</v>
      </c>
      <c r="D28" s="6728" t="s">
        <v>2388</v>
      </c>
      <c r="E28" s="6728" t="s">
        <v>2370</v>
      </c>
      <c r="F28" s="6728" t="s">
        <v>2389</v>
      </c>
      <c r="G28" s="6728" t="s">
        <v>2371</v>
      </c>
      <c r="H28" s="6728" t="s">
        <v>28</v>
      </c>
      <c r="I28" s="6728" t="s">
        <v>849</v>
      </c>
    </row>
    <row customHeight="1" ht="11.25">
      <c r="A29" s="6728" t="s">
        <v>2291</v>
      </c>
      <c r="B29" s="6728" t="s">
        <v>16</v>
      </c>
      <c r="C29" s="6728" t="s">
        <v>2390</v>
      </c>
      <c r="D29" s="6728" t="s">
        <v>2391</v>
      </c>
      <c r="E29" s="6728" t="s">
        <v>2370</v>
      </c>
      <c r="F29" s="6728" t="s">
        <v>2392</v>
      </c>
      <c r="G29" s="6728" t="s">
        <v>2371</v>
      </c>
      <c r="H29" s="6728" t="s">
        <v>28</v>
      </c>
      <c r="I29" s="6728" t="s">
        <v>849</v>
      </c>
    </row>
    <row customHeight="1" ht="11.25">
      <c r="A30" s="6728" t="s">
        <v>2291</v>
      </c>
      <c r="B30" s="6728" t="s">
        <v>16</v>
      </c>
      <c r="C30" s="6728" t="s">
        <v>2393</v>
      </c>
      <c r="D30" s="6728" t="s">
        <v>2394</v>
      </c>
      <c r="E30" s="6728" t="s">
        <v>2370</v>
      </c>
      <c r="F30" s="6728" t="s">
        <v>2361</v>
      </c>
      <c r="G30" s="6728" t="s">
        <v>2371</v>
      </c>
      <c r="H30" s="6728" t="s">
        <v>28</v>
      </c>
      <c r="I30" s="6728" t="s">
        <v>849</v>
      </c>
    </row>
    <row customHeight="1" ht="11.25">
      <c r="A31" s="6728" t="s">
        <v>2291</v>
      </c>
      <c r="B31" s="6728" t="s">
        <v>16</v>
      </c>
      <c r="C31" s="6728" t="s">
        <v>2395</v>
      </c>
      <c r="D31" s="6728" t="s">
        <v>2396</v>
      </c>
      <c r="E31" s="6728" t="s">
        <v>2397</v>
      </c>
      <c r="F31" s="6728" t="s">
        <v>2398</v>
      </c>
      <c r="G31" s="6728" t="s">
        <v>2399</v>
      </c>
      <c r="H31" s="6728" t="s">
        <v>28</v>
      </c>
      <c r="I31" s="6728" t="s">
        <v>849</v>
      </c>
    </row>
    <row customHeight="1" ht="11.25">
      <c r="A32" s="6728" t="s">
        <v>2291</v>
      </c>
      <c r="B32" s="6728" t="s">
        <v>16</v>
      </c>
      <c r="C32" s="6728" t="s">
        <v>2400</v>
      </c>
      <c r="D32" s="6728" t="s">
        <v>2401</v>
      </c>
      <c r="E32" s="6728" t="s">
        <v>2402</v>
      </c>
      <c r="F32" s="6728" t="s">
        <v>2303</v>
      </c>
      <c r="G32" s="6728" t="s">
        <v>2403</v>
      </c>
      <c r="H32" s="6728" t="s">
        <v>28</v>
      </c>
      <c r="I32" s="6728" t="s">
        <v>849</v>
      </c>
    </row>
    <row customHeight="1" ht="11.25">
      <c r="A33" s="6728" t="s">
        <v>2291</v>
      </c>
      <c r="B33" s="6728" t="s">
        <v>16</v>
      </c>
      <c r="C33" s="6728" t="s">
        <v>2404</v>
      </c>
      <c r="D33" s="6728" t="s">
        <v>2405</v>
      </c>
      <c r="E33" s="6728" t="s">
        <v>2406</v>
      </c>
      <c r="F33" s="6728" t="s">
        <v>2407</v>
      </c>
      <c r="G33" s="6728" t="s">
        <v>2408</v>
      </c>
      <c r="H33" s="6728" t="s">
        <v>28</v>
      </c>
      <c r="I33" s="6728" t="s">
        <v>849</v>
      </c>
    </row>
    <row customHeight="1" ht="11.25">
      <c r="A34" s="6728" t="s">
        <v>2291</v>
      </c>
      <c r="B34" s="6728" t="s">
        <v>16</v>
      </c>
      <c r="C34" s="6728" t="s">
        <v>2409</v>
      </c>
      <c r="D34" s="6728" t="s">
        <v>2410</v>
      </c>
      <c r="E34" s="6728" t="s">
        <v>2411</v>
      </c>
      <c r="F34" s="6728" t="s">
        <v>2303</v>
      </c>
      <c r="G34" s="6728" t="s">
        <v>2412</v>
      </c>
      <c r="H34" s="6728" t="s">
        <v>28</v>
      </c>
      <c r="I34" s="6728" t="s">
        <v>849</v>
      </c>
    </row>
    <row customHeight="1" ht="11.25">
      <c r="A35" s="6728" t="s">
        <v>2291</v>
      </c>
      <c r="B35" s="6728" t="s">
        <v>16</v>
      </c>
      <c r="C35" s="6728" t="s">
        <v>13</v>
      </c>
      <c r="D35" s="6728" t="s">
        <v>47</v>
      </c>
      <c r="E35" s="6728" t="s">
        <v>50</v>
      </c>
      <c r="F35" s="6728" t="s">
        <v>52</v>
      </c>
      <c r="G35" s="6728" t="s">
        <v>2318</v>
      </c>
      <c r="H35" s="6728" t="s">
        <v>28</v>
      </c>
      <c r="I35" s="6728" t="s">
        <v>849</v>
      </c>
    </row>
    <row customHeight="1" ht="11.25">
      <c r="A36" s="6728" t="s">
        <v>2291</v>
      </c>
      <c r="B36" s="6728" t="s">
        <v>16</v>
      </c>
      <c r="C36" s="6728" t="s">
        <v>2413</v>
      </c>
      <c r="D36" s="6728" t="s">
        <v>2414</v>
      </c>
      <c r="E36" s="6728" t="s">
        <v>2415</v>
      </c>
      <c r="F36" s="6728" t="s">
        <v>2416</v>
      </c>
      <c r="G36" s="6728" t="s">
        <v>2417</v>
      </c>
      <c r="H36" s="6728" t="s">
        <v>28</v>
      </c>
      <c r="I36" s="6728" t="s">
        <v>849</v>
      </c>
    </row>
    <row customHeight="1" ht="11.25">
      <c r="A37" s="6728" t="s">
        <v>2291</v>
      </c>
      <c r="B37" s="6728" t="s">
        <v>16</v>
      </c>
      <c r="C37" s="6728" t="s">
        <v>2418</v>
      </c>
      <c r="D37" s="6728" t="s">
        <v>2419</v>
      </c>
      <c r="E37" s="6728" t="s">
        <v>2420</v>
      </c>
      <c r="F37" s="6728" t="s">
        <v>2303</v>
      </c>
      <c r="G37" s="6728" t="s">
        <v>2421</v>
      </c>
      <c r="H37" s="6728" t="s">
        <v>28</v>
      </c>
      <c r="I37" s="6728" t="s">
        <v>849</v>
      </c>
    </row>
    <row customHeight="1" ht="11.25">
      <c r="A38" s="6728" t="s">
        <v>2291</v>
      </c>
      <c r="B38" s="6728" t="s">
        <v>16</v>
      </c>
      <c r="C38" s="6728" t="s">
        <v>2422</v>
      </c>
      <c r="D38" s="6728" t="s">
        <v>2423</v>
      </c>
      <c r="E38" s="6728" t="s">
        <v>2424</v>
      </c>
      <c r="F38" s="6728" t="s">
        <v>2303</v>
      </c>
      <c r="G38" s="6728" t="s">
        <v>2425</v>
      </c>
      <c r="H38" s="6728" t="s">
        <v>28</v>
      </c>
      <c r="I38" s="6728" t="s">
        <v>849</v>
      </c>
    </row>
    <row customHeight="1" ht="11.25">
      <c r="A39" s="6728" t="s">
        <v>2291</v>
      </c>
      <c r="B39" s="6728" t="s">
        <v>16</v>
      </c>
      <c r="C39" s="6728" t="s">
        <v>2426</v>
      </c>
      <c r="D39" s="6728" t="s">
        <v>2427</v>
      </c>
      <c r="E39" s="6728" t="s">
        <v>2428</v>
      </c>
      <c r="F39" s="6728" t="s">
        <v>2407</v>
      </c>
      <c r="G39" s="6728" t="s">
        <v>2429</v>
      </c>
      <c r="H39" s="6728" t="s">
        <v>28</v>
      </c>
      <c r="I39" s="6728" t="s">
        <v>849</v>
      </c>
    </row>
    <row customHeight="1" ht="11.25">
      <c r="A40" s="6728" t="s">
        <v>2291</v>
      </c>
      <c r="B40" s="6728" t="s">
        <v>16</v>
      </c>
      <c r="C40" s="6728" t="s">
        <v>2430</v>
      </c>
      <c r="D40" s="6728" t="s">
        <v>2431</v>
      </c>
      <c r="E40" s="6728" t="s">
        <v>2432</v>
      </c>
      <c r="F40" s="6728" t="s">
        <v>2433</v>
      </c>
      <c r="G40" s="6728" t="s">
        <v>2434</v>
      </c>
      <c r="H40" s="6728" t="s">
        <v>28</v>
      </c>
      <c r="I40" s="6728" t="s">
        <v>849</v>
      </c>
    </row>
    <row customHeight="1" ht="11.25">
      <c r="A41" s="6728" t="s">
        <v>2291</v>
      </c>
      <c r="B41" s="6728" t="s">
        <v>16</v>
      </c>
      <c r="C41" s="6728" t="s">
        <v>2435</v>
      </c>
      <c r="D41" s="6728" t="s">
        <v>2436</v>
      </c>
      <c r="E41" s="6728" t="s">
        <v>2437</v>
      </c>
      <c r="F41" s="6728" t="s">
        <v>2438</v>
      </c>
      <c r="G41" s="6728" t="s">
        <v>2439</v>
      </c>
      <c r="H41" s="6728" t="s">
        <v>28</v>
      </c>
      <c r="I41" s="6728" t="s">
        <v>849</v>
      </c>
    </row>
    <row customHeight="1" ht="11.25">
      <c r="A42" s="6728" t="s">
        <v>2291</v>
      </c>
      <c r="B42" s="6728" t="s">
        <v>16</v>
      </c>
      <c r="C42" s="6728" t="s">
        <v>2440</v>
      </c>
      <c r="D42" s="6728" t="s">
        <v>2441</v>
      </c>
      <c r="E42" s="6728" t="s">
        <v>2432</v>
      </c>
      <c r="F42" s="6728" t="s">
        <v>2442</v>
      </c>
      <c r="G42" s="6728" t="s">
        <v>2443</v>
      </c>
      <c r="H42" s="6728" t="s">
        <v>28</v>
      </c>
      <c r="I42" s="6728" t="s">
        <v>849</v>
      </c>
    </row>
    <row customHeight="1" ht="11.25">
      <c r="A43" s="6728" t="s">
        <v>2291</v>
      </c>
      <c r="B43" s="6728" t="s">
        <v>16</v>
      </c>
      <c r="C43" s="6728" t="s">
        <v>2444</v>
      </c>
      <c r="D43" s="6728" t="s">
        <v>2445</v>
      </c>
      <c r="E43" s="6728" t="s">
        <v>2446</v>
      </c>
      <c r="F43" s="6728" t="s">
        <v>2303</v>
      </c>
      <c r="G43" s="6728" t="s">
        <v>2447</v>
      </c>
      <c r="H43" s="6728" t="s">
        <v>28</v>
      </c>
      <c r="I43" s="6728" t="s">
        <v>849</v>
      </c>
    </row>
    <row customHeight="1" ht="11.25">
      <c r="A44" s="6728" t="s">
        <v>2291</v>
      </c>
      <c r="B44" s="6728" t="s">
        <v>16</v>
      </c>
      <c r="C44" s="6728" t="s">
        <v>2448</v>
      </c>
      <c r="D44" s="6728" t="s">
        <v>2449</v>
      </c>
      <c r="E44" s="6728" t="s">
        <v>2450</v>
      </c>
      <c r="F44" s="6728" t="s">
        <v>2407</v>
      </c>
      <c r="G44" s="6728" t="s">
        <v>2451</v>
      </c>
      <c r="H44" s="6728" t="s">
        <v>28</v>
      </c>
      <c r="I44" s="6728" t="s">
        <v>849</v>
      </c>
    </row>
    <row customHeight="1" ht="11.25">
      <c r="A45" s="6728" t="s">
        <v>2291</v>
      </c>
      <c r="B45" s="6728" t="s">
        <v>16</v>
      </c>
      <c r="C45" s="6728" t="s">
        <v>2452</v>
      </c>
      <c r="D45" s="6728" t="s">
        <v>2453</v>
      </c>
      <c r="E45" s="6728" t="s">
        <v>2454</v>
      </c>
      <c r="F45" s="6728" t="s">
        <v>2303</v>
      </c>
      <c r="G45" s="6728" t="s">
        <v>2455</v>
      </c>
      <c r="H45" s="6728" t="s">
        <v>28</v>
      </c>
      <c r="I45" s="6728" t="s">
        <v>849</v>
      </c>
    </row>
    <row customHeight="1" ht="11.25">
      <c r="A46" s="6728" t="s">
        <v>2291</v>
      </c>
      <c r="B46" s="6728" t="s">
        <v>16</v>
      </c>
      <c r="C46" s="6728" t="s">
        <v>2456</v>
      </c>
      <c r="D46" s="6728" t="s">
        <v>2457</v>
      </c>
      <c r="E46" s="6728" t="s">
        <v>2458</v>
      </c>
      <c r="F46" s="6728" t="s">
        <v>2303</v>
      </c>
      <c r="G46" s="6728" t="s">
        <v>2459</v>
      </c>
      <c r="H46" s="6728" t="s">
        <v>28</v>
      </c>
      <c r="I46" s="6728" t="s">
        <v>849</v>
      </c>
    </row>
    <row customHeight="1" ht="11.25">
      <c r="A47" s="6728" t="s">
        <v>2291</v>
      </c>
      <c r="B47" s="6728" t="s">
        <v>16</v>
      </c>
      <c r="C47" s="6728" t="s">
        <v>28</v>
      </c>
      <c r="D47" s="6728" t="s">
        <v>2460</v>
      </c>
      <c r="E47" s="6728" t="s">
        <v>2461</v>
      </c>
      <c r="F47" s="6728" t="s">
        <v>2303</v>
      </c>
      <c r="G47" s="6728" t="s">
        <v>28</v>
      </c>
      <c r="H47" s="6728" t="s">
        <v>28</v>
      </c>
      <c r="I47" s="6728" t="s">
        <v>849</v>
      </c>
    </row>
    <row customHeight="1" ht="11.25">
      <c r="A48" s="6728" t="s">
        <v>2291</v>
      </c>
      <c r="B48" s="6728" t="s">
        <v>16</v>
      </c>
      <c r="C48" s="6728" t="s">
        <v>2462</v>
      </c>
      <c r="D48" s="6728" t="s">
        <v>2463</v>
      </c>
      <c r="E48" s="6728" t="s">
        <v>2464</v>
      </c>
      <c r="F48" s="6728" t="s">
        <v>2303</v>
      </c>
      <c r="G48" s="6728" t="s">
        <v>2465</v>
      </c>
      <c r="H48" s="6728" t="s">
        <v>28</v>
      </c>
      <c r="I48" s="6728" t="s">
        <v>849</v>
      </c>
    </row>
    <row customHeight="1" ht="11.25">
      <c r="A49" s="6728" t="s">
        <v>2291</v>
      </c>
      <c r="B49" s="6728" t="s">
        <v>16</v>
      </c>
      <c r="C49" s="6728" t="s">
        <v>2466</v>
      </c>
      <c r="D49" s="6728" t="s">
        <v>2467</v>
      </c>
      <c r="E49" s="6728" t="s">
        <v>2464</v>
      </c>
      <c r="F49" s="6728" t="s">
        <v>2345</v>
      </c>
      <c r="G49" s="6728" t="s">
        <v>2465</v>
      </c>
      <c r="H49" s="6728" t="s">
        <v>28</v>
      </c>
      <c r="I49" s="6728" t="s">
        <v>849</v>
      </c>
    </row>
    <row customHeight="1" ht="11.25">
      <c r="A50" s="6728" t="s">
        <v>2291</v>
      </c>
      <c r="B50" s="6728" t="s">
        <v>16</v>
      </c>
      <c r="C50" s="6728" t="s">
        <v>2468</v>
      </c>
      <c r="D50" s="6728" t="s">
        <v>2469</v>
      </c>
      <c r="E50" s="6728" t="s">
        <v>2464</v>
      </c>
      <c r="F50" s="6728" t="s">
        <v>2392</v>
      </c>
      <c r="G50" s="6728" t="s">
        <v>2465</v>
      </c>
      <c r="H50" s="6728" t="s">
        <v>28</v>
      </c>
      <c r="I50" s="6728" t="s">
        <v>849</v>
      </c>
    </row>
    <row customHeight="1" ht="11.25">
      <c r="A51" s="6728" t="s">
        <v>2291</v>
      </c>
      <c r="B51" s="6728" t="s">
        <v>16</v>
      </c>
      <c r="C51" s="6728" t="s">
        <v>2470</v>
      </c>
      <c r="D51" s="6728" t="s">
        <v>2471</v>
      </c>
      <c r="E51" s="6728" t="s">
        <v>2464</v>
      </c>
      <c r="F51" s="6728" t="s">
        <v>2472</v>
      </c>
      <c r="G51" s="6728" t="s">
        <v>2465</v>
      </c>
      <c r="H51" s="6728" t="s">
        <v>28</v>
      </c>
      <c r="I51" s="6728" t="s">
        <v>849</v>
      </c>
    </row>
    <row customHeight="1" ht="11.25">
      <c r="A52" s="6728" t="s">
        <v>2291</v>
      </c>
      <c r="B52" s="6728" t="s">
        <v>16</v>
      </c>
      <c r="C52" s="6728" t="s">
        <v>2473</v>
      </c>
      <c r="D52" s="6728" t="s">
        <v>2474</v>
      </c>
      <c r="E52" s="6728" t="s">
        <v>2464</v>
      </c>
      <c r="F52" s="6728" t="s">
        <v>2475</v>
      </c>
      <c r="G52" s="6728" t="s">
        <v>2465</v>
      </c>
      <c r="H52" s="6728" t="s">
        <v>28</v>
      </c>
      <c r="I52" s="6728" t="s">
        <v>849</v>
      </c>
    </row>
    <row customHeight="1" ht="11.25">
      <c r="A53" s="6728" t="s">
        <v>2291</v>
      </c>
      <c r="B53" s="6728" t="s">
        <v>16</v>
      </c>
      <c r="C53" s="6728" t="s">
        <v>2476</v>
      </c>
      <c r="D53" s="6728" t="s">
        <v>2477</v>
      </c>
      <c r="E53" s="6728" t="s">
        <v>2464</v>
      </c>
      <c r="F53" s="6728" t="s">
        <v>2478</v>
      </c>
      <c r="G53" s="6728" t="s">
        <v>2465</v>
      </c>
      <c r="H53" s="6728" t="s">
        <v>28</v>
      </c>
      <c r="I53" s="6728" t="s">
        <v>849</v>
      </c>
    </row>
    <row customHeight="1" ht="11.25">
      <c r="A54" s="6728" t="s">
        <v>2291</v>
      </c>
      <c r="B54" s="6728" t="s">
        <v>16</v>
      </c>
      <c r="C54" s="6728" t="s">
        <v>2479</v>
      </c>
      <c r="D54" s="6728" t="s">
        <v>2480</v>
      </c>
      <c r="E54" s="6728" t="s">
        <v>2464</v>
      </c>
      <c r="F54" s="6728" t="s">
        <v>2481</v>
      </c>
      <c r="G54" s="6728" t="s">
        <v>2465</v>
      </c>
      <c r="H54" s="6728" t="s">
        <v>28</v>
      </c>
      <c r="I54" s="6728" t="s">
        <v>849</v>
      </c>
    </row>
    <row customHeight="1" ht="11.25">
      <c r="A55" s="6728" t="s">
        <v>2291</v>
      </c>
      <c r="B55" s="6728" t="s">
        <v>16</v>
      </c>
      <c r="C55" s="6728" t="s">
        <v>2482</v>
      </c>
      <c r="D55" s="6728" t="s">
        <v>2483</v>
      </c>
      <c r="E55" s="6728" t="s">
        <v>2464</v>
      </c>
      <c r="F55" s="6728" t="s">
        <v>2484</v>
      </c>
      <c r="G55" s="6728" t="s">
        <v>2465</v>
      </c>
      <c r="H55" s="6728" t="s">
        <v>28</v>
      </c>
      <c r="I55" s="6728" t="s">
        <v>849</v>
      </c>
    </row>
    <row customHeight="1" ht="11.25">
      <c r="A56" s="6728" t="s">
        <v>2291</v>
      </c>
      <c r="B56" s="6728" t="s">
        <v>16</v>
      </c>
      <c r="C56" s="6728" t="s">
        <v>2485</v>
      </c>
      <c r="D56" s="6728" t="s">
        <v>2486</v>
      </c>
      <c r="E56" s="6728" t="s">
        <v>2464</v>
      </c>
      <c r="F56" s="6728" t="s">
        <v>2487</v>
      </c>
      <c r="G56" s="6728" t="s">
        <v>2465</v>
      </c>
      <c r="H56" s="6728" t="s">
        <v>28</v>
      </c>
      <c r="I56" s="6728" t="s">
        <v>849</v>
      </c>
    </row>
    <row customHeight="1" ht="11.25">
      <c r="A57" s="6728" t="s">
        <v>2291</v>
      </c>
      <c r="B57" s="6728" t="s">
        <v>16</v>
      </c>
      <c r="C57" s="6728" t="s">
        <v>2488</v>
      </c>
      <c r="D57" s="6728" t="s">
        <v>2489</v>
      </c>
      <c r="E57" s="6728" t="s">
        <v>2464</v>
      </c>
      <c r="F57" s="6728" t="s">
        <v>2490</v>
      </c>
      <c r="G57" s="6728" t="s">
        <v>2465</v>
      </c>
      <c r="H57" s="6728" t="s">
        <v>28</v>
      </c>
      <c r="I57" s="6728" t="s">
        <v>849</v>
      </c>
    </row>
    <row customHeight="1" ht="11.25">
      <c r="A58" s="6728" t="s">
        <v>2291</v>
      </c>
      <c r="B58" s="6728" t="s">
        <v>16</v>
      </c>
      <c r="C58" s="6728" t="s">
        <v>2491</v>
      </c>
      <c r="D58" s="6728" t="s">
        <v>2492</v>
      </c>
      <c r="E58" s="6728" t="s">
        <v>2464</v>
      </c>
      <c r="F58" s="6728" t="s">
        <v>2493</v>
      </c>
      <c r="G58" s="6728" t="s">
        <v>2465</v>
      </c>
      <c r="H58" s="6728" t="s">
        <v>28</v>
      </c>
      <c r="I58" s="6728" t="s">
        <v>849</v>
      </c>
    </row>
    <row customHeight="1" ht="11.25">
      <c r="A59" s="6728" t="s">
        <v>2291</v>
      </c>
      <c r="B59" s="6728" t="s">
        <v>16</v>
      </c>
      <c r="C59" s="6728" t="s">
        <v>2494</v>
      </c>
      <c r="D59" s="6728" t="s">
        <v>2495</v>
      </c>
      <c r="E59" s="6728" t="s">
        <v>2464</v>
      </c>
      <c r="F59" s="6728" t="s">
        <v>2349</v>
      </c>
      <c r="G59" s="6728" t="s">
        <v>2465</v>
      </c>
      <c r="H59" s="6728" t="s">
        <v>28</v>
      </c>
      <c r="I59" s="6728" t="s">
        <v>849</v>
      </c>
    </row>
    <row customHeight="1" ht="11.25">
      <c r="A60" s="6728" t="s">
        <v>2291</v>
      </c>
      <c r="B60" s="6728" t="s">
        <v>16</v>
      </c>
      <c r="C60" s="6728" t="s">
        <v>2496</v>
      </c>
      <c r="D60" s="6728" t="s">
        <v>2497</v>
      </c>
      <c r="E60" s="6728" t="s">
        <v>2464</v>
      </c>
      <c r="F60" s="6728" t="s">
        <v>2498</v>
      </c>
      <c r="G60" s="6728" t="s">
        <v>2465</v>
      </c>
      <c r="H60" s="6728" t="s">
        <v>28</v>
      </c>
      <c r="I60" s="6728" t="s">
        <v>849</v>
      </c>
    </row>
    <row customHeight="1" ht="11.25">
      <c r="A61" s="6728" t="s">
        <v>2291</v>
      </c>
      <c r="B61" s="6728" t="s">
        <v>16</v>
      </c>
      <c r="C61" s="6728" t="s">
        <v>2499</v>
      </c>
      <c r="D61" s="6728" t="s">
        <v>2500</v>
      </c>
      <c r="E61" s="6728" t="s">
        <v>2464</v>
      </c>
      <c r="F61" s="6728" t="s">
        <v>2501</v>
      </c>
      <c r="G61" s="6728" t="s">
        <v>2465</v>
      </c>
      <c r="H61" s="6728" t="s">
        <v>28</v>
      </c>
      <c r="I61" s="6728" t="s">
        <v>849</v>
      </c>
    </row>
    <row customHeight="1" ht="11.25">
      <c r="A62" s="6728" t="s">
        <v>2291</v>
      </c>
      <c r="B62" s="6728" t="s">
        <v>16</v>
      </c>
      <c r="C62" s="6728" t="s">
        <v>2502</v>
      </c>
      <c r="D62" s="6728" t="s">
        <v>2503</v>
      </c>
      <c r="E62" s="6728" t="s">
        <v>2464</v>
      </c>
      <c r="F62" s="6728" t="s">
        <v>2504</v>
      </c>
      <c r="G62" s="6728" t="s">
        <v>2465</v>
      </c>
      <c r="H62" s="6728" t="s">
        <v>28</v>
      </c>
      <c r="I62" s="6728" t="s">
        <v>849</v>
      </c>
    </row>
    <row customHeight="1" ht="11.25">
      <c r="A63" s="6728" t="s">
        <v>2291</v>
      </c>
      <c r="B63" s="6728" t="s">
        <v>16</v>
      </c>
      <c r="C63" s="6728" t="s">
        <v>2505</v>
      </c>
      <c r="D63" s="6728" t="s">
        <v>2506</v>
      </c>
      <c r="E63" s="6728" t="s">
        <v>2464</v>
      </c>
      <c r="F63" s="6728" t="s">
        <v>2380</v>
      </c>
      <c r="G63" s="6728" t="s">
        <v>2465</v>
      </c>
      <c r="H63" s="6728" t="s">
        <v>28</v>
      </c>
      <c r="I63" s="6728" t="s">
        <v>849</v>
      </c>
    </row>
    <row customHeight="1" ht="11.25">
      <c r="A64" s="6728" t="s">
        <v>2291</v>
      </c>
      <c r="B64" s="6728" t="s">
        <v>16</v>
      </c>
      <c r="C64" s="6728" t="s">
        <v>2507</v>
      </c>
      <c r="D64" s="6728" t="s">
        <v>2508</v>
      </c>
      <c r="E64" s="6728" t="s">
        <v>2464</v>
      </c>
      <c r="F64" s="6728" t="s">
        <v>2509</v>
      </c>
      <c r="G64" s="6728" t="s">
        <v>2465</v>
      </c>
      <c r="H64" s="6728" t="s">
        <v>28</v>
      </c>
      <c r="I64" s="6728" t="s">
        <v>849</v>
      </c>
    </row>
    <row customHeight="1" ht="11.25">
      <c r="A65" s="6728" t="s">
        <v>2291</v>
      </c>
      <c r="B65" s="6728" t="s">
        <v>16</v>
      </c>
      <c r="C65" s="6728" t="s">
        <v>2510</v>
      </c>
      <c r="D65" s="6728" t="s">
        <v>2511</v>
      </c>
      <c r="E65" s="6728" t="s">
        <v>2464</v>
      </c>
      <c r="F65" s="6728" t="s">
        <v>2355</v>
      </c>
      <c r="G65" s="6728" t="s">
        <v>2465</v>
      </c>
      <c r="H65" s="6728" t="s">
        <v>28</v>
      </c>
      <c r="I65" s="6728" t="s">
        <v>849</v>
      </c>
    </row>
    <row customHeight="1" ht="11.25">
      <c r="A66" s="6728" t="s">
        <v>2291</v>
      </c>
      <c r="B66" s="6728" t="s">
        <v>16</v>
      </c>
      <c r="C66" s="6728" t="s">
        <v>2512</v>
      </c>
      <c r="D66" s="6728" t="s">
        <v>2513</v>
      </c>
      <c r="E66" s="6728" t="s">
        <v>2464</v>
      </c>
      <c r="F66" s="6728" t="s">
        <v>2514</v>
      </c>
      <c r="G66" s="6728" t="s">
        <v>2465</v>
      </c>
      <c r="H66" s="6728" t="s">
        <v>28</v>
      </c>
      <c r="I66" s="6728" t="s">
        <v>849</v>
      </c>
    </row>
    <row customHeight="1" ht="11.25">
      <c r="A67" s="6728" t="s">
        <v>2291</v>
      </c>
      <c r="B67" s="6728" t="s">
        <v>16</v>
      </c>
      <c r="C67" s="6728" t="s">
        <v>2515</v>
      </c>
      <c r="D67" s="6728" t="s">
        <v>2516</v>
      </c>
      <c r="E67" s="6728" t="s">
        <v>2464</v>
      </c>
      <c r="F67" s="6728" t="s">
        <v>2389</v>
      </c>
      <c r="G67" s="6728" t="s">
        <v>2465</v>
      </c>
      <c r="H67" s="6728" t="s">
        <v>28</v>
      </c>
      <c r="I67" s="6728" t="s">
        <v>849</v>
      </c>
    </row>
    <row customHeight="1" ht="11.25">
      <c r="A68" s="6728" t="s">
        <v>2291</v>
      </c>
      <c r="B68" s="6728" t="s">
        <v>16</v>
      </c>
      <c r="C68" s="6728" t="s">
        <v>2517</v>
      </c>
      <c r="D68" s="6728" t="s">
        <v>2518</v>
      </c>
      <c r="E68" s="6728" t="s">
        <v>2464</v>
      </c>
      <c r="F68" s="6728" t="s">
        <v>2519</v>
      </c>
      <c r="G68" s="6728" t="s">
        <v>2465</v>
      </c>
      <c r="H68" s="6728" t="s">
        <v>28</v>
      </c>
      <c r="I68" s="6728" t="s">
        <v>849</v>
      </c>
    </row>
    <row customHeight="1" ht="11.25">
      <c r="A69" s="6728" t="s">
        <v>2291</v>
      </c>
      <c r="B69" s="6728" t="s">
        <v>16</v>
      </c>
      <c r="C69" s="6728" t="s">
        <v>2520</v>
      </c>
      <c r="D69" s="6728" t="s">
        <v>2521</v>
      </c>
      <c r="E69" s="6728" t="s">
        <v>2464</v>
      </c>
      <c r="F69" s="6728" t="s">
        <v>2522</v>
      </c>
      <c r="G69" s="6728" t="s">
        <v>2465</v>
      </c>
      <c r="H69" s="6728" t="s">
        <v>28</v>
      </c>
      <c r="I69" s="6728" t="s">
        <v>849</v>
      </c>
    </row>
    <row customHeight="1" ht="11.25">
      <c r="A70" s="6728" t="s">
        <v>2291</v>
      </c>
      <c r="B70" s="6728" t="s">
        <v>16</v>
      </c>
      <c r="C70" s="6728" t="s">
        <v>2523</v>
      </c>
      <c r="D70" s="6728" t="s">
        <v>2524</v>
      </c>
      <c r="E70" s="6728" t="s">
        <v>2464</v>
      </c>
      <c r="F70" s="6728" t="s">
        <v>2525</v>
      </c>
      <c r="G70" s="6728" t="s">
        <v>2465</v>
      </c>
      <c r="H70" s="6728" t="s">
        <v>28</v>
      </c>
      <c r="I70" s="6728" t="s">
        <v>849</v>
      </c>
    </row>
    <row customHeight="1" ht="11.25">
      <c r="A71" s="6728" t="s">
        <v>2291</v>
      </c>
      <c r="B71" s="6728" t="s">
        <v>16</v>
      </c>
      <c r="C71" s="6728" t="s">
        <v>2526</v>
      </c>
      <c r="D71" s="6728" t="s">
        <v>2527</v>
      </c>
      <c r="E71" s="6728" t="s">
        <v>2464</v>
      </c>
      <c r="F71" s="6728" t="s">
        <v>2528</v>
      </c>
      <c r="G71" s="6728" t="s">
        <v>2465</v>
      </c>
      <c r="H71" s="6728" t="s">
        <v>28</v>
      </c>
      <c r="I71" s="6728" t="s">
        <v>849</v>
      </c>
    </row>
    <row customHeight="1" ht="11.25">
      <c r="A72" s="6728" t="s">
        <v>2291</v>
      </c>
      <c r="B72" s="6728" t="s">
        <v>16</v>
      </c>
      <c r="C72" s="6728" t="s">
        <v>2529</v>
      </c>
      <c r="D72" s="6728" t="s">
        <v>2530</v>
      </c>
      <c r="E72" s="6728" t="s">
        <v>2464</v>
      </c>
      <c r="F72" s="6728" t="s">
        <v>2531</v>
      </c>
      <c r="G72" s="6728" t="s">
        <v>2465</v>
      </c>
      <c r="H72" s="6728" t="s">
        <v>28</v>
      </c>
      <c r="I72" s="6728" t="s">
        <v>849</v>
      </c>
    </row>
    <row customHeight="1" ht="11.25">
      <c r="A73" s="6728" t="s">
        <v>2291</v>
      </c>
      <c r="B73" s="6728" t="s">
        <v>16</v>
      </c>
      <c r="C73" s="6728" t="s">
        <v>2532</v>
      </c>
      <c r="D73" s="6728" t="s">
        <v>2533</v>
      </c>
      <c r="E73" s="6728" t="s">
        <v>2464</v>
      </c>
      <c r="F73" s="6728" t="s">
        <v>2534</v>
      </c>
      <c r="G73" s="6728" t="s">
        <v>2465</v>
      </c>
      <c r="H73" s="6728" t="s">
        <v>28</v>
      </c>
      <c r="I73" s="6728" t="s">
        <v>849</v>
      </c>
    </row>
    <row customHeight="1" ht="11.25">
      <c r="A74" s="6728" t="s">
        <v>2291</v>
      </c>
      <c r="B74" s="6728" t="s">
        <v>16</v>
      </c>
      <c r="C74" s="6728" t="s">
        <v>2535</v>
      </c>
      <c r="D74" s="6728" t="s">
        <v>2536</v>
      </c>
      <c r="E74" s="6728" t="s">
        <v>2464</v>
      </c>
      <c r="F74" s="6728" t="s">
        <v>2537</v>
      </c>
      <c r="G74" s="6728" t="s">
        <v>2465</v>
      </c>
      <c r="H74" s="6728" t="s">
        <v>28</v>
      </c>
      <c r="I74" s="6728" t="s">
        <v>849</v>
      </c>
    </row>
    <row customHeight="1" ht="11.25">
      <c r="A75" s="6728" t="s">
        <v>2291</v>
      </c>
      <c r="B75" s="6728" t="s">
        <v>16</v>
      </c>
      <c r="C75" s="6728" t="s">
        <v>2538</v>
      </c>
      <c r="D75" s="6728" t="s">
        <v>2539</v>
      </c>
      <c r="E75" s="6728" t="s">
        <v>2464</v>
      </c>
      <c r="F75" s="6728" t="s">
        <v>2540</v>
      </c>
      <c r="G75" s="6728" t="s">
        <v>2465</v>
      </c>
      <c r="H75" s="6728" t="s">
        <v>28</v>
      </c>
      <c r="I75" s="6728" t="s">
        <v>849</v>
      </c>
    </row>
    <row customHeight="1" ht="11.25">
      <c r="A76" s="6728" t="s">
        <v>2291</v>
      </c>
      <c r="B76" s="6728" t="s">
        <v>16</v>
      </c>
      <c r="C76" s="6728" t="s">
        <v>2541</v>
      </c>
      <c r="D76" s="6728" t="s">
        <v>2542</v>
      </c>
      <c r="E76" s="6728" t="s">
        <v>2543</v>
      </c>
      <c r="F76" s="6728" t="s">
        <v>2544</v>
      </c>
      <c r="G76" s="6728" t="s">
        <v>28</v>
      </c>
      <c r="H76" s="6728" t="s">
        <v>28</v>
      </c>
      <c r="I76" s="6728" t="s">
        <v>849</v>
      </c>
    </row>
    <row customHeight="1" ht="11.25">
      <c r="A77" s="6728" t="s">
        <v>2291</v>
      </c>
      <c r="B77" s="6728" t="s">
        <v>16</v>
      </c>
      <c r="C77" s="6728" t="s">
        <v>2545</v>
      </c>
      <c r="D77" s="6728" t="s">
        <v>2546</v>
      </c>
      <c r="E77" s="6728" t="s">
        <v>2543</v>
      </c>
      <c r="F77" s="6728" t="s">
        <v>2547</v>
      </c>
      <c r="G77" s="6728" t="s">
        <v>28</v>
      </c>
      <c r="H77" s="6728" t="s">
        <v>28</v>
      </c>
      <c r="I77" s="6728" t="s">
        <v>849</v>
      </c>
    </row>
    <row customHeight="1" ht="11.25">
      <c r="A78" s="6728" t="s">
        <v>2291</v>
      </c>
      <c r="B78" s="6728" t="s">
        <v>16</v>
      </c>
      <c r="C78" s="6728" t="s">
        <v>2548</v>
      </c>
      <c r="D78" s="6728" t="s">
        <v>2549</v>
      </c>
      <c r="E78" s="6728" t="s">
        <v>2550</v>
      </c>
      <c r="F78" s="6728" t="s">
        <v>2303</v>
      </c>
      <c r="G78" s="6728" t="s">
        <v>2551</v>
      </c>
      <c r="H78" s="6728" t="s">
        <v>28</v>
      </c>
      <c r="I78" s="6728" t="s">
        <v>849</v>
      </c>
    </row>
    <row customHeight="1" ht="11.25">
      <c r="A79" s="6728" t="s">
        <v>2291</v>
      </c>
      <c r="B79" s="6728" t="s">
        <v>16</v>
      </c>
      <c r="C79" s="6728" t="s">
        <v>2552</v>
      </c>
      <c r="D79" s="6728" t="s">
        <v>2553</v>
      </c>
      <c r="E79" s="6728" t="s">
        <v>2554</v>
      </c>
      <c r="F79" s="6728" t="s">
        <v>2555</v>
      </c>
      <c r="G79" s="6728" t="s">
        <v>28</v>
      </c>
      <c r="H79" s="6728" t="s">
        <v>28</v>
      </c>
      <c r="I79" s="6728" t="s">
        <v>849</v>
      </c>
    </row>
    <row customHeight="1" ht="11.25">
      <c r="A80" s="6728" t="s">
        <v>2291</v>
      </c>
      <c r="B80" s="6728" t="s">
        <v>16</v>
      </c>
      <c r="C80" s="6728" t="s">
        <v>2556</v>
      </c>
      <c r="D80" s="6728" t="s">
        <v>2557</v>
      </c>
      <c r="E80" s="6728" t="s">
        <v>2558</v>
      </c>
      <c r="F80" s="6728" t="s">
        <v>2303</v>
      </c>
      <c r="G80" s="6728" t="s">
        <v>2559</v>
      </c>
      <c r="H80" s="6728" t="s">
        <v>2560</v>
      </c>
      <c r="I80" s="6728" t="s">
        <v>849</v>
      </c>
    </row>
    <row customHeight="1" ht="11.25">
      <c r="A81" s="6728" t="s">
        <v>2291</v>
      </c>
      <c r="B81" s="6728" t="s">
        <v>16</v>
      </c>
      <c r="C81" s="6728" t="s">
        <v>2561</v>
      </c>
      <c r="D81" s="6728" t="s">
        <v>2562</v>
      </c>
      <c r="E81" s="6728" t="s">
        <v>2563</v>
      </c>
      <c r="F81" s="6728" t="s">
        <v>617</v>
      </c>
      <c r="G81" s="6728" t="s">
        <v>2564</v>
      </c>
      <c r="H81" s="6728" t="s">
        <v>28</v>
      </c>
      <c r="I81" s="6728" t="s">
        <v>849</v>
      </c>
    </row>
    <row customHeight="1" ht="11.25">
      <c r="A82" s="6728" t="s">
        <v>2291</v>
      </c>
      <c r="B82" s="6728" t="s">
        <v>16</v>
      </c>
      <c r="C82" s="6728" t="s">
        <v>2565</v>
      </c>
      <c r="D82" s="6728" t="s">
        <v>2566</v>
      </c>
      <c r="E82" s="6728" t="s">
        <v>2567</v>
      </c>
      <c r="F82" s="6728" t="s">
        <v>617</v>
      </c>
      <c r="G82" s="6728" t="s">
        <v>2568</v>
      </c>
      <c r="H82" s="6728" t="s">
        <v>28</v>
      </c>
      <c r="I82" s="6728" t="s">
        <v>849</v>
      </c>
    </row>
    <row customHeight="1" ht="11.25">
      <c r="A83" s="6728" t="s">
        <v>2291</v>
      </c>
      <c r="B83" s="6728" t="s">
        <v>16</v>
      </c>
      <c r="C83" s="6728" t="s">
        <v>2569</v>
      </c>
      <c r="D83" s="6728" t="s">
        <v>2570</v>
      </c>
      <c r="E83" s="6728" t="s">
        <v>2571</v>
      </c>
      <c r="F83" s="6728" t="s">
        <v>617</v>
      </c>
      <c r="G83" s="6728" t="s">
        <v>2572</v>
      </c>
      <c r="H83" s="6728" t="s">
        <v>28</v>
      </c>
      <c r="I83" s="6728" t="s">
        <v>849</v>
      </c>
    </row>
    <row customHeight="1" ht="11.25">
      <c r="A84" s="6728" t="s">
        <v>2291</v>
      </c>
      <c r="B84" s="6728" t="s">
        <v>16</v>
      </c>
      <c r="C84" s="6728" t="s">
        <v>2573</v>
      </c>
      <c r="D84" s="6728" t="s">
        <v>2574</v>
      </c>
      <c r="E84" s="6728" t="s">
        <v>2575</v>
      </c>
      <c r="F84" s="6728" t="s">
        <v>617</v>
      </c>
      <c r="G84" s="6728" t="s">
        <v>2576</v>
      </c>
      <c r="H84" s="6728" t="s">
        <v>28</v>
      </c>
      <c r="I84" s="6728" t="s">
        <v>849</v>
      </c>
    </row>
    <row customHeight="1" ht="11.25">
      <c r="A85" s="6728" t="s">
        <v>2291</v>
      </c>
      <c r="B85" s="6728" t="s">
        <v>16</v>
      </c>
      <c r="C85" s="6728" t="s">
        <v>2577</v>
      </c>
      <c r="D85" s="6728" t="s">
        <v>2578</v>
      </c>
      <c r="E85" s="6728" t="s">
        <v>2579</v>
      </c>
      <c r="F85" s="6728" t="s">
        <v>617</v>
      </c>
      <c r="G85" s="6728" t="s">
        <v>2580</v>
      </c>
      <c r="H85" s="6728" t="s">
        <v>28</v>
      </c>
      <c r="I85" s="6728" t="s">
        <v>849</v>
      </c>
    </row>
    <row customHeight="1" ht="11.25">
      <c r="A86" s="6728" t="s">
        <v>2291</v>
      </c>
      <c r="B86" s="6728" t="s">
        <v>16</v>
      </c>
      <c r="C86" s="6728" t="s">
        <v>2581</v>
      </c>
      <c r="D86" s="6728" t="s">
        <v>2582</v>
      </c>
      <c r="E86" s="6728" t="s">
        <v>2583</v>
      </c>
      <c r="F86" s="6728" t="s">
        <v>617</v>
      </c>
      <c r="G86" s="6728" t="s">
        <v>2584</v>
      </c>
      <c r="H86" s="6728" t="s">
        <v>28</v>
      </c>
      <c r="I86" s="6728" t="s">
        <v>849</v>
      </c>
    </row>
    <row customHeight="1" ht="11.25">
      <c r="A87" s="6728" t="s">
        <v>2291</v>
      </c>
      <c r="B87" s="6728" t="s">
        <v>16</v>
      </c>
      <c r="C87" s="6728" t="s">
        <v>2585</v>
      </c>
      <c r="D87" s="6728" t="s">
        <v>2586</v>
      </c>
      <c r="E87" s="6728" t="s">
        <v>2587</v>
      </c>
      <c r="F87" s="6728" t="s">
        <v>617</v>
      </c>
      <c r="G87" s="6728" t="s">
        <v>2588</v>
      </c>
      <c r="H87" s="6728" t="s">
        <v>28</v>
      </c>
      <c r="I87" s="6728" t="s">
        <v>849</v>
      </c>
    </row>
    <row customHeight="1" ht="11.25">
      <c r="A88" s="6728" t="s">
        <v>2291</v>
      </c>
      <c r="B88" s="6728" t="s">
        <v>16</v>
      </c>
      <c r="C88" s="6728" t="s">
        <v>2589</v>
      </c>
      <c r="D88" s="6728" t="s">
        <v>2590</v>
      </c>
      <c r="E88" s="6728" t="s">
        <v>2591</v>
      </c>
      <c r="F88" s="6728" t="s">
        <v>617</v>
      </c>
      <c r="G88" s="6728" t="s">
        <v>2588</v>
      </c>
      <c r="H88" s="6728" t="s">
        <v>28</v>
      </c>
      <c r="I88" s="6728" t="s">
        <v>849</v>
      </c>
    </row>
    <row customHeight="1" ht="11.25">
      <c r="A89" s="6728" t="s">
        <v>2291</v>
      </c>
      <c r="B89" s="6728" t="s">
        <v>16</v>
      </c>
      <c r="C89" s="6728" t="s">
        <v>2592</v>
      </c>
      <c r="D89" s="6728" t="s">
        <v>2593</v>
      </c>
      <c r="E89" s="6728" t="s">
        <v>2594</v>
      </c>
      <c r="F89" s="6728" t="s">
        <v>617</v>
      </c>
      <c r="G89" s="6728" t="s">
        <v>2595</v>
      </c>
      <c r="H89" s="6728" t="s">
        <v>28</v>
      </c>
      <c r="I89" s="6728" t="s">
        <v>849</v>
      </c>
    </row>
    <row customHeight="1" ht="11.25">
      <c r="A90" s="6728" t="s">
        <v>2291</v>
      </c>
      <c r="B90" s="6728" t="s">
        <v>16</v>
      </c>
      <c r="C90" s="6728" t="s">
        <v>2596</v>
      </c>
      <c r="D90" s="6728" t="s">
        <v>2597</v>
      </c>
      <c r="E90" s="6728" t="s">
        <v>2598</v>
      </c>
      <c r="F90" s="6728" t="s">
        <v>617</v>
      </c>
      <c r="G90" s="6728" t="s">
        <v>2599</v>
      </c>
      <c r="H90" s="6728" t="s">
        <v>28</v>
      </c>
      <c r="I90" s="6728" t="s">
        <v>849</v>
      </c>
    </row>
    <row customHeight="1" ht="11.25">
      <c r="A91" s="6728" t="s">
        <v>2291</v>
      </c>
      <c r="B91" s="6728" t="s">
        <v>16</v>
      </c>
      <c r="C91" s="6728" t="s">
        <v>2600</v>
      </c>
      <c r="D91" s="6728" t="s">
        <v>2601</v>
      </c>
      <c r="E91" s="6728" t="s">
        <v>2602</v>
      </c>
      <c r="F91" s="6728" t="s">
        <v>617</v>
      </c>
      <c r="G91" s="6728" t="s">
        <v>2603</v>
      </c>
      <c r="H91" s="6728" t="s">
        <v>2604</v>
      </c>
      <c r="I91" s="6728" t="s">
        <v>849</v>
      </c>
    </row>
    <row customHeight="1" ht="11.25">
      <c r="A92" s="6728" t="s">
        <v>2291</v>
      </c>
      <c r="B92" s="6728" t="s">
        <v>16</v>
      </c>
      <c r="C92" s="6728" t="s">
        <v>2605</v>
      </c>
      <c r="D92" s="6728" t="s">
        <v>2606</v>
      </c>
      <c r="E92" s="6728" t="s">
        <v>2607</v>
      </c>
      <c r="F92" s="6728" t="s">
        <v>617</v>
      </c>
      <c r="G92" s="6728" t="s">
        <v>2608</v>
      </c>
      <c r="H92" s="6728" t="s">
        <v>28</v>
      </c>
      <c r="I92" s="6728" t="s">
        <v>849</v>
      </c>
    </row>
    <row customHeight="1" ht="11.25">
      <c r="A93" s="6728" t="s">
        <v>2291</v>
      </c>
      <c r="B93" s="6728" t="s">
        <v>16</v>
      </c>
      <c r="C93" s="6728" t="s">
        <v>2609</v>
      </c>
      <c r="D93" s="6728" t="s">
        <v>2610</v>
      </c>
      <c r="E93" s="6728" t="s">
        <v>2611</v>
      </c>
      <c r="F93" s="6728" t="s">
        <v>617</v>
      </c>
      <c r="G93" s="6728" t="s">
        <v>2612</v>
      </c>
      <c r="H93" s="6728" t="s">
        <v>28</v>
      </c>
      <c r="I93" s="6728" t="s">
        <v>849</v>
      </c>
    </row>
    <row customHeight="1" ht="11.25">
      <c r="A94" s="6728" t="s">
        <v>2291</v>
      </c>
      <c r="B94" s="6728" t="s">
        <v>16</v>
      </c>
      <c r="C94" s="6728" t="s">
        <v>2613</v>
      </c>
      <c r="D94" s="6728" t="s">
        <v>2614</v>
      </c>
      <c r="E94" s="6728" t="s">
        <v>2615</v>
      </c>
      <c r="F94" s="6728" t="s">
        <v>617</v>
      </c>
      <c r="G94" s="6728" t="s">
        <v>28</v>
      </c>
      <c r="H94" s="6728" t="s">
        <v>28</v>
      </c>
      <c r="I94" s="6728" t="s">
        <v>849</v>
      </c>
    </row>
    <row customHeight="1" ht="11.25">
      <c r="A95" s="6728" t="s">
        <v>2291</v>
      </c>
      <c r="B95" s="6728" t="s">
        <v>16</v>
      </c>
      <c r="C95" s="6728" t="s">
        <v>2616</v>
      </c>
      <c r="D95" s="6728" t="s">
        <v>2617</v>
      </c>
      <c r="E95" s="6728" t="s">
        <v>2618</v>
      </c>
      <c r="F95" s="6728" t="s">
        <v>617</v>
      </c>
      <c r="G95" s="6728" t="s">
        <v>2588</v>
      </c>
      <c r="H95" s="6728" t="s">
        <v>28</v>
      </c>
      <c r="I95" s="6728" t="s">
        <v>849</v>
      </c>
    </row>
    <row customHeight="1" ht="11.25">
      <c r="A96" s="6728" t="s">
        <v>2291</v>
      </c>
      <c r="B96" s="6728" t="s">
        <v>16</v>
      </c>
      <c r="C96" s="6728" t="s">
        <v>2619</v>
      </c>
      <c r="D96" s="6728" t="s">
        <v>2620</v>
      </c>
      <c r="E96" s="6728" t="s">
        <v>2621</v>
      </c>
      <c r="F96" s="6728" t="s">
        <v>617</v>
      </c>
      <c r="G96" s="6728" t="s">
        <v>2622</v>
      </c>
      <c r="H96" s="6728" t="s">
        <v>2623</v>
      </c>
      <c r="I96" s="6728" t="s">
        <v>849</v>
      </c>
    </row>
    <row customHeight="1" ht="11.25">
      <c r="A97" s="6728" t="s">
        <v>2291</v>
      </c>
      <c r="B97" s="6728" t="s">
        <v>16</v>
      </c>
      <c r="C97" s="6728" t="s">
        <v>2624</v>
      </c>
      <c r="D97" s="6728" t="s">
        <v>2625</v>
      </c>
      <c r="E97" s="6728" t="s">
        <v>2626</v>
      </c>
      <c r="F97" s="6728" t="s">
        <v>617</v>
      </c>
      <c r="G97" s="6728" t="s">
        <v>2627</v>
      </c>
      <c r="H97" s="6728" t="s">
        <v>28</v>
      </c>
      <c r="I97" s="6728" t="s">
        <v>849</v>
      </c>
    </row>
    <row customHeight="1" ht="11.25">
      <c r="A98" s="6728" t="s">
        <v>2291</v>
      </c>
      <c r="B98" s="6728" t="s">
        <v>16</v>
      </c>
      <c r="C98" s="6728" t="s">
        <v>2628</v>
      </c>
      <c r="D98" s="6728" t="s">
        <v>2629</v>
      </c>
      <c r="E98" s="6728" t="s">
        <v>2630</v>
      </c>
      <c r="F98" s="6728" t="s">
        <v>617</v>
      </c>
      <c r="G98" s="6728" t="s">
        <v>2631</v>
      </c>
      <c r="H98" s="6728" t="s">
        <v>28</v>
      </c>
      <c r="I98" s="6728" t="s">
        <v>849</v>
      </c>
    </row>
    <row customHeight="1" ht="11.25">
      <c r="A99" s="6728" t="s">
        <v>2291</v>
      </c>
      <c r="B99" s="6728" t="s">
        <v>16</v>
      </c>
      <c r="C99" s="6728" t="s">
        <v>2632</v>
      </c>
      <c r="D99" s="6728" t="s">
        <v>2633</v>
      </c>
      <c r="E99" s="6728" t="s">
        <v>2634</v>
      </c>
      <c r="F99" s="6728" t="s">
        <v>617</v>
      </c>
      <c r="G99" s="6728" t="s">
        <v>2635</v>
      </c>
      <c r="H99" s="6728" t="s">
        <v>28</v>
      </c>
      <c r="I99" s="6728" t="s">
        <v>849</v>
      </c>
    </row>
    <row customHeight="1" ht="11.25">
      <c r="A100" s="6728" t="s">
        <v>2291</v>
      </c>
      <c r="B100" s="6728" t="s">
        <v>16</v>
      </c>
      <c r="C100" s="6728" t="s">
        <v>2636</v>
      </c>
      <c r="D100" s="6728" t="s">
        <v>2637</v>
      </c>
      <c r="E100" s="6728" t="s">
        <v>2638</v>
      </c>
      <c r="F100" s="6728" t="s">
        <v>617</v>
      </c>
      <c r="G100" s="6728" t="s">
        <v>2639</v>
      </c>
      <c r="H100" s="6728" t="s">
        <v>28</v>
      </c>
      <c r="I100" s="6728" t="s">
        <v>849</v>
      </c>
    </row>
    <row customHeight="1" ht="11.25">
      <c r="A101" s="6728" t="s">
        <v>2291</v>
      </c>
      <c r="B101" s="6728" t="s">
        <v>16</v>
      </c>
      <c r="C101" s="6728" t="s">
        <v>2640</v>
      </c>
      <c r="D101" s="6728" t="s">
        <v>2641</v>
      </c>
      <c r="E101" s="6728" t="s">
        <v>2642</v>
      </c>
      <c r="F101" s="6728" t="s">
        <v>617</v>
      </c>
      <c r="G101" s="6728" t="s">
        <v>2588</v>
      </c>
      <c r="H101" s="6728" t="s">
        <v>28</v>
      </c>
      <c r="I101" s="6728" t="s">
        <v>849</v>
      </c>
    </row>
    <row customHeight="1" ht="11.25">
      <c r="A102" s="6728" t="s">
        <v>2291</v>
      </c>
      <c r="B102" s="6728" t="s">
        <v>16</v>
      </c>
      <c r="C102" s="6728" t="s">
        <v>2643</v>
      </c>
      <c r="D102" s="6728" t="s">
        <v>2644</v>
      </c>
      <c r="E102" s="6728" t="s">
        <v>2645</v>
      </c>
      <c r="F102" s="6728" t="s">
        <v>617</v>
      </c>
      <c r="G102" s="6728" t="s">
        <v>2646</v>
      </c>
      <c r="H102" s="6728" t="s">
        <v>28</v>
      </c>
      <c r="I102" s="6728" t="s">
        <v>849</v>
      </c>
    </row>
    <row customHeight="1" ht="11.25">
      <c r="A103" s="6728" t="s">
        <v>2291</v>
      </c>
      <c r="B103" s="6728" t="s">
        <v>16</v>
      </c>
      <c r="C103" s="6728" t="s">
        <v>2647</v>
      </c>
      <c r="D103" s="6728" t="s">
        <v>2648</v>
      </c>
      <c r="E103" s="6728" t="s">
        <v>2649</v>
      </c>
      <c r="F103" s="6728" t="s">
        <v>617</v>
      </c>
      <c r="G103" s="6728" t="s">
        <v>2650</v>
      </c>
      <c r="H103" s="6728" t="s">
        <v>28</v>
      </c>
      <c r="I103" s="6728" t="s">
        <v>849</v>
      </c>
    </row>
    <row customHeight="1" ht="11.25">
      <c r="A104" s="6728" t="s">
        <v>2291</v>
      </c>
      <c r="B104" s="6728" t="s">
        <v>16</v>
      </c>
      <c r="C104" s="6728" t="s">
        <v>2651</v>
      </c>
      <c r="D104" s="6728" t="s">
        <v>2652</v>
      </c>
      <c r="E104" s="6728" t="s">
        <v>2653</v>
      </c>
      <c r="F104" s="6728" t="s">
        <v>617</v>
      </c>
      <c r="G104" s="6728" t="s">
        <v>2654</v>
      </c>
      <c r="H104" s="6728" t="s">
        <v>28</v>
      </c>
      <c r="I104" s="6728" t="s">
        <v>849</v>
      </c>
    </row>
    <row customHeight="1" ht="11.25">
      <c r="A105" s="6728" t="s">
        <v>2291</v>
      </c>
      <c r="B105" s="6728" t="s">
        <v>16</v>
      </c>
      <c r="C105" s="6728" t="s">
        <v>2655</v>
      </c>
      <c r="D105" s="6728" t="s">
        <v>2656</v>
      </c>
      <c r="E105" s="6728" t="s">
        <v>2657</v>
      </c>
      <c r="F105" s="6728" t="s">
        <v>617</v>
      </c>
      <c r="G105" s="6728" t="s">
        <v>2588</v>
      </c>
      <c r="H105" s="6728" t="s">
        <v>28</v>
      </c>
      <c r="I105" s="6728" t="s">
        <v>849</v>
      </c>
    </row>
    <row customHeight="1" ht="11.25">
      <c r="A106" s="6728" t="s">
        <v>2291</v>
      </c>
      <c r="B106" s="6728" t="s">
        <v>16</v>
      </c>
      <c r="C106" s="6728" t="s">
        <v>2658</v>
      </c>
      <c r="D106" s="6728" t="s">
        <v>2659</v>
      </c>
      <c r="E106" s="6728" t="s">
        <v>2660</v>
      </c>
      <c r="F106" s="6728" t="s">
        <v>617</v>
      </c>
      <c r="G106" s="6728" t="s">
        <v>2661</v>
      </c>
      <c r="H106" s="6728" t="s">
        <v>28</v>
      </c>
      <c r="I106" s="6728" t="s">
        <v>849</v>
      </c>
    </row>
    <row customHeight="1" ht="11.25">
      <c r="A107" s="6728" t="s">
        <v>2291</v>
      </c>
      <c r="B107" s="6728" t="s">
        <v>16</v>
      </c>
      <c r="C107" s="6728" t="s">
        <v>2662</v>
      </c>
      <c r="D107" s="6728" t="s">
        <v>2663</v>
      </c>
      <c r="E107" s="6728" t="s">
        <v>2664</v>
      </c>
      <c r="F107" s="6728" t="s">
        <v>617</v>
      </c>
      <c r="G107" s="6728" t="s">
        <v>2665</v>
      </c>
      <c r="H107" s="6728" t="s">
        <v>2666</v>
      </c>
      <c r="I107" s="6728" t="s">
        <v>849</v>
      </c>
    </row>
    <row customHeight="1" ht="11.25">
      <c r="A108" s="6728" t="s">
        <v>2291</v>
      </c>
      <c r="B108" s="6728" t="s">
        <v>16</v>
      </c>
      <c r="C108" s="6728" t="s">
        <v>2667</v>
      </c>
      <c r="D108" s="6728" t="s">
        <v>2668</v>
      </c>
      <c r="E108" s="6728" t="s">
        <v>2432</v>
      </c>
      <c r="F108" s="6728" t="s">
        <v>2669</v>
      </c>
      <c r="G108" s="6728" t="s">
        <v>2670</v>
      </c>
      <c r="H108" s="6728" t="s">
        <v>28</v>
      </c>
      <c r="I108" s="6728" t="s">
        <v>849</v>
      </c>
    </row>
    <row customHeight="1" ht="11.25">
      <c r="A109" s="6728" t="s">
        <v>2291</v>
      </c>
      <c r="B109" s="6728" t="s">
        <v>16</v>
      </c>
      <c r="C109" s="6728" t="s">
        <v>2671</v>
      </c>
      <c r="D109" s="6728" t="s">
        <v>2672</v>
      </c>
      <c r="E109" s="6728" t="s">
        <v>2673</v>
      </c>
      <c r="F109" s="6728" t="s">
        <v>2674</v>
      </c>
      <c r="G109" s="6728" t="s">
        <v>2675</v>
      </c>
      <c r="H109" s="6728" t="s">
        <v>28</v>
      </c>
      <c r="I109" s="6728" t="s">
        <v>849</v>
      </c>
    </row>
    <row customHeight="1" ht="11.25">
      <c r="A110" s="6728" t="s">
        <v>2291</v>
      </c>
      <c r="B110" s="6728" t="s">
        <v>16</v>
      </c>
      <c r="C110" s="6728" t="s">
        <v>2676</v>
      </c>
      <c r="D110" s="6728" t="s">
        <v>2677</v>
      </c>
      <c r="E110" s="6728" t="s">
        <v>2678</v>
      </c>
      <c r="F110" s="6728" t="s">
        <v>2679</v>
      </c>
      <c r="G110" s="6728" t="s">
        <v>2680</v>
      </c>
      <c r="H110" s="6728" t="s">
        <v>28</v>
      </c>
      <c r="I110" s="6728" t="s">
        <v>849</v>
      </c>
    </row>
    <row customHeight="1" ht="11.25">
      <c r="A111" s="6728" t="s">
        <v>2291</v>
      </c>
      <c r="B111" s="6728" t="s">
        <v>16</v>
      </c>
      <c r="C111" s="6728" t="s">
        <v>2681</v>
      </c>
      <c r="D111" s="6728" t="s">
        <v>2682</v>
      </c>
      <c r="E111" s="6728" t="s">
        <v>2683</v>
      </c>
      <c r="F111" s="6728" t="s">
        <v>2340</v>
      </c>
      <c r="G111" s="6728" t="s">
        <v>2684</v>
      </c>
      <c r="H111" s="6728" t="s">
        <v>28</v>
      </c>
      <c r="I111" s="6728" t="s">
        <v>849</v>
      </c>
    </row>
    <row customHeight="1" ht="11.25">
      <c r="A112" s="6728" t="s">
        <v>2291</v>
      </c>
      <c r="B112" s="6728" t="s">
        <v>16</v>
      </c>
      <c r="C112" s="6728" t="s">
        <v>2685</v>
      </c>
      <c r="D112" s="6728" t="s">
        <v>2686</v>
      </c>
      <c r="E112" s="6728" t="s">
        <v>2687</v>
      </c>
      <c r="F112" s="6728" t="s">
        <v>2688</v>
      </c>
      <c r="G112" s="6728" t="s">
        <v>2689</v>
      </c>
      <c r="H112" s="6728" t="s">
        <v>28</v>
      </c>
      <c r="I112" s="6728" t="s">
        <v>849</v>
      </c>
    </row>
    <row customHeight="1" ht="11.25">
      <c r="A113" s="6728" t="s">
        <v>2291</v>
      </c>
      <c r="B113" s="6728" t="s">
        <v>16</v>
      </c>
      <c r="C113" s="6728" t="s">
        <v>2690</v>
      </c>
      <c r="D113" s="6728" t="s">
        <v>2691</v>
      </c>
      <c r="E113" s="6728" t="s">
        <v>2692</v>
      </c>
      <c r="F113" s="6728" t="s">
        <v>2303</v>
      </c>
      <c r="G113" s="6728" t="s">
        <v>2693</v>
      </c>
      <c r="H113" s="6728" t="s">
        <v>28</v>
      </c>
      <c r="I113" s="6728" t="s">
        <v>849</v>
      </c>
    </row>
    <row customHeight="1" ht="11.25">
      <c r="A114" s="6728" t="s">
        <v>2291</v>
      </c>
      <c r="B114" s="6728" t="s">
        <v>16</v>
      </c>
      <c r="C114" s="6728" t="s">
        <v>2694</v>
      </c>
      <c r="D114" s="6728" t="s">
        <v>2695</v>
      </c>
      <c r="E114" s="6728" t="s">
        <v>2696</v>
      </c>
      <c r="F114" s="6728" t="s">
        <v>2697</v>
      </c>
      <c r="G114" s="6728" t="s">
        <v>2698</v>
      </c>
      <c r="H114" s="6728" t="s">
        <v>28</v>
      </c>
      <c r="I114" s="6728" t="s">
        <v>849</v>
      </c>
    </row>
    <row customHeight="1" ht="11.25">
      <c r="A115" s="6728" t="s">
        <v>2291</v>
      </c>
      <c r="B115" s="6728" t="s">
        <v>16</v>
      </c>
      <c r="C115" s="6728" t="s">
        <v>2699</v>
      </c>
      <c r="D115" s="6728" t="s">
        <v>2700</v>
      </c>
      <c r="E115" s="6728" t="s">
        <v>2701</v>
      </c>
      <c r="F115" s="6728" t="s">
        <v>2702</v>
      </c>
      <c r="G115" s="6728" t="s">
        <v>2703</v>
      </c>
      <c r="H115" s="6728" t="s">
        <v>2704</v>
      </c>
      <c r="I115" s="6728" t="s">
        <v>849</v>
      </c>
    </row>
    <row customHeight="1" ht="11.25">
      <c r="A116" s="6728" t="s">
        <v>2291</v>
      </c>
      <c r="B116" s="6728" t="s">
        <v>16</v>
      </c>
      <c r="C116" s="6728" t="s">
        <v>2705</v>
      </c>
      <c r="D116" s="6728" t="s">
        <v>2706</v>
      </c>
      <c r="E116" s="6728" t="s">
        <v>2707</v>
      </c>
      <c r="F116" s="6728" t="s">
        <v>2303</v>
      </c>
      <c r="G116" s="6728" t="s">
        <v>2708</v>
      </c>
      <c r="H116" s="6728" t="s">
        <v>28</v>
      </c>
      <c r="I116" s="6728" t="s">
        <v>849</v>
      </c>
    </row>
    <row customHeight="1" ht="11.25">
      <c r="A117" s="6728" t="s">
        <v>2291</v>
      </c>
      <c r="B117" s="6728" t="s">
        <v>16</v>
      </c>
      <c r="C117" s="6728" t="s">
        <v>2709</v>
      </c>
      <c r="D117" s="6728" t="s">
        <v>2710</v>
      </c>
      <c r="E117" s="6728" t="s">
        <v>2711</v>
      </c>
      <c r="F117" s="6728" t="s">
        <v>2303</v>
      </c>
      <c r="G117" s="6728" t="s">
        <v>2712</v>
      </c>
      <c r="H117" s="6728" t="s">
        <v>28</v>
      </c>
      <c r="I117" s="6728" t="s">
        <v>849</v>
      </c>
    </row>
    <row customHeight="1" ht="11.25">
      <c r="A118" s="6728" t="s">
        <v>2291</v>
      </c>
      <c r="B118" s="6728" t="s">
        <v>16</v>
      </c>
      <c r="C118" s="6728" t="s">
        <v>2713</v>
      </c>
      <c r="D118" s="6728" t="s">
        <v>2714</v>
      </c>
      <c r="E118" s="6728" t="s">
        <v>2715</v>
      </c>
      <c r="F118" s="6728" t="s">
        <v>2407</v>
      </c>
      <c r="G118" s="6728" t="s">
        <v>28</v>
      </c>
      <c r="H118" s="6728" t="s">
        <v>28</v>
      </c>
      <c r="I118" s="6728" t="s">
        <v>849</v>
      </c>
    </row>
    <row customHeight="1" ht="11.25">
      <c r="A119" s="6728" t="s">
        <v>2291</v>
      </c>
      <c r="B119" s="6728" t="s">
        <v>16</v>
      </c>
      <c r="C119" s="6728" t="s">
        <v>2716</v>
      </c>
      <c r="D119" s="6728" t="s">
        <v>2717</v>
      </c>
      <c r="E119" s="6728" t="s">
        <v>2718</v>
      </c>
      <c r="F119" s="6728" t="s">
        <v>2719</v>
      </c>
      <c r="G119" s="6728" t="s">
        <v>2720</v>
      </c>
      <c r="H119" s="6728" t="s">
        <v>28</v>
      </c>
      <c r="I119" s="6728" t="s">
        <v>849</v>
      </c>
    </row>
    <row customHeight="1" ht="11.25">
      <c r="A120" s="6728" t="s">
        <v>2291</v>
      </c>
      <c r="B120" s="6728" t="s">
        <v>16</v>
      </c>
      <c r="C120" s="6728" t="s">
        <v>2721</v>
      </c>
      <c r="D120" s="6728" t="s">
        <v>2722</v>
      </c>
      <c r="E120" s="6728" t="s">
        <v>2723</v>
      </c>
      <c r="F120" s="6728" t="s">
        <v>2724</v>
      </c>
      <c r="G120" s="6728" t="s">
        <v>2725</v>
      </c>
      <c r="H120" s="6728" t="s">
        <v>28</v>
      </c>
      <c r="I120" s="6728" t="s">
        <v>849</v>
      </c>
    </row>
    <row customHeight="1" ht="11.25">
      <c r="A121" s="6728" t="s">
        <v>2291</v>
      </c>
      <c r="B121" s="6728" t="s">
        <v>16</v>
      </c>
      <c r="C121" s="6728" t="s">
        <v>2726</v>
      </c>
      <c r="D121" s="6728" t="s">
        <v>2727</v>
      </c>
      <c r="E121" s="6728" t="s">
        <v>2728</v>
      </c>
      <c r="F121" s="6728" t="s">
        <v>2303</v>
      </c>
      <c r="G121" s="6728" t="s">
        <v>2729</v>
      </c>
      <c r="H121" s="6728" t="s">
        <v>28</v>
      </c>
      <c r="I121" s="6728" t="s">
        <v>849</v>
      </c>
    </row>
    <row customHeight="1" ht="11.25">
      <c r="A122" s="6728" t="s">
        <v>2291</v>
      </c>
      <c r="B122" s="6728" t="s">
        <v>16</v>
      </c>
      <c r="C122" s="6728" t="s">
        <v>2730</v>
      </c>
      <c r="D122" s="6728" t="s">
        <v>2731</v>
      </c>
      <c r="E122" s="6728" t="s">
        <v>2732</v>
      </c>
      <c r="F122" s="6728" t="s">
        <v>2733</v>
      </c>
      <c r="G122" s="6728" t="s">
        <v>2734</v>
      </c>
      <c r="H122" s="6728" t="s">
        <v>28</v>
      </c>
      <c r="I122" s="6728" t="s">
        <v>849</v>
      </c>
    </row>
    <row customHeight="1" ht="11.25">
      <c r="A123" s="6728" t="s">
        <v>2291</v>
      </c>
      <c r="B123" s="6728" t="s">
        <v>16</v>
      </c>
      <c r="C123" s="6728" t="s">
        <v>2735</v>
      </c>
      <c r="D123" s="6728" t="s">
        <v>2736</v>
      </c>
      <c r="E123" s="6728" t="s">
        <v>2737</v>
      </c>
      <c r="F123" s="6728" t="s">
        <v>2303</v>
      </c>
      <c r="G123" s="6728" t="s">
        <v>2738</v>
      </c>
      <c r="H123" s="6728" t="s">
        <v>28</v>
      </c>
      <c r="I123" s="6728" t="s">
        <v>849</v>
      </c>
    </row>
    <row customHeight="1" ht="11.25">
      <c r="A124" s="6728" t="s">
        <v>2291</v>
      </c>
      <c r="B124" s="6728" t="s">
        <v>16</v>
      </c>
      <c r="C124" s="6728" t="s">
        <v>2739</v>
      </c>
      <c r="D124" s="6728" t="s">
        <v>2740</v>
      </c>
      <c r="E124" s="6728" t="s">
        <v>2741</v>
      </c>
      <c r="F124" s="6728" t="s">
        <v>2303</v>
      </c>
      <c r="G124" s="6728" t="s">
        <v>2742</v>
      </c>
      <c r="H124" s="6728" t="s">
        <v>28</v>
      </c>
      <c r="I124" s="6728" t="s">
        <v>849</v>
      </c>
    </row>
    <row customHeight="1" ht="11.25">
      <c r="A125" s="6728" t="s">
        <v>2291</v>
      </c>
      <c r="B125" s="6728" t="s">
        <v>16</v>
      </c>
      <c r="C125" s="6728" t="s">
        <v>2743</v>
      </c>
      <c r="D125" s="6728" t="s">
        <v>2744</v>
      </c>
      <c r="E125" s="6728" t="s">
        <v>2745</v>
      </c>
      <c r="F125" s="6728" t="s">
        <v>2746</v>
      </c>
      <c r="G125" s="6728" t="s">
        <v>2747</v>
      </c>
      <c r="H125" s="6728" t="s">
        <v>28</v>
      </c>
      <c r="I125" s="6728" t="s">
        <v>849</v>
      </c>
    </row>
    <row customHeight="1" ht="11.25">
      <c r="A126" s="6728" t="s">
        <v>2291</v>
      </c>
      <c r="B126" s="6728" t="s">
        <v>16</v>
      </c>
      <c r="C126" s="6728" t="s">
        <v>2748</v>
      </c>
      <c r="D126" s="6728" t="s">
        <v>2749</v>
      </c>
      <c r="E126" s="6728" t="s">
        <v>2750</v>
      </c>
      <c r="F126" s="6728" t="s">
        <v>2303</v>
      </c>
      <c r="G126" s="6728" t="s">
        <v>28</v>
      </c>
      <c r="H126" s="6728" t="s">
        <v>28</v>
      </c>
      <c r="I126" s="6728" t="s">
        <v>849</v>
      </c>
    </row>
    <row customHeight="1" ht="11.25">
      <c r="A127" s="6728" t="s">
        <v>2291</v>
      </c>
      <c r="B127" s="6728" t="s">
        <v>16</v>
      </c>
      <c r="C127" s="6728" t="s">
        <v>2751</v>
      </c>
      <c r="D127" s="6728" t="s">
        <v>2752</v>
      </c>
      <c r="E127" s="6728" t="s">
        <v>2753</v>
      </c>
      <c r="F127" s="6728" t="s">
        <v>2407</v>
      </c>
      <c r="G127" s="6728" t="s">
        <v>2754</v>
      </c>
      <c r="H127" s="6728" t="s">
        <v>28</v>
      </c>
      <c r="I127" s="6728" t="s">
        <v>849</v>
      </c>
    </row>
    <row customHeight="1" ht="11.25">
      <c r="A128" s="6728" t="s">
        <v>2291</v>
      </c>
      <c r="B128" s="6728" t="s">
        <v>16</v>
      </c>
      <c r="C128" s="6728" t="s">
        <v>2755</v>
      </c>
      <c r="D128" s="6728" t="s">
        <v>2756</v>
      </c>
      <c r="E128" s="6728" t="s">
        <v>2757</v>
      </c>
      <c r="F128" s="6728" t="s">
        <v>2303</v>
      </c>
      <c r="G128" s="6728" t="s">
        <v>2758</v>
      </c>
      <c r="H128" s="6728" t="s">
        <v>28</v>
      </c>
      <c r="I128" s="6728" t="s">
        <v>849</v>
      </c>
    </row>
    <row customHeight="1" ht="11.25">
      <c r="A129" s="6728" t="s">
        <v>2291</v>
      </c>
      <c r="B129" s="6728" t="s">
        <v>16</v>
      </c>
      <c r="C129" s="6728" t="s">
        <v>2759</v>
      </c>
      <c r="D129" s="6728" t="s">
        <v>2760</v>
      </c>
      <c r="E129" s="6728" t="s">
        <v>2761</v>
      </c>
      <c r="F129" s="6728" t="s">
        <v>2407</v>
      </c>
      <c r="G129" s="6728" t="s">
        <v>2762</v>
      </c>
      <c r="H129" s="6728" t="s">
        <v>28</v>
      </c>
      <c r="I129" s="6728" t="s">
        <v>849</v>
      </c>
    </row>
    <row customHeight="1" ht="11.25">
      <c r="A130" s="6728" t="s">
        <v>2291</v>
      </c>
      <c r="B130" s="6728" t="s">
        <v>16</v>
      </c>
      <c r="C130" s="6728" t="s">
        <v>2763</v>
      </c>
      <c r="D130" s="6728" t="s">
        <v>2764</v>
      </c>
      <c r="E130" s="6728" t="s">
        <v>2765</v>
      </c>
      <c r="F130" s="6728" t="s">
        <v>2303</v>
      </c>
      <c r="G130" s="6728" t="s">
        <v>2766</v>
      </c>
      <c r="H130" s="6728" t="s">
        <v>28</v>
      </c>
      <c r="I130" s="6728" t="s">
        <v>849</v>
      </c>
    </row>
    <row customHeight="1" ht="11.25">
      <c r="A131" s="6728" t="s">
        <v>2291</v>
      </c>
      <c r="B131" s="6728" t="s">
        <v>16</v>
      </c>
      <c r="C131" s="6728" t="s">
        <v>2767</v>
      </c>
      <c r="D131" s="6728" t="s">
        <v>2768</v>
      </c>
      <c r="E131" s="6728" t="s">
        <v>2769</v>
      </c>
      <c r="F131" s="6728" t="s">
        <v>2326</v>
      </c>
      <c r="G131" s="6728" t="s">
        <v>2770</v>
      </c>
      <c r="H131" s="6728" t="s">
        <v>28</v>
      </c>
      <c r="I131" s="6728" t="s">
        <v>849</v>
      </c>
    </row>
    <row customHeight="1" ht="11.25">
      <c r="A132" s="6728" t="s">
        <v>2291</v>
      </c>
      <c r="B132" s="6728" t="s">
        <v>16</v>
      </c>
      <c r="C132" s="6728" t="s">
        <v>2771</v>
      </c>
      <c r="D132" s="6728" t="s">
        <v>2772</v>
      </c>
      <c r="E132" s="6728" t="s">
        <v>2773</v>
      </c>
      <c r="F132" s="6728" t="s">
        <v>2774</v>
      </c>
      <c r="G132" s="6728" t="s">
        <v>2775</v>
      </c>
      <c r="H132" s="6728" t="s">
        <v>28</v>
      </c>
      <c r="I132" s="6728" t="s">
        <v>849</v>
      </c>
    </row>
    <row customHeight="1" ht="11.25">
      <c r="A133" s="6728" t="s">
        <v>2291</v>
      </c>
      <c r="B133" s="6728" t="s">
        <v>16</v>
      </c>
      <c r="C133" s="6728" t="s">
        <v>2776</v>
      </c>
      <c r="D133" s="6728" t="s">
        <v>2777</v>
      </c>
      <c r="E133" s="6728" t="s">
        <v>2778</v>
      </c>
      <c r="F133" s="6728" t="s">
        <v>2779</v>
      </c>
      <c r="G133" s="6728" t="s">
        <v>2780</v>
      </c>
      <c r="H133" s="6728" t="s">
        <v>28</v>
      </c>
      <c r="I133" s="6728" t="s">
        <v>849</v>
      </c>
    </row>
    <row customHeight="1" ht="11.25">
      <c r="A134" s="6728" t="s">
        <v>2291</v>
      </c>
      <c r="B134" s="6728" t="s">
        <v>16</v>
      </c>
      <c r="C134" s="6728" t="s">
        <v>2781</v>
      </c>
      <c r="D134" s="6728" t="s">
        <v>2782</v>
      </c>
      <c r="E134" s="6728" t="s">
        <v>2783</v>
      </c>
      <c r="F134" s="6728" t="s">
        <v>2688</v>
      </c>
      <c r="G134" s="6728" t="s">
        <v>2784</v>
      </c>
      <c r="H134" s="6728" t="s">
        <v>28</v>
      </c>
      <c r="I134" s="6728" t="s">
        <v>849</v>
      </c>
    </row>
    <row customHeight="1" ht="11.25">
      <c r="A135" s="6728" t="s">
        <v>2291</v>
      </c>
      <c r="B135" s="6728" t="s">
        <v>16</v>
      </c>
      <c r="C135" s="6728" t="s">
        <v>2785</v>
      </c>
      <c r="D135" s="6728" t="s">
        <v>2786</v>
      </c>
      <c r="E135" s="6728" t="s">
        <v>2787</v>
      </c>
      <c r="F135" s="6728" t="s">
        <v>2303</v>
      </c>
      <c r="G135" s="6728" t="s">
        <v>2788</v>
      </c>
      <c r="H135" s="6728" t="s">
        <v>28</v>
      </c>
      <c r="I135" s="6728" t="s">
        <v>849</v>
      </c>
    </row>
    <row customHeight="1" ht="11.25">
      <c r="A136" s="6728" t="s">
        <v>2291</v>
      </c>
      <c r="B136" s="6728" t="s">
        <v>16</v>
      </c>
      <c r="C136" s="6728" t="s">
        <v>2789</v>
      </c>
      <c r="D136" s="6728" t="s">
        <v>2790</v>
      </c>
      <c r="E136" s="6728" t="s">
        <v>2791</v>
      </c>
      <c r="F136" s="6728" t="s">
        <v>2792</v>
      </c>
      <c r="G136" s="6728" t="s">
        <v>2793</v>
      </c>
      <c r="H136" s="6728" t="s">
        <v>28</v>
      </c>
      <c r="I136" s="6728" t="s">
        <v>849</v>
      </c>
    </row>
    <row customHeight="1" ht="11.25">
      <c r="A137" s="6728" t="s">
        <v>2291</v>
      </c>
      <c r="B137" s="6728" t="s">
        <v>16</v>
      </c>
      <c r="C137" s="6728" t="s">
        <v>2794</v>
      </c>
      <c r="D137" s="6728" t="s">
        <v>2795</v>
      </c>
      <c r="E137" s="6728" t="s">
        <v>2796</v>
      </c>
      <c r="F137" s="6728" t="s">
        <v>2792</v>
      </c>
      <c r="G137" s="6728" t="s">
        <v>2797</v>
      </c>
      <c r="H137" s="6728" t="s">
        <v>28</v>
      </c>
      <c r="I137" s="6728" t="s">
        <v>849</v>
      </c>
    </row>
    <row customHeight="1" ht="11.25">
      <c r="A138" s="6728" t="s">
        <v>2291</v>
      </c>
      <c r="B138" s="6728" t="s">
        <v>16</v>
      </c>
      <c r="C138" s="6728" t="s">
        <v>2798</v>
      </c>
      <c r="D138" s="6728" t="s">
        <v>2799</v>
      </c>
      <c r="E138" s="6728" t="s">
        <v>2800</v>
      </c>
      <c r="F138" s="6728" t="s">
        <v>2303</v>
      </c>
      <c r="G138" s="6728" t="s">
        <v>2801</v>
      </c>
      <c r="H138" s="6728" t="s">
        <v>28</v>
      </c>
      <c r="I138" s="6728" t="s">
        <v>849</v>
      </c>
    </row>
    <row customHeight="1" ht="11.25">
      <c r="A139" s="6728" t="s">
        <v>2291</v>
      </c>
      <c r="B139" s="6728" t="s">
        <v>16</v>
      </c>
      <c r="C139" s="6728" t="s">
        <v>2802</v>
      </c>
      <c r="D139" s="6728" t="s">
        <v>2803</v>
      </c>
      <c r="E139" s="6728" t="s">
        <v>2804</v>
      </c>
      <c r="F139" s="6728" t="s">
        <v>2746</v>
      </c>
      <c r="G139" s="6728" t="s">
        <v>2805</v>
      </c>
      <c r="H139" s="6728" t="s">
        <v>28</v>
      </c>
      <c r="I139" s="6728" t="s">
        <v>849</v>
      </c>
    </row>
    <row customHeight="1" ht="11.25">
      <c r="A140" s="6728" t="s">
        <v>2291</v>
      </c>
      <c r="B140" s="6728" t="s">
        <v>16</v>
      </c>
      <c r="C140" s="6728" t="s">
        <v>2806</v>
      </c>
      <c r="D140" s="6728" t="s">
        <v>2807</v>
      </c>
      <c r="E140" s="6728" t="s">
        <v>2808</v>
      </c>
      <c r="F140" s="6728" t="s">
        <v>2669</v>
      </c>
      <c r="G140" s="6728" t="s">
        <v>28</v>
      </c>
      <c r="H140" s="6728" t="s">
        <v>28</v>
      </c>
      <c r="I140" s="6728" t="s">
        <v>849</v>
      </c>
    </row>
    <row customHeight="1" ht="11.25">
      <c r="A141" s="6728" t="s">
        <v>2291</v>
      </c>
      <c r="B141" s="6728" t="s">
        <v>16</v>
      </c>
      <c r="C141" s="6728" t="s">
        <v>2809</v>
      </c>
      <c r="D141" s="6728" t="s">
        <v>2810</v>
      </c>
      <c r="E141" s="6728" t="s">
        <v>2811</v>
      </c>
      <c r="F141" s="6728" t="s">
        <v>2679</v>
      </c>
      <c r="G141" s="6728" t="s">
        <v>2812</v>
      </c>
      <c r="H141" s="6728" t="s">
        <v>28</v>
      </c>
      <c r="I141" s="6728" t="s">
        <v>849</v>
      </c>
    </row>
    <row customHeight="1" ht="11.25">
      <c r="A142" s="6728" t="s">
        <v>2291</v>
      </c>
      <c r="B142" s="6728" t="s">
        <v>16</v>
      </c>
      <c r="C142" s="6728" t="s">
        <v>2813</v>
      </c>
      <c r="D142" s="6728" t="s">
        <v>2814</v>
      </c>
      <c r="E142" s="6728" t="s">
        <v>2815</v>
      </c>
      <c r="F142" s="6728" t="s">
        <v>2688</v>
      </c>
      <c r="G142" s="6728" t="s">
        <v>2816</v>
      </c>
      <c r="H142" s="6728" t="s">
        <v>28</v>
      </c>
      <c r="I142" s="6728" t="s">
        <v>849</v>
      </c>
    </row>
    <row customHeight="1" ht="11.25">
      <c r="A143" s="6728" t="s">
        <v>2291</v>
      </c>
      <c r="B143" s="6728" t="s">
        <v>16</v>
      </c>
      <c r="C143" s="6728" t="s">
        <v>2817</v>
      </c>
      <c r="D143" s="6728" t="s">
        <v>2818</v>
      </c>
      <c r="E143" s="6728" t="s">
        <v>2819</v>
      </c>
      <c r="F143" s="6728" t="s">
        <v>2303</v>
      </c>
      <c r="G143" s="6728" t="s">
        <v>2820</v>
      </c>
      <c r="H143" s="6728" t="s">
        <v>28</v>
      </c>
      <c r="I143" s="6728" t="s">
        <v>849</v>
      </c>
    </row>
    <row customHeight="1" ht="11.25">
      <c r="A144" s="6728" t="s">
        <v>2291</v>
      </c>
      <c r="B144" s="6728" t="s">
        <v>16</v>
      </c>
      <c r="C144" s="6728" t="s">
        <v>2821</v>
      </c>
      <c r="D144" s="6728" t="s">
        <v>2822</v>
      </c>
      <c r="E144" s="6728" t="s">
        <v>2823</v>
      </c>
      <c r="F144" s="6728" t="s">
        <v>2824</v>
      </c>
      <c r="G144" s="6728" t="s">
        <v>2825</v>
      </c>
      <c r="H144" s="6728" t="s">
        <v>28</v>
      </c>
      <c r="I144" s="6728" t="s">
        <v>849</v>
      </c>
    </row>
    <row customHeight="1" ht="11.25">
      <c r="A145" s="6728" t="s">
        <v>2291</v>
      </c>
      <c r="B145" s="6728" t="s">
        <v>16</v>
      </c>
      <c r="C145" s="6728" t="s">
        <v>2826</v>
      </c>
      <c r="D145" s="6728" t="s">
        <v>2827</v>
      </c>
      <c r="E145" s="6728" t="s">
        <v>2828</v>
      </c>
      <c r="F145" s="6728" t="s">
        <v>2303</v>
      </c>
      <c r="G145" s="6728" t="s">
        <v>2829</v>
      </c>
      <c r="H145" s="6728" t="s">
        <v>28</v>
      </c>
      <c r="I145" s="6728" t="s">
        <v>849</v>
      </c>
    </row>
    <row customHeight="1" ht="11.25">
      <c r="A146" s="6728" t="s">
        <v>2291</v>
      </c>
      <c r="B146" s="6728" t="s">
        <v>16</v>
      </c>
      <c r="C146" s="6728" t="s">
        <v>2830</v>
      </c>
      <c r="D146" s="6728" t="s">
        <v>2831</v>
      </c>
      <c r="E146" s="6728" t="s">
        <v>2832</v>
      </c>
      <c r="F146" s="6728" t="s">
        <v>2303</v>
      </c>
      <c r="G146" s="6728" t="s">
        <v>2833</v>
      </c>
      <c r="H146" s="6728" t="s">
        <v>28</v>
      </c>
      <c r="I146" s="6728" t="s">
        <v>849</v>
      </c>
    </row>
    <row customHeight="1" ht="11.25">
      <c r="A147" s="6728" t="s">
        <v>2291</v>
      </c>
      <c r="B147" s="6728" t="s">
        <v>16</v>
      </c>
      <c r="C147" s="6728" t="s">
        <v>2834</v>
      </c>
      <c r="D147" s="6728" t="s">
        <v>2835</v>
      </c>
      <c r="E147" s="6728" t="s">
        <v>2836</v>
      </c>
      <c r="F147" s="6728" t="s">
        <v>2303</v>
      </c>
      <c r="G147" s="6728" t="s">
        <v>2833</v>
      </c>
      <c r="H147" s="6728" t="s">
        <v>28</v>
      </c>
      <c r="I147" s="6728" t="s">
        <v>849</v>
      </c>
    </row>
    <row customHeight="1" ht="11.25">
      <c r="A148" s="6728" t="s">
        <v>2291</v>
      </c>
      <c r="B148" s="6728" t="s">
        <v>16</v>
      </c>
      <c r="C148" s="6728" t="s">
        <v>2837</v>
      </c>
      <c r="D148" s="6728" t="s">
        <v>2838</v>
      </c>
      <c r="E148" s="6728" t="s">
        <v>2839</v>
      </c>
      <c r="F148" s="6728" t="s">
        <v>2303</v>
      </c>
      <c r="G148" s="6728" t="s">
        <v>2840</v>
      </c>
      <c r="H148" s="6728" t="s">
        <v>28</v>
      </c>
      <c r="I148" s="6728" t="s">
        <v>849</v>
      </c>
    </row>
    <row customHeight="1" ht="11.25">
      <c r="A149" s="6728" t="s">
        <v>2291</v>
      </c>
      <c r="B149" s="6728" t="s">
        <v>16</v>
      </c>
      <c r="C149" s="6728" t="s">
        <v>2841</v>
      </c>
      <c r="D149" s="6728" t="s">
        <v>2842</v>
      </c>
      <c r="E149" s="6728" t="s">
        <v>2843</v>
      </c>
      <c r="F149" s="6728" t="s">
        <v>2326</v>
      </c>
      <c r="G149" s="6728" t="s">
        <v>2844</v>
      </c>
      <c r="H149" s="6728" t="s">
        <v>28</v>
      </c>
      <c r="I149" s="6728" t="s">
        <v>849</v>
      </c>
    </row>
    <row customHeight="1" ht="11.25">
      <c r="A150" s="6728" t="s">
        <v>2291</v>
      </c>
      <c r="B150" s="6728" t="s">
        <v>16</v>
      </c>
      <c r="C150" s="6728" t="s">
        <v>2845</v>
      </c>
      <c r="D150" s="6728" t="s">
        <v>2846</v>
      </c>
      <c r="E150" s="6728" t="s">
        <v>2847</v>
      </c>
      <c r="F150" s="6728" t="s">
        <v>2398</v>
      </c>
      <c r="G150" s="6728" t="s">
        <v>2848</v>
      </c>
      <c r="H150" s="6728" t="s">
        <v>28</v>
      </c>
      <c r="I150" s="6728" t="s">
        <v>849</v>
      </c>
    </row>
    <row customHeight="1" ht="11.25">
      <c r="A151" s="6728" t="s">
        <v>2291</v>
      </c>
      <c r="B151" s="6728" t="s">
        <v>16</v>
      </c>
      <c r="C151" s="6728" t="s">
        <v>2849</v>
      </c>
      <c r="D151" s="6728" t="s">
        <v>2850</v>
      </c>
      <c r="E151" s="6728" t="s">
        <v>2851</v>
      </c>
      <c r="F151" s="6728" t="s">
        <v>2724</v>
      </c>
      <c r="G151" s="6728" t="s">
        <v>2852</v>
      </c>
      <c r="H151" s="6728" t="s">
        <v>28</v>
      </c>
      <c r="I151" s="6728" t="s">
        <v>849</v>
      </c>
    </row>
    <row customHeight="1" ht="11.25">
      <c r="A152" s="6728" t="s">
        <v>2291</v>
      </c>
      <c r="B152" s="6728" t="s">
        <v>16</v>
      </c>
      <c r="C152" s="6728" t="s">
        <v>2853</v>
      </c>
      <c r="D152" s="6728" t="s">
        <v>2854</v>
      </c>
      <c r="E152" s="6728" t="s">
        <v>2855</v>
      </c>
      <c r="F152" s="6728" t="s">
        <v>2326</v>
      </c>
      <c r="G152" s="6728" t="s">
        <v>2856</v>
      </c>
      <c r="H152" s="6728" t="s">
        <v>28</v>
      </c>
      <c r="I152" s="6728" t="s">
        <v>849</v>
      </c>
    </row>
    <row customHeight="1" ht="11.25">
      <c r="A153" s="6728" t="s">
        <v>2291</v>
      </c>
      <c r="B153" s="6728" t="s">
        <v>16</v>
      </c>
      <c r="C153" s="6728" t="s">
        <v>2857</v>
      </c>
      <c r="D153" s="6728" t="s">
        <v>2858</v>
      </c>
      <c r="E153" s="6728" t="s">
        <v>2859</v>
      </c>
      <c r="F153" s="6728" t="s">
        <v>2669</v>
      </c>
      <c r="G153" s="6728" t="s">
        <v>2860</v>
      </c>
      <c r="H153" s="6728" t="s">
        <v>2861</v>
      </c>
      <c r="I153" s="6728" t="s">
        <v>849</v>
      </c>
    </row>
    <row customHeight="1" ht="11.25">
      <c r="A154" s="6728" t="s">
        <v>2291</v>
      </c>
      <c r="B154" s="6728" t="s">
        <v>16</v>
      </c>
      <c r="C154" s="6728" t="s">
        <v>2862</v>
      </c>
      <c r="D154" s="6728" t="s">
        <v>2863</v>
      </c>
      <c r="E154" s="6728" t="s">
        <v>2864</v>
      </c>
      <c r="F154" s="6728" t="s">
        <v>2303</v>
      </c>
      <c r="G154" s="6728" t="s">
        <v>2865</v>
      </c>
      <c r="H154" s="6728" t="s">
        <v>28</v>
      </c>
      <c r="I154" s="6728" t="s">
        <v>849</v>
      </c>
    </row>
    <row customHeight="1" ht="11.25">
      <c r="A155" s="6728" t="s">
        <v>2291</v>
      </c>
      <c r="B155" s="6728" t="s">
        <v>16</v>
      </c>
      <c r="C155" s="6728" t="s">
        <v>2866</v>
      </c>
      <c r="D155" s="6728" t="s">
        <v>2867</v>
      </c>
      <c r="E155" s="6728" t="s">
        <v>2868</v>
      </c>
      <c r="F155" s="6728" t="s">
        <v>2303</v>
      </c>
      <c r="G155" s="6728" t="s">
        <v>2869</v>
      </c>
      <c r="H155" s="6728" t="s">
        <v>28</v>
      </c>
      <c r="I155" s="6728" t="s">
        <v>849</v>
      </c>
    </row>
    <row customHeight="1" ht="11.25">
      <c r="A156" s="6728" t="s">
        <v>2291</v>
      </c>
      <c r="B156" s="6728" t="s">
        <v>16</v>
      </c>
      <c r="C156" s="6728" t="s">
        <v>2870</v>
      </c>
      <c r="D156" s="6728" t="s">
        <v>2871</v>
      </c>
      <c r="E156" s="6728" t="s">
        <v>2872</v>
      </c>
      <c r="F156" s="6728" t="s">
        <v>2873</v>
      </c>
      <c r="G156" s="6728" t="s">
        <v>2874</v>
      </c>
      <c r="H156" s="6728" t="s">
        <v>28</v>
      </c>
      <c r="I156" s="6728" t="s">
        <v>849</v>
      </c>
    </row>
    <row customHeight="1" ht="11.25">
      <c r="A157" s="6728" t="s">
        <v>2291</v>
      </c>
      <c r="B157" s="6728" t="s">
        <v>16</v>
      </c>
      <c r="C157" s="6728" t="s">
        <v>2875</v>
      </c>
      <c r="D157" s="6728" t="s">
        <v>2876</v>
      </c>
      <c r="E157" s="6728" t="s">
        <v>2877</v>
      </c>
      <c r="F157" s="6728" t="s">
        <v>2873</v>
      </c>
      <c r="G157" s="6728" t="s">
        <v>2878</v>
      </c>
      <c r="H157" s="6728" t="s">
        <v>28</v>
      </c>
      <c r="I157" s="6728" t="s">
        <v>849</v>
      </c>
    </row>
    <row customHeight="1" ht="11.25">
      <c r="A158" s="6728" t="s">
        <v>2291</v>
      </c>
      <c r="B158" s="6728" t="s">
        <v>16</v>
      </c>
      <c r="C158" s="6728" t="s">
        <v>2879</v>
      </c>
      <c r="D158" s="6728" t="s">
        <v>2880</v>
      </c>
      <c r="E158" s="6728" t="s">
        <v>2881</v>
      </c>
      <c r="F158" s="6728" t="s">
        <v>2724</v>
      </c>
      <c r="G158" s="6728" t="s">
        <v>2882</v>
      </c>
      <c r="H158" s="6728" t="s">
        <v>28</v>
      </c>
      <c r="I158" s="6728" t="s">
        <v>849</v>
      </c>
    </row>
    <row customHeight="1" ht="11.25">
      <c r="A159" s="6728" t="s">
        <v>2291</v>
      </c>
      <c r="B159" s="6728" t="s">
        <v>16</v>
      </c>
      <c r="C159" s="6728" t="s">
        <v>2883</v>
      </c>
      <c r="D159" s="6728" t="s">
        <v>2884</v>
      </c>
      <c r="E159" s="6728" t="s">
        <v>2885</v>
      </c>
      <c r="F159" s="6728" t="s">
        <v>2873</v>
      </c>
      <c r="G159" s="6728" t="s">
        <v>2886</v>
      </c>
      <c r="H159" s="6728" t="s">
        <v>28</v>
      </c>
      <c r="I159" s="6728" t="s">
        <v>849</v>
      </c>
    </row>
    <row customHeight="1" ht="11.25">
      <c r="A160" s="6728" t="s">
        <v>2291</v>
      </c>
      <c r="B160" s="6728" t="s">
        <v>16</v>
      </c>
      <c r="C160" s="6728" t="s">
        <v>2887</v>
      </c>
      <c r="D160" s="6728" t="s">
        <v>2888</v>
      </c>
      <c r="E160" s="6728" t="s">
        <v>2889</v>
      </c>
      <c r="F160" s="6728" t="s">
        <v>2303</v>
      </c>
      <c r="G160" s="6728" t="s">
        <v>2680</v>
      </c>
      <c r="H160" s="6728" t="s">
        <v>28</v>
      </c>
      <c r="I160" s="6728" t="s">
        <v>849</v>
      </c>
    </row>
    <row customHeight="1" ht="11.25">
      <c r="A161" s="6728" t="s">
        <v>2291</v>
      </c>
      <c r="B161" s="6728" t="s">
        <v>16</v>
      </c>
      <c r="C161" s="6728" t="s">
        <v>2890</v>
      </c>
      <c r="D161" s="6728" t="s">
        <v>2891</v>
      </c>
      <c r="E161" s="6728" t="s">
        <v>2892</v>
      </c>
      <c r="F161" s="6728" t="s">
        <v>2303</v>
      </c>
      <c r="G161" s="6728" t="s">
        <v>2893</v>
      </c>
      <c r="H161" s="6728" t="s">
        <v>28</v>
      </c>
      <c r="I161" s="6728" t="s">
        <v>849</v>
      </c>
    </row>
    <row customHeight="1" ht="11.25">
      <c r="A162" s="6728" t="s">
        <v>2291</v>
      </c>
      <c r="B162" s="6728" t="s">
        <v>16</v>
      </c>
      <c r="C162" s="6728" t="s">
        <v>2894</v>
      </c>
      <c r="D162" s="6728" t="s">
        <v>2895</v>
      </c>
      <c r="E162" s="6728" t="s">
        <v>2896</v>
      </c>
      <c r="F162" s="6728" t="s">
        <v>2340</v>
      </c>
      <c r="G162" s="6728" t="s">
        <v>2897</v>
      </c>
      <c r="H162" s="6728" t="s">
        <v>28</v>
      </c>
      <c r="I162" s="6728" t="s">
        <v>849</v>
      </c>
    </row>
    <row customHeight="1" ht="11.25">
      <c r="A163" s="6728" t="s">
        <v>2291</v>
      </c>
      <c r="B163" s="6728" t="s">
        <v>16</v>
      </c>
      <c r="C163" s="6728" t="s">
        <v>2898</v>
      </c>
      <c r="D163" s="6728" t="s">
        <v>2899</v>
      </c>
      <c r="E163" s="6728" t="s">
        <v>2900</v>
      </c>
      <c r="F163" s="6728" t="s">
        <v>2303</v>
      </c>
      <c r="G163" s="6728" t="s">
        <v>2901</v>
      </c>
      <c r="H163" s="6728" t="s">
        <v>28</v>
      </c>
      <c r="I163" s="6728" t="s">
        <v>849</v>
      </c>
    </row>
    <row customHeight="1" ht="11.25">
      <c r="A164" s="6728" t="s">
        <v>2291</v>
      </c>
      <c r="B164" s="6728" t="s">
        <v>16</v>
      </c>
      <c r="C164" s="6728" t="s">
        <v>2902</v>
      </c>
      <c r="D164" s="6728" t="s">
        <v>2903</v>
      </c>
      <c r="E164" s="6728" t="s">
        <v>2904</v>
      </c>
      <c r="F164" s="6728" t="s">
        <v>2303</v>
      </c>
      <c r="G164" s="6728" t="s">
        <v>2905</v>
      </c>
      <c r="H164" s="6728" t="s">
        <v>28</v>
      </c>
      <c r="I164" s="6728" t="s">
        <v>849</v>
      </c>
    </row>
    <row customHeight="1" ht="11.25">
      <c r="A165" s="6728" t="s">
        <v>2291</v>
      </c>
      <c r="B165" s="6728" t="s">
        <v>16</v>
      </c>
      <c r="C165" s="6728" t="s">
        <v>2906</v>
      </c>
      <c r="D165" s="6728" t="s">
        <v>2907</v>
      </c>
      <c r="E165" s="6728" t="s">
        <v>2908</v>
      </c>
      <c r="F165" s="6728" t="s">
        <v>2697</v>
      </c>
      <c r="G165" s="6728" t="s">
        <v>2909</v>
      </c>
      <c r="H165" s="6728" t="s">
        <v>28</v>
      </c>
      <c r="I165" s="6728" t="s">
        <v>849</v>
      </c>
    </row>
    <row customHeight="1" ht="11.25">
      <c r="A166" s="6728" t="s">
        <v>2291</v>
      </c>
      <c r="B166" s="6728" t="s">
        <v>16</v>
      </c>
      <c r="C166" s="6728" t="s">
        <v>2910</v>
      </c>
      <c r="D166" s="6728" t="s">
        <v>2911</v>
      </c>
      <c r="E166" s="6728" t="s">
        <v>2912</v>
      </c>
      <c r="F166" s="6728" t="s">
        <v>2340</v>
      </c>
      <c r="G166" s="6728" t="s">
        <v>2913</v>
      </c>
      <c r="H166" s="6728" t="s">
        <v>28</v>
      </c>
      <c r="I166" s="6728" t="s">
        <v>849</v>
      </c>
    </row>
    <row customHeight="1" ht="11.25">
      <c r="A167" s="6728" t="s">
        <v>2291</v>
      </c>
      <c r="B167" s="6728" t="s">
        <v>16</v>
      </c>
      <c r="C167" s="6728" t="s">
        <v>2914</v>
      </c>
      <c r="D167" s="6728" t="s">
        <v>2915</v>
      </c>
      <c r="E167" s="6728" t="s">
        <v>2916</v>
      </c>
      <c r="F167" s="6728" t="s">
        <v>2917</v>
      </c>
      <c r="G167" s="6728" t="s">
        <v>2918</v>
      </c>
      <c r="H167" s="6728" t="s">
        <v>28</v>
      </c>
      <c r="I167" s="6728" t="s">
        <v>849</v>
      </c>
    </row>
    <row customHeight="1" ht="11.25">
      <c r="A168" s="6728" t="s">
        <v>2291</v>
      </c>
      <c r="B168" s="6728" t="s">
        <v>16</v>
      </c>
      <c r="C168" s="6728" t="s">
        <v>2919</v>
      </c>
      <c r="D168" s="6728" t="s">
        <v>2920</v>
      </c>
      <c r="E168" s="6728" t="s">
        <v>2921</v>
      </c>
      <c r="F168" s="6728" t="s">
        <v>2922</v>
      </c>
      <c r="G168" s="6728" t="s">
        <v>2923</v>
      </c>
      <c r="H168" s="6728" t="s">
        <v>28</v>
      </c>
      <c r="I168" s="6728" t="s">
        <v>849</v>
      </c>
    </row>
    <row customHeight="1" ht="11.25">
      <c r="A169" s="6728" t="s">
        <v>2291</v>
      </c>
      <c r="B169" s="6728" t="s">
        <v>16</v>
      </c>
      <c r="C169" s="6728" t="s">
        <v>2924</v>
      </c>
      <c r="D169" s="6728" t="s">
        <v>2925</v>
      </c>
      <c r="E169" s="6728" t="s">
        <v>2926</v>
      </c>
      <c r="F169" s="6728" t="s">
        <v>2824</v>
      </c>
      <c r="G169" s="6728" t="s">
        <v>2927</v>
      </c>
      <c r="H169" s="6728" t="s">
        <v>28</v>
      </c>
      <c r="I169" s="6728" t="s">
        <v>849</v>
      </c>
    </row>
    <row customHeight="1" ht="11.25">
      <c r="A170" s="6728" t="s">
        <v>2291</v>
      </c>
      <c r="B170" s="6728" t="s">
        <v>16</v>
      </c>
      <c r="C170" s="6728" t="s">
        <v>2928</v>
      </c>
      <c r="D170" s="6728" t="s">
        <v>2929</v>
      </c>
      <c r="E170" s="6728" t="s">
        <v>2930</v>
      </c>
      <c r="F170" s="6728" t="s">
        <v>2303</v>
      </c>
      <c r="G170" s="6728" t="s">
        <v>2931</v>
      </c>
      <c r="H170" s="6728" t="s">
        <v>28</v>
      </c>
      <c r="I170" s="6728" t="s">
        <v>849</v>
      </c>
    </row>
    <row customHeight="1" ht="11.25">
      <c r="A171" s="6728" t="s">
        <v>2291</v>
      </c>
      <c r="B171" s="6728" t="s">
        <v>16</v>
      </c>
      <c r="C171" s="6728" t="s">
        <v>2932</v>
      </c>
      <c r="D171" s="6728" t="s">
        <v>2933</v>
      </c>
      <c r="E171" s="6728" t="s">
        <v>2934</v>
      </c>
      <c r="F171" s="6728" t="s">
        <v>2340</v>
      </c>
      <c r="G171" s="6728" t="s">
        <v>2935</v>
      </c>
      <c r="H171" s="6728" t="s">
        <v>28</v>
      </c>
      <c r="I171" s="6728" t="s">
        <v>849</v>
      </c>
    </row>
    <row customHeight="1" ht="11.25">
      <c r="A172" s="6728" t="s">
        <v>2291</v>
      </c>
      <c r="B172" s="6728" t="s">
        <v>16</v>
      </c>
      <c r="C172" s="6728" t="s">
        <v>2936</v>
      </c>
      <c r="D172" s="6728" t="s">
        <v>2937</v>
      </c>
      <c r="E172" s="6728" t="s">
        <v>2938</v>
      </c>
      <c r="F172" s="6728" t="s">
        <v>2303</v>
      </c>
      <c r="G172" s="6728" t="s">
        <v>2939</v>
      </c>
      <c r="H172" s="6728" t="s">
        <v>28</v>
      </c>
      <c r="I172" s="6728" t="s">
        <v>849</v>
      </c>
    </row>
    <row customHeight="1" ht="11.25">
      <c r="A173" s="6728" t="s">
        <v>2291</v>
      </c>
      <c r="B173" s="6728" t="s">
        <v>16</v>
      </c>
      <c r="C173" s="6728" t="s">
        <v>2940</v>
      </c>
      <c r="D173" s="6728" t="s">
        <v>2941</v>
      </c>
      <c r="E173" s="6728" t="s">
        <v>2942</v>
      </c>
      <c r="F173" s="6728" t="s">
        <v>2303</v>
      </c>
      <c r="G173" s="6728" t="s">
        <v>28</v>
      </c>
      <c r="H173" s="6728" t="s">
        <v>28</v>
      </c>
      <c r="I173" s="6728" t="s">
        <v>849</v>
      </c>
    </row>
    <row customHeight="1" ht="11.25">
      <c r="A174" s="6728" t="s">
        <v>2291</v>
      </c>
      <c r="B174" s="6728" t="s">
        <v>16</v>
      </c>
      <c r="C174" s="6728" t="s">
        <v>2943</v>
      </c>
      <c r="D174" s="6728" t="s">
        <v>2944</v>
      </c>
      <c r="E174" s="6728" t="s">
        <v>2945</v>
      </c>
      <c r="F174" s="6728" t="s">
        <v>2746</v>
      </c>
      <c r="G174" s="6728" t="s">
        <v>2946</v>
      </c>
      <c r="H174" s="6728" t="s">
        <v>28</v>
      </c>
      <c r="I174" s="6728" t="s">
        <v>849</v>
      </c>
    </row>
    <row customHeight="1" ht="11.25">
      <c r="A175" s="6728" t="s">
        <v>2291</v>
      </c>
      <c r="B175" s="6728" t="s">
        <v>16</v>
      </c>
      <c r="C175" s="6728" t="s">
        <v>2947</v>
      </c>
      <c r="D175" s="6728" t="s">
        <v>2948</v>
      </c>
      <c r="E175" s="6728" t="s">
        <v>2949</v>
      </c>
      <c r="F175" s="6728" t="s">
        <v>2679</v>
      </c>
      <c r="G175" s="6728" t="s">
        <v>2950</v>
      </c>
      <c r="H175" s="6728" t="s">
        <v>28</v>
      </c>
      <c r="I175" s="6728" t="s">
        <v>849</v>
      </c>
    </row>
    <row customHeight="1" ht="11.25">
      <c r="A176" s="6728" t="s">
        <v>2291</v>
      </c>
      <c r="B176" s="6728" t="s">
        <v>16</v>
      </c>
      <c r="C176" s="6728" t="s">
        <v>2951</v>
      </c>
      <c r="D176" s="6728" t="s">
        <v>2952</v>
      </c>
      <c r="E176" s="6728" t="s">
        <v>2953</v>
      </c>
      <c r="F176" s="6728" t="s">
        <v>2303</v>
      </c>
      <c r="G176" s="6728" t="s">
        <v>2954</v>
      </c>
      <c r="H176" s="6728" t="s">
        <v>28</v>
      </c>
      <c r="I176" s="6728" t="s">
        <v>849</v>
      </c>
    </row>
    <row customHeight="1" ht="11.25">
      <c r="A177" s="6728" t="s">
        <v>2291</v>
      </c>
      <c r="B177" s="6728" t="s">
        <v>16</v>
      </c>
      <c r="C177" s="6728" t="s">
        <v>2955</v>
      </c>
      <c r="D177" s="6728" t="s">
        <v>2956</v>
      </c>
      <c r="E177" s="6728" t="s">
        <v>2957</v>
      </c>
      <c r="F177" s="6728" t="s">
        <v>2303</v>
      </c>
      <c r="G177" s="6728" t="s">
        <v>2958</v>
      </c>
      <c r="H177" s="6728" t="s">
        <v>28</v>
      </c>
      <c r="I177" s="6728" t="s">
        <v>849</v>
      </c>
    </row>
    <row customHeight="1" ht="11.25">
      <c r="A178" s="6728" t="s">
        <v>2291</v>
      </c>
      <c r="B178" s="6728" t="s">
        <v>16</v>
      </c>
      <c r="C178" s="6728" t="s">
        <v>2959</v>
      </c>
      <c r="D178" s="6728" t="s">
        <v>2960</v>
      </c>
      <c r="E178" s="6728" t="s">
        <v>2961</v>
      </c>
      <c r="F178" s="6728" t="s">
        <v>2303</v>
      </c>
      <c r="G178" s="6728" t="s">
        <v>2962</v>
      </c>
      <c r="H178" s="6728" t="s">
        <v>2963</v>
      </c>
      <c r="I178" s="6728" t="s">
        <v>849</v>
      </c>
    </row>
    <row customHeight="1" ht="11.25">
      <c r="A179" s="6728" t="s">
        <v>2291</v>
      </c>
      <c r="B179" s="6728" t="s">
        <v>16</v>
      </c>
      <c r="C179" s="6728" t="s">
        <v>2964</v>
      </c>
      <c r="D179" s="6728" t="s">
        <v>2965</v>
      </c>
      <c r="E179" s="6728" t="s">
        <v>2966</v>
      </c>
      <c r="F179" s="6728" t="s">
        <v>2340</v>
      </c>
      <c r="G179" s="6728" t="s">
        <v>2967</v>
      </c>
      <c r="H179" s="6728" t="s">
        <v>28</v>
      </c>
      <c r="I179" s="6728" t="s">
        <v>849</v>
      </c>
    </row>
    <row customHeight="1" ht="11.25">
      <c r="A180" s="6728" t="s">
        <v>2291</v>
      </c>
      <c r="B180" s="6728" t="s">
        <v>16</v>
      </c>
      <c r="C180" s="6728" t="s">
        <v>2968</v>
      </c>
      <c r="D180" s="6728" t="s">
        <v>2969</v>
      </c>
      <c r="E180" s="6728" t="s">
        <v>2970</v>
      </c>
      <c r="F180" s="6728" t="s">
        <v>2733</v>
      </c>
      <c r="G180" s="6728" t="s">
        <v>2971</v>
      </c>
      <c r="H180" s="6728" t="s">
        <v>28</v>
      </c>
      <c r="I180" s="6728" t="s">
        <v>849</v>
      </c>
    </row>
    <row customHeight="1" ht="11.25">
      <c r="A181" s="6728" t="s">
        <v>2291</v>
      </c>
      <c r="B181" s="6728" t="s">
        <v>16</v>
      </c>
      <c r="C181" s="6728" t="s">
        <v>2972</v>
      </c>
      <c r="D181" s="6728" t="s">
        <v>2973</v>
      </c>
      <c r="E181" s="6728" t="s">
        <v>2974</v>
      </c>
      <c r="F181" s="6728" t="s">
        <v>2688</v>
      </c>
      <c r="G181" s="6728" t="s">
        <v>2975</v>
      </c>
      <c r="H181" s="6728" t="s">
        <v>28</v>
      </c>
      <c r="I181" s="6728" t="s">
        <v>849</v>
      </c>
    </row>
    <row customHeight="1" ht="11.25">
      <c r="A182" s="6728" t="s">
        <v>2291</v>
      </c>
      <c r="B182" s="6728" t="s">
        <v>16</v>
      </c>
      <c r="C182" s="6728" t="s">
        <v>2976</v>
      </c>
      <c r="D182" s="6728" t="s">
        <v>2977</v>
      </c>
      <c r="E182" s="6728" t="s">
        <v>2978</v>
      </c>
      <c r="F182" s="6728" t="s">
        <v>2688</v>
      </c>
      <c r="G182" s="6728" t="s">
        <v>2979</v>
      </c>
      <c r="H182" s="6728" t="s">
        <v>28</v>
      </c>
      <c r="I182" s="6728" t="s">
        <v>849</v>
      </c>
    </row>
    <row customHeight="1" ht="11.25">
      <c r="A183" s="6728" t="s">
        <v>2291</v>
      </c>
      <c r="B183" s="6728" t="s">
        <v>16</v>
      </c>
      <c r="C183" s="6728" t="s">
        <v>2980</v>
      </c>
      <c r="D183" s="6728" t="s">
        <v>2981</v>
      </c>
      <c r="E183" s="6728" t="s">
        <v>2982</v>
      </c>
      <c r="F183" s="6728" t="s">
        <v>2303</v>
      </c>
      <c r="G183" s="6728" t="s">
        <v>2983</v>
      </c>
      <c r="H183" s="6728" t="s">
        <v>28</v>
      </c>
      <c r="I183" s="6728" t="s">
        <v>849</v>
      </c>
    </row>
    <row customHeight="1" ht="11.25">
      <c r="A184" s="6728" t="s">
        <v>2291</v>
      </c>
      <c r="B184" s="6728" t="s">
        <v>16</v>
      </c>
      <c r="C184" s="6728" t="s">
        <v>2984</v>
      </c>
      <c r="D184" s="6728" t="s">
        <v>2985</v>
      </c>
      <c r="E184" s="6728" t="s">
        <v>2986</v>
      </c>
      <c r="F184" s="6728" t="s">
        <v>2679</v>
      </c>
      <c r="G184" s="6728" t="s">
        <v>28</v>
      </c>
      <c r="H184" s="6728" t="s">
        <v>28</v>
      </c>
      <c r="I184" s="6728" t="s">
        <v>849</v>
      </c>
    </row>
    <row customHeight="1" ht="11.25">
      <c r="A185" s="6728" t="s">
        <v>2291</v>
      </c>
      <c r="B185" s="6728" t="s">
        <v>16</v>
      </c>
      <c r="C185" s="6728" t="s">
        <v>2987</v>
      </c>
      <c r="D185" s="6728" t="s">
        <v>2988</v>
      </c>
      <c r="E185" s="6728" t="s">
        <v>2989</v>
      </c>
      <c r="F185" s="6728" t="s">
        <v>2688</v>
      </c>
      <c r="G185" s="6728" t="s">
        <v>2990</v>
      </c>
      <c r="H185" s="6728" t="s">
        <v>28</v>
      </c>
      <c r="I185" s="6728" t="s">
        <v>849</v>
      </c>
    </row>
    <row customHeight="1" ht="11.25">
      <c r="A186" s="6728" t="s">
        <v>2291</v>
      </c>
      <c r="B186" s="6728" t="s">
        <v>16</v>
      </c>
      <c r="C186" s="6728" t="s">
        <v>2991</v>
      </c>
      <c r="D186" s="6728" t="s">
        <v>2992</v>
      </c>
      <c r="E186" s="6728" t="s">
        <v>2993</v>
      </c>
      <c r="F186" s="6728" t="s">
        <v>2303</v>
      </c>
      <c r="G186" s="6728" t="s">
        <v>2994</v>
      </c>
      <c r="H186" s="6728" t="s">
        <v>28</v>
      </c>
      <c r="I186" s="6728" t="s">
        <v>849</v>
      </c>
    </row>
    <row customHeight="1" ht="11.25">
      <c r="A187" s="6728" t="s">
        <v>2291</v>
      </c>
      <c r="B187" s="6728" t="s">
        <v>16</v>
      </c>
      <c r="C187" s="6728" t="s">
        <v>2995</v>
      </c>
      <c r="D187" s="6728" t="s">
        <v>2996</v>
      </c>
      <c r="E187" s="6728" t="s">
        <v>2997</v>
      </c>
      <c r="F187" s="6728" t="s">
        <v>2746</v>
      </c>
      <c r="G187" s="6728" t="s">
        <v>2998</v>
      </c>
      <c r="H187" s="6728" t="s">
        <v>2999</v>
      </c>
      <c r="I187" s="6728" t="s">
        <v>849</v>
      </c>
    </row>
    <row customHeight="1" ht="11.25">
      <c r="A188" s="6728" t="s">
        <v>2291</v>
      </c>
      <c r="B188" s="6728" t="s">
        <v>16</v>
      </c>
      <c r="C188" s="6728" t="s">
        <v>3000</v>
      </c>
      <c r="D188" s="6728" t="s">
        <v>3001</v>
      </c>
      <c r="E188" s="6728" t="s">
        <v>3002</v>
      </c>
      <c r="F188" s="6728" t="s">
        <v>2674</v>
      </c>
      <c r="G188" s="6728" t="s">
        <v>3003</v>
      </c>
      <c r="H188" s="6728" t="s">
        <v>28</v>
      </c>
      <c r="I188" s="6728" t="s">
        <v>849</v>
      </c>
    </row>
    <row customHeight="1" ht="11.25">
      <c r="A189" s="6728" t="s">
        <v>2291</v>
      </c>
      <c r="B189" s="6728" t="s">
        <v>16</v>
      </c>
      <c r="C189" s="6728" t="s">
        <v>3004</v>
      </c>
      <c r="D189" s="6728" t="s">
        <v>3005</v>
      </c>
      <c r="E189" s="6728" t="s">
        <v>3006</v>
      </c>
      <c r="F189" s="6728" t="s">
        <v>2679</v>
      </c>
      <c r="G189" s="6728" t="s">
        <v>2588</v>
      </c>
      <c r="H189" s="6728" t="s">
        <v>28</v>
      </c>
      <c r="I189" s="6728" t="s">
        <v>849</v>
      </c>
    </row>
    <row customHeight="1" ht="11.25">
      <c r="A190" s="6728" t="s">
        <v>2291</v>
      </c>
      <c r="B190" s="6728" t="s">
        <v>16</v>
      </c>
      <c r="C190" s="6728" t="s">
        <v>3007</v>
      </c>
      <c r="D190" s="6728" t="s">
        <v>3008</v>
      </c>
      <c r="E190" s="6728" t="s">
        <v>3009</v>
      </c>
      <c r="F190" s="6728" t="s">
        <v>2398</v>
      </c>
      <c r="G190" s="6728" t="s">
        <v>3010</v>
      </c>
      <c r="H190" s="6728" t="s">
        <v>28</v>
      </c>
      <c r="I190" s="6728" t="s">
        <v>849</v>
      </c>
    </row>
    <row customHeight="1" ht="11.25">
      <c r="A191" s="6728" t="s">
        <v>2291</v>
      </c>
      <c r="B191" s="6728" t="s">
        <v>16</v>
      </c>
      <c r="C191" s="6728" t="s">
        <v>3011</v>
      </c>
      <c r="D191" s="6728" t="s">
        <v>3012</v>
      </c>
      <c r="E191" s="6728" t="s">
        <v>3013</v>
      </c>
      <c r="F191" s="6728" t="s">
        <v>2669</v>
      </c>
      <c r="G191" s="6728" t="s">
        <v>3014</v>
      </c>
      <c r="H191" s="6728" t="s">
        <v>28</v>
      </c>
      <c r="I191" s="6728" t="s">
        <v>849</v>
      </c>
    </row>
    <row customHeight="1" ht="11.25">
      <c r="A192" s="6728" t="s">
        <v>2291</v>
      </c>
      <c r="B192" s="6728" t="s">
        <v>16</v>
      </c>
      <c r="C192" s="6728" t="s">
        <v>3015</v>
      </c>
      <c r="D192" s="6728" t="s">
        <v>3016</v>
      </c>
      <c r="E192" s="6728" t="s">
        <v>3017</v>
      </c>
      <c r="F192" s="6728" t="s">
        <v>2303</v>
      </c>
      <c r="G192" s="6728" t="s">
        <v>3018</v>
      </c>
      <c r="H192" s="6728" t="s">
        <v>28</v>
      </c>
      <c r="I192" s="6728" t="s">
        <v>849</v>
      </c>
    </row>
    <row customHeight="1" ht="11.25">
      <c r="A193" s="6728" t="s">
        <v>2291</v>
      </c>
      <c r="B193" s="6728" t="s">
        <v>16</v>
      </c>
      <c r="C193" s="6728" t="s">
        <v>3019</v>
      </c>
      <c r="D193" s="6728" t="s">
        <v>3020</v>
      </c>
      <c r="E193" s="6728" t="s">
        <v>3021</v>
      </c>
      <c r="F193" s="6728" t="s">
        <v>2303</v>
      </c>
      <c r="G193" s="6728" t="s">
        <v>3022</v>
      </c>
      <c r="H193" s="6728" t="s">
        <v>28</v>
      </c>
      <c r="I193" s="6728" t="s">
        <v>849</v>
      </c>
    </row>
    <row customHeight="1" ht="11.25">
      <c r="A194" s="6728" t="s">
        <v>2291</v>
      </c>
      <c r="B194" s="6728" t="s">
        <v>16</v>
      </c>
      <c r="C194" s="6728" t="s">
        <v>3023</v>
      </c>
      <c r="D194" s="6728" t="s">
        <v>3024</v>
      </c>
      <c r="E194" s="6728" t="s">
        <v>3025</v>
      </c>
      <c r="F194" s="6728" t="s">
        <v>2688</v>
      </c>
      <c r="G194" s="6728" t="s">
        <v>3026</v>
      </c>
      <c r="H194" s="6728" t="s">
        <v>28</v>
      </c>
      <c r="I194" s="6728" t="s">
        <v>849</v>
      </c>
    </row>
    <row customHeight="1" ht="11.25">
      <c r="A195" s="6728" t="s">
        <v>2291</v>
      </c>
      <c r="B195" s="6728" t="s">
        <v>16</v>
      </c>
      <c r="C195" s="6728" t="s">
        <v>3027</v>
      </c>
      <c r="D195" s="6728" t="s">
        <v>3028</v>
      </c>
      <c r="E195" s="6728" t="s">
        <v>3029</v>
      </c>
      <c r="F195" s="6728" t="s">
        <v>2679</v>
      </c>
      <c r="G195" s="6728" t="s">
        <v>3030</v>
      </c>
      <c r="H195" s="6728" t="s">
        <v>28</v>
      </c>
      <c r="I195" s="6728" t="s">
        <v>849</v>
      </c>
    </row>
    <row customHeight="1" ht="11.25">
      <c r="A196" s="6728" t="s">
        <v>2291</v>
      </c>
      <c r="B196" s="6728" t="s">
        <v>16</v>
      </c>
      <c r="C196" s="6728" t="s">
        <v>3031</v>
      </c>
      <c r="D196" s="6728" t="s">
        <v>3032</v>
      </c>
      <c r="E196" s="6728" t="s">
        <v>3033</v>
      </c>
      <c r="F196" s="6728" t="s">
        <v>2669</v>
      </c>
      <c r="G196" s="6728" t="s">
        <v>28</v>
      </c>
      <c r="H196" s="6728" t="s">
        <v>28</v>
      </c>
      <c r="I196" s="6728" t="s">
        <v>849</v>
      </c>
    </row>
    <row customHeight="1" ht="11.25">
      <c r="A197" s="6728" t="s">
        <v>2291</v>
      </c>
      <c r="B197" s="6728" t="s">
        <v>16</v>
      </c>
      <c r="C197" s="6728" t="s">
        <v>3034</v>
      </c>
      <c r="D197" s="6728" t="s">
        <v>3035</v>
      </c>
      <c r="E197" s="6728" t="s">
        <v>3036</v>
      </c>
      <c r="F197" s="6728" t="s">
        <v>2679</v>
      </c>
      <c r="G197" s="6728" t="s">
        <v>3037</v>
      </c>
      <c r="H197" s="6728" t="s">
        <v>28</v>
      </c>
      <c r="I197" s="6728" t="s">
        <v>849</v>
      </c>
    </row>
    <row customHeight="1" ht="11.25">
      <c r="A198" s="6728" t="s">
        <v>2291</v>
      </c>
      <c r="B198" s="6728" t="s">
        <v>16</v>
      </c>
      <c r="C198" s="6728" t="s">
        <v>3038</v>
      </c>
      <c r="D198" s="6728" t="s">
        <v>3039</v>
      </c>
      <c r="E198" s="6728" t="s">
        <v>3040</v>
      </c>
      <c r="F198" s="6728" t="s">
        <v>3041</v>
      </c>
      <c r="G198" s="6728" t="s">
        <v>3042</v>
      </c>
      <c r="H198" s="6728" t="s">
        <v>28</v>
      </c>
      <c r="I198" s="6728" t="s">
        <v>849</v>
      </c>
    </row>
    <row customHeight="1" ht="11.25">
      <c r="A199" s="6728" t="s">
        <v>2291</v>
      </c>
      <c r="B199" s="6728" t="s">
        <v>16</v>
      </c>
      <c r="C199" s="6728" t="s">
        <v>3043</v>
      </c>
      <c r="D199" s="6728" t="s">
        <v>3044</v>
      </c>
      <c r="E199" s="6728" t="s">
        <v>3045</v>
      </c>
      <c r="F199" s="6728" t="s">
        <v>2688</v>
      </c>
      <c r="G199" s="6728" t="s">
        <v>3046</v>
      </c>
      <c r="H199" s="6728" t="s">
        <v>28</v>
      </c>
      <c r="I199" s="6728" t="s">
        <v>849</v>
      </c>
    </row>
    <row customHeight="1" ht="11.25">
      <c r="A200" s="6728" t="s">
        <v>2291</v>
      </c>
      <c r="B200" s="6728" t="s">
        <v>16</v>
      </c>
      <c r="C200" s="6728" t="s">
        <v>3047</v>
      </c>
      <c r="D200" s="6728" t="s">
        <v>3048</v>
      </c>
      <c r="E200" s="6728" t="s">
        <v>3049</v>
      </c>
      <c r="F200" s="6728" t="s">
        <v>2674</v>
      </c>
      <c r="G200" s="6728" t="s">
        <v>3050</v>
      </c>
      <c r="H200" s="6728" t="s">
        <v>28</v>
      </c>
      <c r="I200" s="6728" t="s">
        <v>849</v>
      </c>
    </row>
    <row customHeight="1" ht="11.25">
      <c r="A201" s="6728" t="s">
        <v>2291</v>
      </c>
      <c r="B201" s="6728" t="s">
        <v>16</v>
      </c>
      <c r="C201" s="6728" t="s">
        <v>3051</v>
      </c>
      <c r="D201" s="6728" t="s">
        <v>3052</v>
      </c>
      <c r="E201" s="6728" t="s">
        <v>3053</v>
      </c>
      <c r="F201" s="6728" t="s">
        <v>3054</v>
      </c>
      <c r="G201" s="6728" t="s">
        <v>3055</v>
      </c>
      <c r="H201" s="6728" t="s">
        <v>28</v>
      </c>
      <c r="I201" s="6728" t="s">
        <v>849</v>
      </c>
    </row>
    <row customHeight="1" ht="11.25">
      <c r="A202" s="6728" t="s">
        <v>2291</v>
      </c>
      <c r="B202" s="6728" t="s">
        <v>16</v>
      </c>
      <c r="C202" s="6728" t="s">
        <v>3056</v>
      </c>
      <c r="D202" s="6728" t="s">
        <v>3057</v>
      </c>
      <c r="E202" s="6728" t="s">
        <v>3058</v>
      </c>
      <c r="F202" s="6728" t="s">
        <v>2746</v>
      </c>
      <c r="G202" s="6728" t="s">
        <v>3059</v>
      </c>
      <c r="H202" s="6728" t="s">
        <v>28</v>
      </c>
      <c r="I202" s="6728" t="s">
        <v>849</v>
      </c>
    </row>
    <row customHeight="1" ht="11.25">
      <c r="A203" s="6728" t="s">
        <v>2291</v>
      </c>
      <c r="B203" s="6728" t="s">
        <v>16</v>
      </c>
      <c r="C203" s="6728" t="s">
        <v>3060</v>
      </c>
      <c r="D203" s="6728" t="s">
        <v>3061</v>
      </c>
      <c r="E203" s="6728" t="s">
        <v>3062</v>
      </c>
      <c r="F203" s="6728" t="s">
        <v>2679</v>
      </c>
      <c r="G203" s="6728" t="s">
        <v>3063</v>
      </c>
      <c r="H203" s="6728" t="s">
        <v>28</v>
      </c>
      <c r="I203" s="6728" t="s">
        <v>849</v>
      </c>
    </row>
    <row customHeight="1" ht="11.25">
      <c r="A204" s="6728" t="s">
        <v>2291</v>
      </c>
      <c r="B204" s="6728" t="s">
        <v>16</v>
      </c>
      <c r="C204" s="6728" t="s">
        <v>3064</v>
      </c>
      <c r="D204" s="6728" t="s">
        <v>3065</v>
      </c>
      <c r="E204" s="6728" t="s">
        <v>3066</v>
      </c>
      <c r="F204" s="6728" t="s">
        <v>2669</v>
      </c>
      <c r="G204" s="6728" t="s">
        <v>3067</v>
      </c>
      <c r="H204" s="6728" t="s">
        <v>28</v>
      </c>
      <c r="I204" s="6728" t="s">
        <v>849</v>
      </c>
    </row>
    <row customHeight="1" ht="11.25">
      <c r="A205" s="6728" t="s">
        <v>2291</v>
      </c>
      <c r="B205" s="6728" t="s">
        <v>16</v>
      </c>
      <c r="C205" s="6728" t="s">
        <v>3068</v>
      </c>
      <c r="D205" s="6728" t="s">
        <v>3069</v>
      </c>
      <c r="E205" s="6728" t="s">
        <v>3070</v>
      </c>
      <c r="F205" s="6728" t="s">
        <v>2303</v>
      </c>
      <c r="G205" s="6728" t="s">
        <v>3071</v>
      </c>
      <c r="H205" s="6728" t="s">
        <v>28</v>
      </c>
      <c r="I205" s="6728" t="s">
        <v>849</v>
      </c>
    </row>
    <row customHeight="1" ht="11.25">
      <c r="A206" s="6728" t="s">
        <v>2291</v>
      </c>
      <c r="B206" s="6728" t="s">
        <v>16</v>
      </c>
      <c r="C206" s="6728" t="s">
        <v>3072</v>
      </c>
      <c r="D206" s="6728" t="s">
        <v>3073</v>
      </c>
      <c r="E206" s="6728" t="s">
        <v>3074</v>
      </c>
      <c r="F206" s="6728" t="s">
        <v>2688</v>
      </c>
      <c r="G206" s="6728" t="s">
        <v>3075</v>
      </c>
      <c r="H206" s="6728" t="s">
        <v>28</v>
      </c>
      <c r="I206" s="6728" t="s">
        <v>849</v>
      </c>
    </row>
    <row customHeight="1" ht="11.25">
      <c r="A207" s="6728" t="s">
        <v>2291</v>
      </c>
      <c r="B207" s="6728" t="s">
        <v>16</v>
      </c>
      <c r="C207" s="6728" t="s">
        <v>3076</v>
      </c>
      <c r="D207" s="6728" t="s">
        <v>3077</v>
      </c>
      <c r="E207" s="6728" t="s">
        <v>3078</v>
      </c>
      <c r="F207" s="6728" t="s">
        <v>2303</v>
      </c>
      <c r="G207" s="6728" t="s">
        <v>3079</v>
      </c>
      <c r="H207" s="6728" t="s">
        <v>28</v>
      </c>
      <c r="I207" s="6728" t="s">
        <v>849</v>
      </c>
    </row>
    <row customHeight="1" ht="11.25">
      <c r="A208" s="6728" t="s">
        <v>2291</v>
      </c>
      <c r="B208" s="6728" t="s">
        <v>16</v>
      </c>
      <c r="C208" s="6728" t="s">
        <v>3080</v>
      </c>
      <c r="D208" s="6728" t="s">
        <v>3081</v>
      </c>
      <c r="E208" s="6728" t="s">
        <v>3082</v>
      </c>
      <c r="F208" s="6728" t="s">
        <v>2303</v>
      </c>
      <c r="G208" s="6728" t="s">
        <v>3083</v>
      </c>
      <c r="H208" s="6728" t="s">
        <v>28</v>
      </c>
      <c r="I208" s="6728" t="s">
        <v>849</v>
      </c>
    </row>
    <row customHeight="1" ht="11.25">
      <c r="A209" s="6728" t="s">
        <v>2291</v>
      </c>
      <c r="B209" s="6728" t="s">
        <v>16</v>
      </c>
      <c r="C209" s="6728" t="s">
        <v>3084</v>
      </c>
      <c r="D209" s="6728" t="s">
        <v>3085</v>
      </c>
      <c r="E209" s="6728" t="s">
        <v>3086</v>
      </c>
      <c r="F209" s="6728" t="s">
        <v>2873</v>
      </c>
      <c r="G209" s="6728" t="s">
        <v>3087</v>
      </c>
      <c r="H209" s="6728" t="s">
        <v>28</v>
      </c>
      <c r="I209" s="6728" t="s">
        <v>849</v>
      </c>
    </row>
    <row customHeight="1" ht="11.25">
      <c r="A210" s="6728" t="s">
        <v>2291</v>
      </c>
      <c r="B210" s="6728" t="s">
        <v>16</v>
      </c>
      <c r="C210" s="6728" t="s">
        <v>3088</v>
      </c>
      <c r="D210" s="6728" t="s">
        <v>3089</v>
      </c>
      <c r="E210" s="6728" t="s">
        <v>3090</v>
      </c>
      <c r="F210" s="6728" t="s">
        <v>2303</v>
      </c>
      <c r="G210" s="6728" t="s">
        <v>3091</v>
      </c>
      <c r="H210" s="6728" t="s">
        <v>28</v>
      </c>
      <c r="I210" s="6728" t="s">
        <v>849</v>
      </c>
    </row>
    <row customHeight="1" ht="11.25">
      <c r="A211" s="6728" t="s">
        <v>2291</v>
      </c>
      <c r="B211" s="6728" t="s">
        <v>16</v>
      </c>
      <c r="C211" s="6728" t="s">
        <v>3092</v>
      </c>
      <c r="D211" s="6728" t="s">
        <v>3093</v>
      </c>
      <c r="E211" s="6728" t="s">
        <v>3094</v>
      </c>
      <c r="F211" s="6728" t="s">
        <v>2688</v>
      </c>
      <c r="G211" s="6728" t="s">
        <v>3095</v>
      </c>
      <c r="H211" s="6728" t="s">
        <v>28</v>
      </c>
      <c r="I211" s="6728" t="s">
        <v>849</v>
      </c>
    </row>
    <row customHeight="1" ht="11.25">
      <c r="A212" s="6728" t="s">
        <v>2291</v>
      </c>
      <c r="B212" s="6728" t="s">
        <v>16</v>
      </c>
      <c r="C212" s="6728" t="s">
        <v>3096</v>
      </c>
      <c r="D212" s="6728" t="s">
        <v>3097</v>
      </c>
      <c r="E212" s="6728" t="s">
        <v>3098</v>
      </c>
      <c r="F212" s="6728" t="s">
        <v>2303</v>
      </c>
      <c r="G212" s="6728" t="s">
        <v>3099</v>
      </c>
      <c r="H212" s="6728" t="s">
        <v>28</v>
      </c>
      <c r="I212" s="6728" t="s">
        <v>849</v>
      </c>
    </row>
    <row customHeight="1" ht="11.25">
      <c r="A213" s="6728" t="s">
        <v>2291</v>
      </c>
      <c r="B213" s="6728" t="s">
        <v>16</v>
      </c>
      <c r="C213" s="6728" t="s">
        <v>3100</v>
      </c>
      <c r="D213" s="6728" t="s">
        <v>3101</v>
      </c>
      <c r="E213" s="6728" t="s">
        <v>3102</v>
      </c>
      <c r="F213" s="6728" t="s">
        <v>2303</v>
      </c>
      <c r="G213" s="6728" t="s">
        <v>3103</v>
      </c>
      <c r="H213" s="6728" t="s">
        <v>28</v>
      </c>
      <c r="I213" s="6728" t="s">
        <v>849</v>
      </c>
    </row>
    <row customHeight="1" ht="11.25">
      <c r="A214" s="6728" t="s">
        <v>2291</v>
      </c>
      <c r="B214" s="6728" t="s">
        <v>16</v>
      </c>
      <c r="C214" s="6728" t="s">
        <v>3104</v>
      </c>
      <c r="D214" s="6728" t="s">
        <v>3105</v>
      </c>
      <c r="E214" s="6728" t="s">
        <v>3106</v>
      </c>
      <c r="F214" s="6728" t="s">
        <v>2303</v>
      </c>
      <c r="G214" s="6728" t="s">
        <v>3107</v>
      </c>
      <c r="H214" s="6728" t="s">
        <v>28</v>
      </c>
      <c r="I214" s="6728" t="s">
        <v>849</v>
      </c>
    </row>
    <row customHeight="1" ht="11.25">
      <c r="A215" s="6728" t="s">
        <v>2291</v>
      </c>
      <c r="B215" s="6728" t="s">
        <v>16</v>
      </c>
      <c r="C215" s="6728" t="s">
        <v>3108</v>
      </c>
      <c r="D215" s="6728" t="s">
        <v>3109</v>
      </c>
      <c r="E215" s="6728" t="s">
        <v>3110</v>
      </c>
      <c r="F215" s="6728" t="s">
        <v>2303</v>
      </c>
      <c r="G215" s="6728" t="s">
        <v>3111</v>
      </c>
      <c r="H215" s="6728" t="s">
        <v>28</v>
      </c>
      <c r="I215" s="6728" t="s">
        <v>849</v>
      </c>
    </row>
    <row customHeight="1" ht="11.25">
      <c r="A216" s="6728" t="s">
        <v>2291</v>
      </c>
      <c r="B216" s="6728" t="s">
        <v>16</v>
      </c>
      <c r="C216" s="6728" t="s">
        <v>3112</v>
      </c>
      <c r="D216" s="6728" t="s">
        <v>3113</v>
      </c>
      <c r="E216" s="6728" t="s">
        <v>3114</v>
      </c>
      <c r="F216" s="6728" t="s">
        <v>2303</v>
      </c>
      <c r="G216" s="6728" t="s">
        <v>3115</v>
      </c>
      <c r="H216" s="6728" t="s">
        <v>28</v>
      </c>
      <c r="I216" s="6728" t="s">
        <v>849</v>
      </c>
    </row>
    <row customHeight="1" ht="11.25">
      <c r="A217" s="6728" t="s">
        <v>2291</v>
      </c>
      <c r="B217" s="6728" t="s">
        <v>16</v>
      </c>
      <c r="C217" s="6728" t="s">
        <v>3116</v>
      </c>
      <c r="D217" s="6728" t="s">
        <v>3117</v>
      </c>
      <c r="E217" s="6728" t="s">
        <v>3118</v>
      </c>
      <c r="F217" s="6728" t="s">
        <v>2303</v>
      </c>
      <c r="G217" s="6728" t="s">
        <v>3119</v>
      </c>
      <c r="H217" s="6728" t="s">
        <v>28</v>
      </c>
      <c r="I217" s="6728" t="s">
        <v>849</v>
      </c>
    </row>
    <row customHeight="1" ht="11.25">
      <c r="A218" s="6728" t="s">
        <v>2291</v>
      </c>
      <c r="B218" s="6728" t="s">
        <v>16</v>
      </c>
      <c r="C218" s="6728" t="s">
        <v>3120</v>
      </c>
      <c r="D218" s="6728" t="s">
        <v>3121</v>
      </c>
      <c r="E218" s="6728" t="s">
        <v>3122</v>
      </c>
      <c r="F218" s="6728" t="s">
        <v>2303</v>
      </c>
      <c r="G218" s="6728" t="s">
        <v>3123</v>
      </c>
      <c r="H218" s="6728" t="s">
        <v>28</v>
      </c>
      <c r="I218" s="6728" t="s">
        <v>849</v>
      </c>
    </row>
    <row customHeight="1" ht="11.25">
      <c r="A219" s="6728" t="s">
        <v>2291</v>
      </c>
      <c r="B219" s="6728" t="s">
        <v>16</v>
      </c>
      <c r="C219" s="6728" t="s">
        <v>3124</v>
      </c>
      <c r="D219" s="6728" t="s">
        <v>3125</v>
      </c>
      <c r="E219" s="6728" t="s">
        <v>3126</v>
      </c>
      <c r="F219" s="6728" t="s">
        <v>2669</v>
      </c>
      <c r="G219" s="6728" t="s">
        <v>3127</v>
      </c>
      <c r="H219" s="6728" t="s">
        <v>28</v>
      </c>
      <c r="I219" s="6728" t="s">
        <v>849</v>
      </c>
    </row>
    <row customHeight="1" ht="11.25">
      <c r="A220" s="6728" t="s">
        <v>2291</v>
      </c>
      <c r="B220" s="6728" t="s">
        <v>16</v>
      </c>
      <c r="C220" s="6728" t="s">
        <v>3128</v>
      </c>
      <c r="D220" s="6728" t="s">
        <v>3129</v>
      </c>
      <c r="E220" s="6728" t="s">
        <v>3130</v>
      </c>
      <c r="F220" s="6728" t="s">
        <v>3131</v>
      </c>
      <c r="G220" s="6728" t="s">
        <v>3132</v>
      </c>
      <c r="H220" s="6728" t="s">
        <v>28</v>
      </c>
      <c r="I220" s="6728" t="s">
        <v>849</v>
      </c>
    </row>
    <row customHeight="1" ht="11.25">
      <c r="A221" s="6728" t="s">
        <v>2291</v>
      </c>
      <c r="B221" s="6728" t="s">
        <v>16</v>
      </c>
      <c r="C221" s="6728" t="s">
        <v>3133</v>
      </c>
      <c r="D221" s="6728" t="s">
        <v>3134</v>
      </c>
      <c r="E221" s="6728" t="s">
        <v>3135</v>
      </c>
      <c r="F221" s="6728" t="s">
        <v>2303</v>
      </c>
      <c r="G221" s="6728" t="s">
        <v>3136</v>
      </c>
      <c r="H221" s="6728" t="s">
        <v>28</v>
      </c>
      <c r="I221" s="6728" t="s">
        <v>849</v>
      </c>
    </row>
    <row customHeight="1" ht="11.25">
      <c r="A222" s="6728" t="s">
        <v>2291</v>
      </c>
      <c r="B222" s="6728" t="s">
        <v>16</v>
      </c>
      <c r="C222" s="6728" t="s">
        <v>3137</v>
      </c>
      <c r="D222" s="6728" t="s">
        <v>3138</v>
      </c>
      <c r="E222" s="6728" t="s">
        <v>3139</v>
      </c>
      <c r="F222" s="6728" t="s">
        <v>2340</v>
      </c>
      <c r="G222" s="6728" t="s">
        <v>3140</v>
      </c>
      <c r="H222" s="6728" t="s">
        <v>28</v>
      </c>
      <c r="I222" s="6728" t="s">
        <v>849</v>
      </c>
    </row>
    <row customHeight="1" ht="11.25">
      <c r="A223" s="6728" t="s">
        <v>2291</v>
      </c>
      <c r="B223" s="6728" t="s">
        <v>16</v>
      </c>
      <c r="C223" s="6728" t="s">
        <v>3141</v>
      </c>
      <c r="D223" s="6728" t="s">
        <v>3142</v>
      </c>
      <c r="E223" s="6728" t="s">
        <v>3143</v>
      </c>
      <c r="F223" s="6728" t="s">
        <v>2719</v>
      </c>
      <c r="G223" s="6728" t="s">
        <v>28</v>
      </c>
      <c r="H223" s="6728" t="s">
        <v>28</v>
      </c>
      <c r="I223" s="6728" t="s">
        <v>849</v>
      </c>
    </row>
    <row customHeight="1" ht="11.25">
      <c r="A224" s="6728" t="s">
        <v>2291</v>
      </c>
      <c r="B224" s="6728" t="s">
        <v>16</v>
      </c>
      <c r="C224" s="6728" t="s">
        <v>3144</v>
      </c>
      <c r="D224" s="6728" t="s">
        <v>3145</v>
      </c>
      <c r="E224" s="6728" t="s">
        <v>3146</v>
      </c>
      <c r="F224" s="6728" t="s">
        <v>2303</v>
      </c>
      <c r="G224" s="6728" t="s">
        <v>3147</v>
      </c>
      <c r="H224" s="6728" t="s">
        <v>28</v>
      </c>
      <c r="I224" s="6728" t="s">
        <v>849</v>
      </c>
    </row>
    <row customHeight="1" ht="11.25">
      <c r="A225" s="6728" t="s">
        <v>2291</v>
      </c>
      <c r="B225" s="6728" t="s">
        <v>16</v>
      </c>
      <c r="C225" s="6728" t="s">
        <v>3148</v>
      </c>
      <c r="D225" s="6728" t="s">
        <v>3149</v>
      </c>
      <c r="E225" s="6728" t="s">
        <v>3150</v>
      </c>
      <c r="F225" s="6728" t="s">
        <v>2669</v>
      </c>
      <c r="G225" s="6728" t="s">
        <v>3151</v>
      </c>
      <c r="H225" s="6728" t="s">
        <v>28</v>
      </c>
      <c r="I225" s="6728" t="s">
        <v>849</v>
      </c>
    </row>
    <row customHeight="1" ht="11.25">
      <c r="A226" s="6728" t="s">
        <v>2291</v>
      </c>
      <c r="B226" s="6728" t="s">
        <v>16</v>
      </c>
      <c r="C226" s="6728" t="s">
        <v>3152</v>
      </c>
      <c r="D226" s="6728" t="s">
        <v>3153</v>
      </c>
      <c r="E226" s="6728" t="s">
        <v>3154</v>
      </c>
      <c r="F226" s="6728" t="s">
        <v>2792</v>
      </c>
      <c r="G226" s="6728" t="s">
        <v>3155</v>
      </c>
      <c r="H226" s="6728" t="s">
        <v>28</v>
      </c>
      <c r="I226" s="6728" t="s">
        <v>849</v>
      </c>
    </row>
    <row customHeight="1" ht="11.25">
      <c r="A227" s="6728" t="s">
        <v>2291</v>
      </c>
      <c r="B227" s="6728" t="s">
        <v>16</v>
      </c>
      <c r="C227" s="6728" t="s">
        <v>3156</v>
      </c>
      <c r="D227" s="6728" t="s">
        <v>3157</v>
      </c>
      <c r="E227" s="6728" t="s">
        <v>3158</v>
      </c>
      <c r="F227" s="6728" t="s">
        <v>3131</v>
      </c>
      <c r="G227" s="6728" t="s">
        <v>3159</v>
      </c>
      <c r="H227" s="6728" t="s">
        <v>28</v>
      </c>
      <c r="I227" s="6728" t="s">
        <v>849</v>
      </c>
    </row>
    <row customHeight="1" ht="11.25">
      <c r="A228" s="6728" t="s">
        <v>2291</v>
      </c>
      <c r="B228" s="6728" t="s">
        <v>16</v>
      </c>
      <c r="C228" s="6728" t="s">
        <v>3160</v>
      </c>
      <c r="D228" s="6728" t="s">
        <v>3161</v>
      </c>
      <c r="E228" s="6728" t="s">
        <v>3162</v>
      </c>
      <c r="F228" s="6728" t="s">
        <v>2303</v>
      </c>
      <c r="G228" s="6728" t="s">
        <v>3163</v>
      </c>
      <c r="H228" s="6728" t="s">
        <v>28</v>
      </c>
      <c r="I228" s="6728" t="s">
        <v>849</v>
      </c>
    </row>
    <row customHeight="1" ht="11.25">
      <c r="A229" s="6728" t="s">
        <v>2291</v>
      </c>
      <c r="B229" s="6728" t="s">
        <v>16</v>
      </c>
      <c r="C229" s="6728" t="s">
        <v>3164</v>
      </c>
      <c r="D229" s="6728" t="s">
        <v>3165</v>
      </c>
      <c r="E229" s="6728" t="s">
        <v>3166</v>
      </c>
      <c r="F229" s="6728" t="s">
        <v>2303</v>
      </c>
      <c r="G229" s="6728" t="s">
        <v>3167</v>
      </c>
      <c r="H229" s="6728" t="s">
        <v>28</v>
      </c>
      <c r="I229" s="6728" t="s">
        <v>849</v>
      </c>
    </row>
    <row customHeight="1" ht="11.25">
      <c r="A230" s="6728" t="s">
        <v>2291</v>
      </c>
      <c r="B230" s="6728" t="s">
        <v>16</v>
      </c>
      <c r="C230" s="6728" t="s">
        <v>3168</v>
      </c>
      <c r="D230" s="6728" t="s">
        <v>3169</v>
      </c>
      <c r="E230" s="6728" t="s">
        <v>3170</v>
      </c>
      <c r="F230" s="6728" t="s">
        <v>2407</v>
      </c>
      <c r="G230" s="6728" t="s">
        <v>3171</v>
      </c>
      <c r="H230" s="6728" t="s">
        <v>28</v>
      </c>
      <c r="I230" s="6728" t="s">
        <v>849</v>
      </c>
    </row>
    <row customHeight="1" ht="11.25">
      <c r="A231" s="6728" t="s">
        <v>2291</v>
      </c>
      <c r="B231" s="6728" t="s">
        <v>16</v>
      </c>
      <c r="C231" s="6728" t="s">
        <v>3172</v>
      </c>
      <c r="D231" s="6728" t="s">
        <v>3173</v>
      </c>
      <c r="E231" s="6728" t="s">
        <v>3174</v>
      </c>
      <c r="F231" s="6728" t="s">
        <v>2303</v>
      </c>
      <c r="G231" s="6728" t="s">
        <v>3175</v>
      </c>
      <c r="H231" s="6728" t="s">
        <v>28</v>
      </c>
      <c r="I231" s="6728" t="s">
        <v>849</v>
      </c>
    </row>
    <row customHeight="1" ht="11.25">
      <c r="A232" s="6728" t="s">
        <v>2291</v>
      </c>
      <c r="B232" s="6728" t="s">
        <v>16</v>
      </c>
      <c r="C232" s="6728" t="s">
        <v>3176</v>
      </c>
      <c r="D232" s="6728" t="s">
        <v>3177</v>
      </c>
      <c r="E232" s="6728" t="s">
        <v>3178</v>
      </c>
      <c r="F232" s="6728" t="s">
        <v>2674</v>
      </c>
      <c r="G232" s="6728" t="s">
        <v>3179</v>
      </c>
      <c r="H232" s="6728" t="s">
        <v>28</v>
      </c>
      <c r="I232" s="6728" t="s">
        <v>849</v>
      </c>
    </row>
    <row customHeight="1" ht="11.25">
      <c r="A233" s="6728" t="s">
        <v>2291</v>
      </c>
      <c r="B233" s="6728" t="s">
        <v>16</v>
      </c>
      <c r="C233" s="6728" t="s">
        <v>3180</v>
      </c>
      <c r="D233" s="6728" t="s">
        <v>3181</v>
      </c>
      <c r="E233" s="6728" t="s">
        <v>2432</v>
      </c>
      <c r="F233" s="6728" t="s">
        <v>2383</v>
      </c>
      <c r="G233" s="6728" t="s">
        <v>3182</v>
      </c>
      <c r="H233" s="6728" t="s">
        <v>28</v>
      </c>
      <c r="I233" s="6728" t="s">
        <v>849</v>
      </c>
    </row>
    <row customHeight="1" ht="11.25">
      <c r="A234" s="6728" t="s">
        <v>2291</v>
      </c>
      <c r="B234" s="6728" t="s">
        <v>16</v>
      </c>
      <c r="C234" s="6728" t="s">
        <v>3183</v>
      </c>
      <c r="D234" s="6728" t="s">
        <v>3184</v>
      </c>
      <c r="E234" s="6728" t="s">
        <v>3185</v>
      </c>
      <c r="F234" s="6728" t="s">
        <v>3186</v>
      </c>
      <c r="G234" s="6728" t="s">
        <v>2954</v>
      </c>
      <c r="H234" s="6728" t="s">
        <v>28</v>
      </c>
      <c r="I234" s="6728" t="s">
        <v>849</v>
      </c>
    </row>
    <row customHeight="1" ht="11.25">
      <c r="A235" s="6728" t="s">
        <v>2291</v>
      </c>
      <c r="B235" s="6728" t="s">
        <v>16</v>
      </c>
      <c r="C235" s="6728" t="s">
        <v>3187</v>
      </c>
      <c r="D235" s="6728" t="s">
        <v>3188</v>
      </c>
      <c r="E235" s="6728" t="s">
        <v>3189</v>
      </c>
      <c r="F235" s="6728" t="s">
        <v>2688</v>
      </c>
      <c r="G235" s="6728" t="s">
        <v>3190</v>
      </c>
      <c r="H235" s="6728" t="s">
        <v>28</v>
      </c>
      <c r="I235" s="6728" t="s">
        <v>849</v>
      </c>
    </row>
    <row customHeight="1" ht="11.25">
      <c r="A236" s="6728" t="s">
        <v>2291</v>
      </c>
      <c r="B236" s="6728" t="s">
        <v>16</v>
      </c>
      <c r="C236" s="6728" t="s">
        <v>3191</v>
      </c>
      <c r="D236" s="6728" t="s">
        <v>3192</v>
      </c>
      <c r="E236" s="6728" t="s">
        <v>3193</v>
      </c>
      <c r="F236" s="6728" t="s">
        <v>3194</v>
      </c>
      <c r="G236" s="6728" t="s">
        <v>3195</v>
      </c>
      <c r="H236" s="6728" t="s">
        <v>28</v>
      </c>
      <c r="I236" s="6728" t="s">
        <v>849</v>
      </c>
    </row>
    <row customHeight="1" ht="11.25">
      <c r="A237" s="6728" t="s">
        <v>2291</v>
      </c>
      <c r="B237" s="6728" t="s">
        <v>16</v>
      </c>
      <c r="C237" s="6728" t="s">
        <v>3196</v>
      </c>
      <c r="D237" s="6728" t="s">
        <v>3197</v>
      </c>
      <c r="E237" s="6728" t="s">
        <v>3193</v>
      </c>
      <c r="F237" s="6728" t="s">
        <v>2442</v>
      </c>
      <c r="G237" s="6728" t="s">
        <v>28</v>
      </c>
      <c r="H237" s="6728" t="s">
        <v>28</v>
      </c>
      <c r="I237" s="6728" t="s">
        <v>849</v>
      </c>
    </row>
    <row customHeight="1" ht="11.25">
      <c r="A238" s="6728" t="s">
        <v>2291</v>
      </c>
      <c r="B238" s="6728" t="s">
        <v>16</v>
      </c>
      <c r="C238" s="6728" t="s">
        <v>3198</v>
      </c>
      <c r="D238" s="6728" t="s">
        <v>3199</v>
      </c>
      <c r="E238" s="6728" t="s">
        <v>3193</v>
      </c>
      <c r="F238" s="6728" t="s">
        <v>3200</v>
      </c>
      <c r="G238" s="6728" t="s">
        <v>3201</v>
      </c>
      <c r="H238" s="6728" t="s">
        <v>28</v>
      </c>
      <c r="I238" s="6728" t="s">
        <v>849</v>
      </c>
    </row>
    <row customHeight="1" ht="11.25">
      <c r="A239" s="6728" t="s">
        <v>2291</v>
      </c>
      <c r="B239" s="6728" t="s">
        <v>16</v>
      </c>
      <c r="C239" s="6728" t="s">
        <v>3202</v>
      </c>
      <c r="D239" s="6728" t="s">
        <v>3203</v>
      </c>
      <c r="E239" s="6728" t="s">
        <v>3193</v>
      </c>
      <c r="F239" s="6728" t="s">
        <v>2367</v>
      </c>
      <c r="G239" s="6728" t="s">
        <v>28</v>
      </c>
      <c r="H239" s="6728" t="s">
        <v>28</v>
      </c>
      <c r="I239" s="6728" t="s">
        <v>849</v>
      </c>
    </row>
    <row customHeight="1" ht="11.25">
      <c r="A240" s="6728" t="s">
        <v>2291</v>
      </c>
      <c r="B240" s="6728" t="s">
        <v>16</v>
      </c>
      <c r="C240" s="6728" t="s">
        <v>3204</v>
      </c>
      <c r="D240" s="6728" t="s">
        <v>3205</v>
      </c>
      <c r="E240" s="6728" t="s">
        <v>3193</v>
      </c>
      <c r="F240" s="6728" t="s">
        <v>3206</v>
      </c>
      <c r="G240" s="6728" t="s">
        <v>3201</v>
      </c>
      <c r="H240" s="6728" t="s">
        <v>28</v>
      </c>
      <c r="I240" s="6728" t="s">
        <v>849</v>
      </c>
    </row>
    <row customHeight="1" ht="11.25">
      <c r="A241" s="6728" t="s">
        <v>2291</v>
      </c>
      <c r="B241" s="6728" t="s">
        <v>16</v>
      </c>
      <c r="C241" s="6728" t="s">
        <v>3207</v>
      </c>
      <c r="D241" s="6728" t="s">
        <v>3208</v>
      </c>
      <c r="E241" s="6728" t="s">
        <v>3209</v>
      </c>
      <c r="F241" s="6728" t="s">
        <v>2303</v>
      </c>
      <c r="G241" s="6728" t="s">
        <v>3210</v>
      </c>
      <c r="H241" s="6728" t="s">
        <v>28</v>
      </c>
      <c r="I241" s="6728" t="s">
        <v>849</v>
      </c>
    </row>
    <row customHeight="1" ht="11.25">
      <c r="A242" s="6728" t="s">
        <v>2291</v>
      </c>
      <c r="B242" s="6728" t="s">
        <v>16</v>
      </c>
      <c r="C242" s="6728" t="s">
        <v>3211</v>
      </c>
      <c r="D242" s="6728" t="s">
        <v>3212</v>
      </c>
      <c r="E242" s="6728" t="s">
        <v>3213</v>
      </c>
      <c r="F242" s="6728" t="s">
        <v>2724</v>
      </c>
      <c r="G242" s="6728" t="s">
        <v>3214</v>
      </c>
      <c r="H242" s="6728" t="s">
        <v>28</v>
      </c>
      <c r="I242" s="6728" t="s">
        <v>849</v>
      </c>
    </row>
    <row customHeight="1" ht="11.25">
      <c r="A243" s="6728" t="s">
        <v>2291</v>
      </c>
      <c r="B243" s="6728" t="s">
        <v>16</v>
      </c>
      <c r="C243" s="6728" t="s">
        <v>3215</v>
      </c>
      <c r="D243" s="6728" t="s">
        <v>3216</v>
      </c>
      <c r="E243" s="6728" t="s">
        <v>3217</v>
      </c>
      <c r="F243" s="6728" t="s">
        <v>2688</v>
      </c>
      <c r="G243" s="6728" t="s">
        <v>3218</v>
      </c>
      <c r="H243" s="6728" t="s">
        <v>28</v>
      </c>
      <c r="I243" s="6728" t="s">
        <v>849</v>
      </c>
    </row>
    <row customHeight="1" ht="11.25">
      <c r="A244" s="6728" t="s">
        <v>2291</v>
      </c>
      <c r="B244" s="6728" t="s">
        <v>16</v>
      </c>
      <c r="C244" s="6728" t="s">
        <v>3219</v>
      </c>
      <c r="D244" s="6728" t="s">
        <v>3220</v>
      </c>
      <c r="E244" s="6728" t="s">
        <v>3221</v>
      </c>
      <c r="F244" s="6728" t="s">
        <v>2719</v>
      </c>
      <c r="G244" s="6728" t="s">
        <v>28</v>
      </c>
      <c r="H244" s="6728" t="s">
        <v>28</v>
      </c>
      <c r="I244" s="6728" t="s">
        <v>849</v>
      </c>
    </row>
    <row customHeight="1" ht="11.25">
      <c r="A245" s="6728" t="s">
        <v>2291</v>
      </c>
      <c r="B245" s="6728" t="s">
        <v>16</v>
      </c>
      <c r="C245" s="6728" t="s">
        <v>3222</v>
      </c>
      <c r="D245" s="6728" t="s">
        <v>3223</v>
      </c>
      <c r="E245" s="6728" t="s">
        <v>3224</v>
      </c>
      <c r="F245" s="6728" t="s">
        <v>2303</v>
      </c>
      <c r="G245" s="6728" t="s">
        <v>3225</v>
      </c>
      <c r="H245" s="6728" t="s">
        <v>28</v>
      </c>
      <c r="I245" s="6728" t="s">
        <v>849</v>
      </c>
    </row>
    <row customHeight="1" ht="11.25">
      <c r="A246" s="6728" t="s">
        <v>2291</v>
      </c>
      <c r="B246" s="6728" t="s">
        <v>16</v>
      </c>
      <c r="C246" s="6728" t="s">
        <v>3226</v>
      </c>
      <c r="D246" s="6728" t="s">
        <v>3227</v>
      </c>
      <c r="E246" s="6728" t="s">
        <v>3228</v>
      </c>
      <c r="F246" s="6728" t="s">
        <v>3229</v>
      </c>
      <c r="G246" s="6728" t="s">
        <v>3230</v>
      </c>
      <c r="H246" s="6728" t="s">
        <v>28</v>
      </c>
      <c r="I246" s="6728" t="s">
        <v>849</v>
      </c>
    </row>
    <row customHeight="1" ht="11.25">
      <c r="A247" s="6728" t="s">
        <v>2291</v>
      </c>
      <c r="B247" s="6728" t="s">
        <v>16</v>
      </c>
      <c r="C247" s="6728" t="s">
        <v>3231</v>
      </c>
      <c r="D247" s="6728" t="s">
        <v>3232</v>
      </c>
      <c r="E247" s="6728" t="s">
        <v>3233</v>
      </c>
      <c r="F247" s="6728" t="s">
        <v>2688</v>
      </c>
      <c r="G247" s="6728" t="s">
        <v>3234</v>
      </c>
      <c r="H247" s="6728" t="s">
        <v>28</v>
      </c>
      <c r="I247" s="6728" t="s">
        <v>849</v>
      </c>
    </row>
    <row customHeight="1" ht="11.25">
      <c r="A248" s="6728" t="s">
        <v>2291</v>
      </c>
      <c r="B248" s="6728" t="s">
        <v>16</v>
      </c>
      <c r="C248" s="6728" t="s">
        <v>3235</v>
      </c>
      <c r="D248" s="6728" t="s">
        <v>3236</v>
      </c>
      <c r="E248" s="6728" t="s">
        <v>3228</v>
      </c>
      <c r="F248" s="6728" t="s">
        <v>2490</v>
      </c>
      <c r="G248" s="6728" t="s">
        <v>3237</v>
      </c>
      <c r="H248" s="6728" t="s">
        <v>28</v>
      </c>
      <c r="I248" s="6728" t="s">
        <v>849</v>
      </c>
    </row>
    <row customHeight="1" ht="11.25">
      <c r="A249" s="6728" t="s">
        <v>2291</v>
      </c>
      <c r="B249" s="6728" t="s">
        <v>16</v>
      </c>
      <c r="C249" s="6728" t="s">
        <v>3238</v>
      </c>
      <c r="D249" s="6728" t="s">
        <v>3239</v>
      </c>
      <c r="E249" s="6728" t="s">
        <v>2432</v>
      </c>
      <c r="F249" s="6728" t="s">
        <v>3240</v>
      </c>
      <c r="G249" s="6728" t="s">
        <v>2443</v>
      </c>
      <c r="H249" s="6728" t="s">
        <v>28</v>
      </c>
      <c r="I249" s="6728" t="s">
        <v>849</v>
      </c>
    </row>
    <row customHeight="1" ht="11.25">
      <c r="A250" s="6728" t="s">
        <v>2291</v>
      </c>
      <c r="B250" s="6728" t="s">
        <v>16</v>
      </c>
      <c r="C250" s="6728" t="s">
        <v>3241</v>
      </c>
      <c r="D250" s="6728" t="s">
        <v>3242</v>
      </c>
      <c r="E250" s="6728" t="s">
        <v>2432</v>
      </c>
      <c r="F250" s="6728" t="s">
        <v>3243</v>
      </c>
      <c r="G250" s="6728" t="s">
        <v>2443</v>
      </c>
      <c r="H250" s="6728" t="s">
        <v>28</v>
      </c>
      <c r="I250" s="6728" t="s">
        <v>849</v>
      </c>
    </row>
    <row customHeight="1" ht="11.25">
      <c r="A251" s="6728" t="s">
        <v>2291</v>
      </c>
      <c r="B251" s="6728" t="s">
        <v>16</v>
      </c>
      <c r="C251" s="6728" t="s">
        <v>3244</v>
      </c>
      <c r="D251" s="6728" t="s">
        <v>3245</v>
      </c>
      <c r="E251" s="6728" t="s">
        <v>3246</v>
      </c>
      <c r="F251" s="6728" t="s">
        <v>2303</v>
      </c>
      <c r="G251" s="6728" t="s">
        <v>3247</v>
      </c>
      <c r="H251" s="6728" t="s">
        <v>28</v>
      </c>
      <c r="I251" s="6728" t="s">
        <v>849</v>
      </c>
    </row>
    <row customHeight="1" ht="11.25">
      <c r="A252" s="6728" t="s">
        <v>2291</v>
      </c>
      <c r="B252" s="6728" t="s">
        <v>16</v>
      </c>
      <c r="C252" s="6728" t="s">
        <v>3248</v>
      </c>
      <c r="D252" s="6728" t="s">
        <v>3249</v>
      </c>
      <c r="E252" s="6728" t="s">
        <v>3250</v>
      </c>
      <c r="F252" s="6728" t="s">
        <v>2674</v>
      </c>
      <c r="G252" s="6728" t="s">
        <v>28</v>
      </c>
      <c r="H252" s="6728" t="s">
        <v>28</v>
      </c>
      <c r="I252" s="6728" t="s">
        <v>849</v>
      </c>
    </row>
    <row customHeight="1" ht="11.25">
      <c r="A253" s="6728" t="s">
        <v>2291</v>
      </c>
      <c r="B253" s="6728" t="s">
        <v>16</v>
      </c>
      <c r="C253" s="6728" t="s">
        <v>3251</v>
      </c>
      <c r="D253" s="6728" t="s">
        <v>3252</v>
      </c>
      <c r="E253" s="6728" t="s">
        <v>2554</v>
      </c>
      <c r="F253" s="6728" t="s">
        <v>3253</v>
      </c>
      <c r="G253" s="6728" t="s">
        <v>3254</v>
      </c>
      <c r="H253" s="6728" t="s">
        <v>28</v>
      </c>
      <c r="I253" s="6728" t="s">
        <v>849</v>
      </c>
    </row>
    <row customHeight="1" ht="11.25">
      <c r="A254" s="6728" t="s">
        <v>2291</v>
      </c>
      <c r="B254" s="6728" t="s">
        <v>16</v>
      </c>
      <c r="C254" s="6728" t="s">
        <v>3255</v>
      </c>
      <c r="D254" s="6728" t="s">
        <v>3256</v>
      </c>
      <c r="E254" s="6728" t="s">
        <v>3257</v>
      </c>
      <c r="F254" s="6728" t="s">
        <v>2303</v>
      </c>
      <c r="G254" s="6728" t="s">
        <v>3258</v>
      </c>
      <c r="H254" s="6728" t="s">
        <v>28</v>
      </c>
      <c r="I254" s="6728" t="s">
        <v>849</v>
      </c>
    </row>
    <row customHeight="1" ht="11.25">
      <c r="A255" s="6728" t="s">
        <v>2291</v>
      </c>
      <c r="B255" s="6728" t="s">
        <v>16</v>
      </c>
      <c r="C255" s="6728" t="s">
        <v>3259</v>
      </c>
      <c r="D255" s="6728" t="s">
        <v>3260</v>
      </c>
      <c r="E255" s="6728" t="s">
        <v>3257</v>
      </c>
      <c r="F255" s="6728" t="s">
        <v>2669</v>
      </c>
      <c r="G255" s="6728" t="s">
        <v>28</v>
      </c>
      <c r="H255" s="6728" t="s">
        <v>28</v>
      </c>
      <c r="I255" s="6728" t="s">
        <v>849</v>
      </c>
    </row>
    <row customHeight="1" ht="11.25">
      <c r="A256" s="6728" t="s">
        <v>2291</v>
      </c>
      <c r="B256" s="6728" t="s">
        <v>16</v>
      </c>
      <c r="C256" s="6728" t="s">
        <v>3261</v>
      </c>
      <c r="D256" s="6728" t="s">
        <v>3262</v>
      </c>
      <c r="E256" s="6728" t="s">
        <v>3257</v>
      </c>
      <c r="F256" s="6728" t="s">
        <v>3263</v>
      </c>
      <c r="G256" s="6728" t="s">
        <v>28</v>
      </c>
      <c r="H256" s="6728" t="s">
        <v>28</v>
      </c>
      <c r="I256" s="6728" t="s">
        <v>849</v>
      </c>
    </row>
    <row customHeight="1" ht="11.25">
      <c r="A257" s="6728" t="s">
        <v>2291</v>
      </c>
      <c r="B257" s="6728" t="s">
        <v>16</v>
      </c>
      <c r="C257" s="6728" t="s">
        <v>3264</v>
      </c>
      <c r="D257" s="6728" t="s">
        <v>3265</v>
      </c>
      <c r="E257" s="6728" t="s">
        <v>3257</v>
      </c>
      <c r="F257" s="6728" t="s">
        <v>3266</v>
      </c>
      <c r="G257" s="6728" t="s">
        <v>3267</v>
      </c>
      <c r="H257" s="6728" t="s">
        <v>28</v>
      </c>
      <c r="I257" s="6728" t="s">
        <v>849</v>
      </c>
    </row>
    <row customHeight="1" ht="11.25">
      <c r="A258" s="6728" t="s">
        <v>2291</v>
      </c>
      <c r="B258" s="6728" t="s">
        <v>16</v>
      </c>
      <c r="C258" s="6728" t="s">
        <v>3268</v>
      </c>
      <c r="D258" s="6728" t="s">
        <v>3269</v>
      </c>
      <c r="E258" s="6728" t="s">
        <v>3270</v>
      </c>
      <c r="F258" s="6728" t="s">
        <v>2303</v>
      </c>
      <c r="G258" s="6728" t="s">
        <v>3271</v>
      </c>
      <c r="H258" s="6728" t="s">
        <v>28</v>
      </c>
      <c r="I258" s="6728" t="s">
        <v>849</v>
      </c>
    </row>
    <row customHeight="1" ht="11.25">
      <c r="A259" s="6728" t="s">
        <v>2291</v>
      </c>
      <c r="B259" s="6728" t="s">
        <v>16</v>
      </c>
      <c r="C259" s="6728" t="s">
        <v>3272</v>
      </c>
      <c r="D259" s="6728" t="s">
        <v>3273</v>
      </c>
      <c r="E259" s="6728" t="s">
        <v>3274</v>
      </c>
      <c r="F259" s="6728" t="s">
        <v>3275</v>
      </c>
      <c r="G259" s="6728" t="s">
        <v>3276</v>
      </c>
      <c r="H259" s="6728" t="s">
        <v>28</v>
      </c>
      <c r="I259" s="6728" t="s">
        <v>849</v>
      </c>
    </row>
    <row customHeight="1" ht="11.25">
      <c r="A260" s="6728" t="s">
        <v>2291</v>
      </c>
      <c r="B260" s="6728" t="s">
        <v>16</v>
      </c>
      <c r="C260" s="6728" t="s">
        <v>3277</v>
      </c>
      <c r="D260" s="6728" t="s">
        <v>3278</v>
      </c>
      <c r="E260" s="6728" t="s">
        <v>2437</v>
      </c>
      <c r="F260" s="6728" t="s">
        <v>2407</v>
      </c>
      <c r="G260" s="6728" t="s">
        <v>2439</v>
      </c>
      <c r="H260" s="6728" t="s">
        <v>28</v>
      </c>
      <c r="I260" s="6728" t="s">
        <v>849</v>
      </c>
    </row>
    <row customHeight="1" ht="11.25">
      <c r="A261" s="6728" t="s">
        <v>2291</v>
      </c>
      <c r="B261" s="6728" t="s">
        <v>16</v>
      </c>
      <c r="C261" s="6728" t="s">
        <v>3279</v>
      </c>
      <c r="D261" s="6728" t="s">
        <v>3280</v>
      </c>
      <c r="E261" s="6728" t="s">
        <v>2294</v>
      </c>
      <c r="F261" s="6728" t="s">
        <v>2303</v>
      </c>
      <c r="G261" s="6728" t="s">
        <v>2421</v>
      </c>
      <c r="H261" s="6728" t="s">
        <v>28</v>
      </c>
      <c r="I261" s="6728" t="s">
        <v>849</v>
      </c>
    </row>
    <row customHeight="1" ht="11.25">
      <c r="A262" s="6728" t="s">
        <v>2291</v>
      </c>
      <c r="B262" s="6728" t="s">
        <v>16</v>
      </c>
      <c r="C262" s="6728" t="s">
        <v>2297</v>
      </c>
      <c r="D262" s="6728" t="s">
        <v>2298</v>
      </c>
      <c r="E262" s="6728" t="s">
        <v>2294</v>
      </c>
      <c r="F262" s="6728" t="s">
        <v>2299</v>
      </c>
      <c r="G262" s="6728" t="s">
        <v>2296</v>
      </c>
      <c r="H262" s="6728" t="s">
        <v>28</v>
      </c>
      <c r="I262" s="6728" t="s">
        <v>935</v>
      </c>
    </row>
    <row customHeight="1" ht="11.25">
      <c r="A263" s="6728" t="s">
        <v>2291</v>
      </c>
      <c r="B263" s="6728" t="s">
        <v>16</v>
      </c>
      <c r="C263" s="6728" t="s">
        <v>2305</v>
      </c>
      <c r="D263" s="6728" t="s">
        <v>2306</v>
      </c>
      <c r="E263" s="6728" t="s">
        <v>2307</v>
      </c>
      <c r="F263" s="6728" t="s">
        <v>2308</v>
      </c>
      <c r="G263" s="6728" t="s">
        <v>28</v>
      </c>
      <c r="H263" s="6728" t="s">
        <v>28</v>
      </c>
      <c r="I263" s="6728" t="s">
        <v>935</v>
      </c>
    </row>
    <row customHeight="1" ht="11.25">
      <c r="A264" s="6728" t="s">
        <v>2291</v>
      </c>
      <c r="B264" s="6728" t="s">
        <v>16</v>
      </c>
      <c r="C264" s="6728" t="s">
        <v>2309</v>
      </c>
      <c r="D264" s="6728" t="s">
        <v>2306</v>
      </c>
      <c r="E264" s="6728" t="s">
        <v>2307</v>
      </c>
      <c r="F264" s="6728" t="s">
        <v>2310</v>
      </c>
      <c r="G264" s="6728" t="s">
        <v>28</v>
      </c>
      <c r="H264" s="6728" t="s">
        <v>28</v>
      </c>
      <c r="I264" s="6728" t="s">
        <v>935</v>
      </c>
    </row>
    <row customHeight="1" ht="11.25">
      <c r="A265" s="6728" t="s">
        <v>2291</v>
      </c>
      <c r="B265" s="6728" t="s">
        <v>16</v>
      </c>
      <c r="C265" s="6728" t="s">
        <v>2311</v>
      </c>
      <c r="D265" s="6728" t="s">
        <v>2312</v>
      </c>
      <c r="E265" s="6728" t="s">
        <v>2313</v>
      </c>
      <c r="F265" s="6728" t="s">
        <v>2303</v>
      </c>
      <c r="G265" s="6728" t="s">
        <v>2314</v>
      </c>
      <c r="H265" s="6728" t="s">
        <v>28</v>
      </c>
      <c r="I265" s="6728" t="s">
        <v>935</v>
      </c>
    </row>
    <row customHeight="1" ht="11.25">
      <c r="A266" s="6728" t="s">
        <v>2291</v>
      </c>
      <c r="B266" s="6728" t="s">
        <v>16</v>
      </c>
      <c r="C266" s="6728" t="s">
        <v>2319</v>
      </c>
      <c r="D266" s="6728" t="s">
        <v>2320</v>
      </c>
      <c r="E266" s="6728" t="s">
        <v>2321</v>
      </c>
      <c r="F266" s="6728" t="s">
        <v>2303</v>
      </c>
      <c r="G266" s="6728" t="s">
        <v>2322</v>
      </c>
      <c r="H266" s="6728" t="s">
        <v>28</v>
      </c>
      <c r="I266" s="6728" t="s">
        <v>935</v>
      </c>
    </row>
    <row customHeight="1" ht="11.25">
      <c r="A267" s="6728" t="s">
        <v>2291</v>
      </c>
      <c r="B267" s="6728" t="s">
        <v>16</v>
      </c>
      <c r="C267" s="6728" t="s">
        <v>2332</v>
      </c>
      <c r="D267" s="6728" t="s">
        <v>2333</v>
      </c>
      <c r="E267" s="6728" t="s">
        <v>2334</v>
      </c>
      <c r="F267" s="6728" t="s">
        <v>2335</v>
      </c>
      <c r="G267" s="6728" t="s">
        <v>2336</v>
      </c>
      <c r="H267" s="6728" t="s">
        <v>28</v>
      </c>
      <c r="I267" s="6728" t="s">
        <v>935</v>
      </c>
    </row>
    <row customHeight="1" ht="11.25">
      <c r="A268" s="6728" t="s">
        <v>2291</v>
      </c>
      <c r="B268" s="6728" t="s">
        <v>16</v>
      </c>
      <c r="C268" s="6728" t="s">
        <v>2342</v>
      </c>
      <c r="D268" s="6728" t="s">
        <v>2343</v>
      </c>
      <c r="E268" s="6728" t="s">
        <v>2344</v>
      </c>
      <c r="F268" s="6728" t="s">
        <v>2345</v>
      </c>
      <c r="G268" s="6728" t="s">
        <v>2346</v>
      </c>
      <c r="H268" s="6728" t="s">
        <v>28</v>
      </c>
      <c r="I268" s="6728" t="s">
        <v>935</v>
      </c>
    </row>
    <row customHeight="1" ht="11.25">
      <c r="A269" s="6728" t="s">
        <v>2291</v>
      </c>
      <c r="B269" s="6728" t="s">
        <v>16</v>
      </c>
      <c r="C269" s="6728" t="s">
        <v>2353</v>
      </c>
      <c r="D269" s="6728" t="s">
        <v>2354</v>
      </c>
      <c r="E269" s="6728" t="s">
        <v>2344</v>
      </c>
      <c r="F269" s="6728" t="s">
        <v>2355</v>
      </c>
      <c r="G269" s="6728" t="s">
        <v>2346</v>
      </c>
      <c r="H269" s="6728" t="s">
        <v>28</v>
      </c>
      <c r="I269" s="6728" t="s">
        <v>935</v>
      </c>
    </row>
    <row customHeight="1" ht="11.25">
      <c r="A270" s="6728" t="s">
        <v>2291</v>
      </c>
      <c r="B270" s="6728" t="s">
        <v>16</v>
      </c>
      <c r="C270" s="6728" t="s">
        <v>2356</v>
      </c>
      <c r="D270" s="6728" t="s">
        <v>2357</v>
      </c>
      <c r="E270" s="6728" t="s">
        <v>2344</v>
      </c>
      <c r="F270" s="6728" t="s">
        <v>2358</v>
      </c>
      <c r="G270" s="6728" t="s">
        <v>2346</v>
      </c>
      <c r="H270" s="6728" t="s">
        <v>28</v>
      </c>
      <c r="I270" s="6728" t="s">
        <v>935</v>
      </c>
    </row>
    <row customHeight="1" ht="11.25">
      <c r="A271" s="6728" t="s">
        <v>2291</v>
      </c>
      <c r="B271" s="6728" t="s">
        <v>16</v>
      </c>
      <c r="C271" s="6728" t="s">
        <v>2359</v>
      </c>
      <c r="D271" s="6728" t="s">
        <v>2360</v>
      </c>
      <c r="E271" s="6728" t="s">
        <v>2344</v>
      </c>
      <c r="F271" s="6728" t="s">
        <v>2361</v>
      </c>
      <c r="G271" s="6728" t="s">
        <v>2346</v>
      </c>
      <c r="H271" s="6728" t="s">
        <v>28</v>
      </c>
      <c r="I271" s="6728" t="s">
        <v>935</v>
      </c>
    </row>
    <row customHeight="1" ht="11.25">
      <c r="A272" s="6728" t="s">
        <v>2291</v>
      </c>
      <c r="B272" s="6728" t="s">
        <v>16</v>
      </c>
      <c r="C272" s="6728" t="s">
        <v>2362</v>
      </c>
      <c r="D272" s="6728" t="s">
        <v>2363</v>
      </c>
      <c r="E272" s="6728" t="s">
        <v>2344</v>
      </c>
      <c r="F272" s="6728" t="s">
        <v>2364</v>
      </c>
      <c r="G272" s="6728" t="s">
        <v>2346</v>
      </c>
      <c r="H272" s="6728" t="s">
        <v>28</v>
      </c>
      <c r="I272" s="6728" t="s">
        <v>935</v>
      </c>
    </row>
    <row customHeight="1" ht="11.25">
      <c r="A273" s="6728" t="s">
        <v>2291</v>
      </c>
      <c r="B273" s="6728" t="s">
        <v>16</v>
      </c>
      <c r="C273" s="6728" t="s">
        <v>2368</v>
      </c>
      <c r="D273" s="6728" t="s">
        <v>2369</v>
      </c>
      <c r="E273" s="6728" t="s">
        <v>2370</v>
      </c>
      <c r="F273" s="6728" t="s">
        <v>2345</v>
      </c>
      <c r="G273" s="6728" t="s">
        <v>2371</v>
      </c>
      <c r="H273" s="6728" t="s">
        <v>28</v>
      </c>
      <c r="I273" s="6728" t="s">
        <v>935</v>
      </c>
    </row>
    <row customHeight="1" ht="11.25">
      <c r="A274" s="6728" t="s">
        <v>2291</v>
      </c>
      <c r="B274" s="6728" t="s">
        <v>16</v>
      </c>
      <c r="C274" s="6728" t="s">
        <v>2375</v>
      </c>
      <c r="D274" s="6728" t="s">
        <v>2376</v>
      </c>
      <c r="E274" s="6728" t="s">
        <v>2370</v>
      </c>
      <c r="F274" s="6728" t="s">
        <v>2377</v>
      </c>
      <c r="G274" s="6728" t="s">
        <v>2371</v>
      </c>
      <c r="H274" s="6728" t="s">
        <v>28</v>
      </c>
      <c r="I274" s="6728" t="s">
        <v>935</v>
      </c>
    </row>
    <row customHeight="1" ht="11.25">
      <c r="A275" s="6728" t="s">
        <v>2291</v>
      </c>
      <c r="B275" s="6728" t="s">
        <v>16</v>
      </c>
      <c r="C275" s="6728" t="s">
        <v>2381</v>
      </c>
      <c r="D275" s="6728" t="s">
        <v>2382</v>
      </c>
      <c r="E275" s="6728" t="s">
        <v>2370</v>
      </c>
      <c r="F275" s="6728" t="s">
        <v>2383</v>
      </c>
      <c r="G275" s="6728" t="s">
        <v>2371</v>
      </c>
      <c r="H275" s="6728" t="s">
        <v>28</v>
      </c>
      <c r="I275" s="6728" t="s">
        <v>935</v>
      </c>
    </row>
    <row customHeight="1" ht="11.25">
      <c r="A276" s="6728" t="s">
        <v>2291</v>
      </c>
      <c r="B276" s="6728" t="s">
        <v>16</v>
      </c>
      <c r="C276" s="6728" t="s">
        <v>2384</v>
      </c>
      <c r="D276" s="6728" t="s">
        <v>2385</v>
      </c>
      <c r="E276" s="6728" t="s">
        <v>2370</v>
      </c>
      <c r="F276" s="6728" t="s">
        <v>2386</v>
      </c>
      <c r="G276" s="6728" t="s">
        <v>2371</v>
      </c>
      <c r="H276" s="6728" t="s">
        <v>28</v>
      </c>
      <c r="I276" s="6728" t="s">
        <v>935</v>
      </c>
    </row>
    <row customHeight="1" ht="11.25">
      <c r="A277" s="6728" t="s">
        <v>2291</v>
      </c>
      <c r="B277" s="6728" t="s">
        <v>16</v>
      </c>
      <c r="C277" s="6728" t="s">
        <v>2387</v>
      </c>
      <c r="D277" s="6728" t="s">
        <v>2388</v>
      </c>
      <c r="E277" s="6728" t="s">
        <v>2370</v>
      </c>
      <c r="F277" s="6728" t="s">
        <v>2389</v>
      </c>
      <c r="G277" s="6728" t="s">
        <v>2371</v>
      </c>
      <c r="H277" s="6728" t="s">
        <v>28</v>
      </c>
      <c r="I277" s="6728" t="s">
        <v>935</v>
      </c>
    </row>
    <row customHeight="1" ht="11.25">
      <c r="A278" s="6728" t="s">
        <v>2291</v>
      </c>
      <c r="B278" s="6728" t="s">
        <v>16</v>
      </c>
      <c r="C278" s="6728" t="s">
        <v>2390</v>
      </c>
      <c r="D278" s="6728" t="s">
        <v>2391</v>
      </c>
      <c r="E278" s="6728" t="s">
        <v>2370</v>
      </c>
      <c r="F278" s="6728" t="s">
        <v>2392</v>
      </c>
      <c r="G278" s="6728" t="s">
        <v>2371</v>
      </c>
      <c r="H278" s="6728" t="s">
        <v>28</v>
      </c>
      <c r="I278" s="6728" t="s">
        <v>935</v>
      </c>
    </row>
    <row customHeight="1" ht="11.25">
      <c r="A279" s="6728" t="s">
        <v>2291</v>
      </c>
      <c r="B279" s="6728" t="s">
        <v>16</v>
      </c>
      <c r="C279" s="6728" t="s">
        <v>2393</v>
      </c>
      <c r="D279" s="6728" t="s">
        <v>2394</v>
      </c>
      <c r="E279" s="6728" t="s">
        <v>2370</v>
      </c>
      <c r="F279" s="6728" t="s">
        <v>2361</v>
      </c>
      <c r="G279" s="6728" t="s">
        <v>2371</v>
      </c>
      <c r="H279" s="6728" t="s">
        <v>28</v>
      </c>
      <c r="I279" s="6728" t="s">
        <v>935</v>
      </c>
    </row>
    <row customHeight="1" ht="11.25">
      <c r="A280" s="6728" t="s">
        <v>2291</v>
      </c>
      <c r="B280" s="6728" t="s">
        <v>16</v>
      </c>
      <c r="C280" s="6728" t="s">
        <v>2400</v>
      </c>
      <c r="D280" s="6728" t="s">
        <v>2401</v>
      </c>
      <c r="E280" s="6728" t="s">
        <v>2402</v>
      </c>
      <c r="F280" s="6728" t="s">
        <v>2303</v>
      </c>
      <c r="G280" s="6728" t="s">
        <v>2403</v>
      </c>
      <c r="H280" s="6728" t="s">
        <v>28</v>
      </c>
      <c r="I280" s="6728" t="s">
        <v>935</v>
      </c>
    </row>
    <row customHeight="1" ht="11.25">
      <c r="A281" s="6728" t="s">
        <v>2291</v>
      </c>
      <c r="B281" s="6728" t="s">
        <v>16</v>
      </c>
      <c r="C281" s="6728" t="s">
        <v>2404</v>
      </c>
      <c r="D281" s="6728" t="s">
        <v>2405</v>
      </c>
      <c r="E281" s="6728" t="s">
        <v>2406</v>
      </c>
      <c r="F281" s="6728" t="s">
        <v>2407</v>
      </c>
      <c r="G281" s="6728" t="s">
        <v>2408</v>
      </c>
      <c r="H281" s="6728" t="s">
        <v>28</v>
      </c>
      <c r="I281" s="6728" t="s">
        <v>935</v>
      </c>
    </row>
    <row customHeight="1" ht="11.25">
      <c r="A282" s="6728" t="s">
        <v>2291</v>
      </c>
      <c r="B282" s="6728" t="s">
        <v>16</v>
      </c>
      <c r="C282" s="6728" t="s">
        <v>13</v>
      </c>
      <c r="D282" s="6728" t="s">
        <v>47</v>
      </c>
      <c r="E282" s="6728" t="s">
        <v>50</v>
      </c>
      <c r="F282" s="6728" t="s">
        <v>52</v>
      </c>
      <c r="G282" s="6728" t="s">
        <v>2318</v>
      </c>
      <c r="H282" s="6728" t="s">
        <v>28</v>
      </c>
      <c r="I282" s="6728" t="s">
        <v>935</v>
      </c>
    </row>
    <row customHeight="1" ht="11.25">
      <c r="A283" s="6728" t="s">
        <v>2291</v>
      </c>
      <c r="B283" s="6728" t="s">
        <v>16</v>
      </c>
      <c r="C283" s="6728" t="s">
        <v>2422</v>
      </c>
      <c r="D283" s="6728" t="s">
        <v>2423</v>
      </c>
      <c r="E283" s="6728" t="s">
        <v>2424</v>
      </c>
      <c r="F283" s="6728" t="s">
        <v>2303</v>
      </c>
      <c r="G283" s="6728" t="s">
        <v>2425</v>
      </c>
      <c r="H283" s="6728" t="s">
        <v>28</v>
      </c>
      <c r="I283" s="6728" t="s">
        <v>935</v>
      </c>
    </row>
    <row customHeight="1" ht="11.25">
      <c r="A284" s="6728" t="s">
        <v>2291</v>
      </c>
      <c r="B284" s="6728" t="s">
        <v>16</v>
      </c>
      <c r="C284" s="6728" t="s">
        <v>2426</v>
      </c>
      <c r="D284" s="6728" t="s">
        <v>2427</v>
      </c>
      <c r="E284" s="6728" t="s">
        <v>2428</v>
      </c>
      <c r="F284" s="6728" t="s">
        <v>2407</v>
      </c>
      <c r="G284" s="6728" t="s">
        <v>2429</v>
      </c>
      <c r="H284" s="6728" t="s">
        <v>28</v>
      </c>
      <c r="I284" s="6728" t="s">
        <v>935</v>
      </c>
    </row>
    <row customHeight="1" ht="11.25">
      <c r="A285" s="6728" t="s">
        <v>2291</v>
      </c>
      <c r="B285" s="6728" t="s">
        <v>16</v>
      </c>
      <c r="C285" s="6728" t="s">
        <v>2430</v>
      </c>
      <c r="D285" s="6728" t="s">
        <v>2431</v>
      </c>
      <c r="E285" s="6728" t="s">
        <v>2432</v>
      </c>
      <c r="F285" s="6728" t="s">
        <v>2433</v>
      </c>
      <c r="G285" s="6728" t="s">
        <v>2434</v>
      </c>
      <c r="H285" s="6728" t="s">
        <v>28</v>
      </c>
      <c r="I285" s="6728" t="s">
        <v>935</v>
      </c>
    </row>
    <row customHeight="1" ht="11.25">
      <c r="A286" s="6728" t="s">
        <v>2291</v>
      </c>
      <c r="B286" s="6728" t="s">
        <v>16</v>
      </c>
      <c r="C286" s="6728" t="s">
        <v>2435</v>
      </c>
      <c r="D286" s="6728" t="s">
        <v>2436</v>
      </c>
      <c r="E286" s="6728" t="s">
        <v>2437</v>
      </c>
      <c r="F286" s="6728" t="s">
        <v>2438</v>
      </c>
      <c r="G286" s="6728" t="s">
        <v>2439</v>
      </c>
      <c r="H286" s="6728" t="s">
        <v>28</v>
      </c>
      <c r="I286" s="6728" t="s">
        <v>935</v>
      </c>
    </row>
    <row customHeight="1" ht="11.25">
      <c r="A287" s="6728" t="s">
        <v>2291</v>
      </c>
      <c r="B287" s="6728" t="s">
        <v>16</v>
      </c>
      <c r="C287" s="6728" t="s">
        <v>2440</v>
      </c>
      <c r="D287" s="6728" t="s">
        <v>2441</v>
      </c>
      <c r="E287" s="6728" t="s">
        <v>2432</v>
      </c>
      <c r="F287" s="6728" t="s">
        <v>2442</v>
      </c>
      <c r="G287" s="6728" t="s">
        <v>2443</v>
      </c>
      <c r="H287" s="6728" t="s">
        <v>28</v>
      </c>
      <c r="I287" s="6728" t="s">
        <v>935</v>
      </c>
    </row>
    <row customHeight="1" ht="11.25">
      <c r="A288" s="6728" t="s">
        <v>2291</v>
      </c>
      <c r="B288" s="6728" t="s">
        <v>16</v>
      </c>
      <c r="C288" s="6728" t="s">
        <v>2444</v>
      </c>
      <c r="D288" s="6728" t="s">
        <v>2445</v>
      </c>
      <c r="E288" s="6728" t="s">
        <v>2446</v>
      </c>
      <c r="F288" s="6728" t="s">
        <v>2303</v>
      </c>
      <c r="G288" s="6728" t="s">
        <v>2447</v>
      </c>
      <c r="H288" s="6728" t="s">
        <v>28</v>
      </c>
      <c r="I288" s="6728" t="s">
        <v>935</v>
      </c>
    </row>
    <row customHeight="1" ht="11.25">
      <c r="A289" s="6728" t="s">
        <v>2291</v>
      </c>
      <c r="B289" s="6728" t="s">
        <v>16</v>
      </c>
      <c r="C289" s="6728" t="s">
        <v>2448</v>
      </c>
      <c r="D289" s="6728" t="s">
        <v>2449</v>
      </c>
      <c r="E289" s="6728" t="s">
        <v>2450</v>
      </c>
      <c r="F289" s="6728" t="s">
        <v>2407</v>
      </c>
      <c r="G289" s="6728" t="s">
        <v>2451</v>
      </c>
      <c r="H289" s="6728" t="s">
        <v>28</v>
      </c>
      <c r="I289" s="6728" t="s">
        <v>935</v>
      </c>
    </row>
    <row customHeight="1" ht="11.25">
      <c r="A290" s="6728" t="s">
        <v>2291</v>
      </c>
      <c r="B290" s="6728" t="s">
        <v>16</v>
      </c>
      <c r="C290" s="6728" t="s">
        <v>28</v>
      </c>
      <c r="D290" s="6728" t="s">
        <v>2460</v>
      </c>
      <c r="E290" s="6728" t="s">
        <v>2461</v>
      </c>
      <c r="F290" s="6728" t="s">
        <v>2303</v>
      </c>
      <c r="G290" s="6728" t="s">
        <v>28</v>
      </c>
      <c r="H290" s="6728" t="s">
        <v>28</v>
      </c>
      <c r="I290" s="6728" t="s">
        <v>935</v>
      </c>
    </row>
    <row customHeight="1" ht="11.25">
      <c r="A291" s="6728" t="s">
        <v>2291</v>
      </c>
      <c r="B291" s="6728" t="s">
        <v>16</v>
      </c>
      <c r="C291" s="6728" t="s">
        <v>2462</v>
      </c>
      <c r="D291" s="6728" t="s">
        <v>2463</v>
      </c>
      <c r="E291" s="6728" t="s">
        <v>2464</v>
      </c>
      <c r="F291" s="6728" t="s">
        <v>2303</v>
      </c>
      <c r="G291" s="6728" t="s">
        <v>2465</v>
      </c>
      <c r="H291" s="6728" t="s">
        <v>28</v>
      </c>
      <c r="I291" s="6728" t="s">
        <v>935</v>
      </c>
    </row>
    <row customHeight="1" ht="11.25">
      <c r="A292" s="6728" t="s">
        <v>2291</v>
      </c>
      <c r="B292" s="6728" t="s">
        <v>16</v>
      </c>
      <c r="C292" s="6728" t="s">
        <v>2466</v>
      </c>
      <c r="D292" s="6728" t="s">
        <v>2467</v>
      </c>
      <c r="E292" s="6728" t="s">
        <v>2464</v>
      </c>
      <c r="F292" s="6728" t="s">
        <v>2345</v>
      </c>
      <c r="G292" s="6728" t="s">
        <v>2465</v>
      </c>
      <c r="H292" s="6728" t="s">
        <v>28</v>
      </c>
      <c r="I292" s="6728" t="s">
        <v>935</v>
      </c>
    </row>
    <row customHeight="1" ht="11.25">
      <c r="A293" s="6728" t="s">
        <v>2291</v>
      </c>
      <c r="B293" s="6728" t="s">
        <v>16</v>
      </c>
      <c r="C293" s="6728" t="s">
        <v>2468</v>
      </c>
      <c r="D293" s="6728" t="s">
        <v>2469</v>
      </c>
      <c r="E293" s="6728" t="s">
        <v>2464</v>
      </c>
      <c r="F293" s="6728" t="s">
        <v>2392</v>
      </c>
      <c r="G293" s="6728" t="s">
        <v>2465</v>
      </c>
      <c r="H293" s="6728" t="s">
        <v>28</v>
      </c>
      <c r="I293" s="6728" t="s">
        <v>935</v>
      </c>
    </row>
    <row customHeight="1" ht="11.25">
      <c r="A294" s="6728" t="s">
        <v>2291</v>
      </c>
      <c r="B294" s="6728" t="s">
        <v>16</v>
      </c>
      <c r="C294" s="6728" t="s">
        <v>2470</v>
      </c>
      <c r="D294" s="6728" t="s">
        <v>2471</v>
      </c>
      <c r="E294" s="6728" t="s">
        <v>2464</v>
      </c>
      <c r="F294" s="6728" t="s">
        <v>2472</v>
      </c>
      <c r="G294" s="6728" t="s">
        <v>2465</v>
      </c>
      <c r="H294" s="6728" t="s">
        <v>28</v>
      </c>
      <c r="I294" s="6728" t="s">
        <v>935</v>
      </c>
    </row>
    <row customHeight="1" ht="11.25">
      <c r="A295" s="6728" t="s">
        <v>2291</v>
      </c>
      <c r="B295" s="6728" t="s">
        <v>16</v>
      </c>
      <c r="C295" s="6728" t="s">
        <v>2473</v>
      </c>
      <c r="D295" s="6728" t="s">
        <v>2474</v>
      </c>
      <c r="E295" s="6728" t="s">
        <v>2464</v>
      </c>
      <c r="F295" s="6728" t="s">
        <v>2475</v>
      </c>
      <c r="G295" s="6728" t="s">
        <v>2465</v>
      </c>
      <c r="H295" s="6728" t="s">
        <v>28</v>
      </c>
      <c r="I295" s="6728" t="s">
        <v>935</v>
      </c>
    </row>
    <row customHeight="1" ht="11.25">
      <c r="A296" s="6728" t="s">
        <v>2291</v>
      </c>
      <c r="B296" s="6728" t="s">
        <v>16</v>
      </c>
      <c r="C296" s="6728" t="s">
        <v>2476</v>
      </c>
      <c r="D296" s="6728" t="s">
        <v>2477</v>
      </c>
      <c r="E296" s="6728" t="s">
        <v>2464</v>
      </c>
      <c r="F296" s="6728" t="s">
        <v>2478</v>
      </c>
      <c r="G296" s="6728" t="s">
        <v>2465</v>
      </c>
      <c r="H296" s="6728" t="s">
        <v>28</v>
      </c>
      <c r="I296" s="6728" t="s">
        <v>935</v>
      </c>
    </row>
    <row customHeight="1" ht="11.25">
      <c r="A297" s="6728" t="s">
        <v>2291</v>
      </c>
      <c r="B297" s="6728" t="s">
        <v>16</v>
      </c>
      <c r="C297" s="6728" t="s">
        <v>2479</v>
      </c>
      <c r="D297" s="6728" t="s">
        <v>2480</v>
      </c>
      <c r="E297" s="6728" t="s">
        <v>2464</v>
      </c>
      <c r="F297" s="6728" t="s">
        <v>2481</v>
      </c>
      <c r="G297" s="6728" t="s">
        <v>2465</v>
      </c>
      <c r="H297" s="6728" t="s">
        <v>28</v>
      </c>
      <c r="I297" s="6728" t="s">
        <v>935</v>
      </c>
    </row>
    <row customHeight="1" ht="11.25">
      <c r="A298" s="6728" t="s">
        <v>2291</v>
      </c>
      <c r="B298" s="6728" t="s">
        <v>16</v>
      </c>
      <c r="C298" s="6728" t="s">
        <v>2482</v>
      </c>
      <c r="D298" s="6728" t="s">
        <v>2483</v>
      </c>
      <c r="E298" s="6728" t="s">
        <v>2464</v>
      </c>
      <c r="F298" s="6728" t="s">
        <v>2484</v>
      </c>
      <c r="G298" s="6728" t="s">
        <v>2465</v>
      </c>
      <c r="H298" s="6728" t="s">
        <v>28</v>
      </c>
      <c r="I298" s="6728" t="s">
        <v>935</v>
      </c>
    </row>
    <row customHeight="1" ht="11.25">
      <c r="A299" s="6728" t="s">
        <v>2291</v>
      </c>
      <c r="B299" s="6728" t="s">
        <v>16</v>
      </c>
      <c r="C299" s="6728" t="s">
        <v>2485</v>
      </c>
      <c r="D299" s="6728" t="s">
        <v>2486</v>
      </c>
      <c r="E299" s="6728" t="s">
        <v>2464</v>
      </c>
      <c r="F299" s="6728" t="s">
        <v>2487</v>
      </c>
      <c r="G299" s="6728" t="s">
        <v>2465</v>
      </c>
      <c r="H299" s="6728" t="s">
        <v>28</v>
      </c>
      <c r="I299" s="6728" t="s">
        <v>935</v>
      </c>
    </row>
    <row customHeight="1" ht="11.25">
      <c r="A300" s="6728" t="s">
        <v>2291</v>
      </c>
      <c r="B300" s="6728" t="s">
        <v>16</v>
      </c>
      <c r="C300" s="6728" t="s">
        <v>2488</v>
      </c>
      <c r="D300" s="6728" t="s">
        <v>2489</v>
      </c>
      <c r="E300" s="6728" t="s">
        <v>2464</v>
      </c>
      <c r="F300" s="6728" t="s">
        <v>2490</v>
      </c>
      <c r="G300" s="6728" t="s">
        <v>2465</v>
      </c>
      <c r="H300" s="6728" t="s">
        <v>28</v>
      </c>
      <c r="I300" s="6728" t="s">
        <v>935</v>
      </c>
    </row>
    <row customHeight="1" ht="11.25">
      <c r="A301" s="6728" t="s">
        <v>2291</v>
      </c>
      <c r="B301" s="6728" t="s">
        <v>16</v>
      </c>
      <c r="C301" s="6728" t="s">
        <v>2491</v>
      </c>
      <c r="D301" s="6728" t="s">
        <v>2492</v>
      </c>
      <c r="E301" s="6728" t="s">
        <v>2464</v>
      </c>
      <c r="F301" s="6728" t="s">
        <v>2493</v>
      </c>
      <c r="G301" s="6728" t="s">
        <v>2465</v>
      </c>
      <c r="H301" s="6728" t="s">
        <v>28</v>
      </c>
      <c r="I301" s="6728" t="s">
        <v>935</v>
      </c>
    </row>
    <row customHeight="1" ht="11.25">
      <c r="A302" s="6728" t="s">
        <v>2291</v>
      </c>
      <c r="B302" s="6728" t="s">
        <v>16</v>
      </c>
      <c r="C302" s="6728" t="s">
        <v>2494</v>
      </c>
      <c r="D302" s="6728" t="s">
        <v>2495</v>
      </c>
      <c r="E302" s="6728" t="s">
        <v>2464</v>
      </c>
      <c r="F302" s="6728" t="s">
        <v>2349</v>
      </c>
      <c r="G302" s="6728" t="s">
        <v>2465</v>
      </c>
      <c r="H302" s="6728" t="s">
        <v>28</v>
      </c>
      <c r="I302" s="6728" t="s">
        <v>935</v>
      </c>
    </row>
    <row customHeight="1" ht="11.25">
      <c r="A303" s="6728" t="s">
        <v>2291</v>
      </c>
      <c r="B303" s="6728" t="s">
        <v>16</v>
      </c>
      <c r="C303" s="6728" t="s">
        <v>2496</v>
      </c>
      <c r="D303" s="6728" t="s">
        <v>2497</v>
      </c>
      <c r="E303" s="6728" t="s">
        <v>2464</v>
      </c>
      <c r="F303" s="6728" t="s">
        <v>2498</v>
      </c>
      <c r="G303" s="6728" t="s">
        <v>2465</v>
      </c>
      <c r="H303" s="6728" t="s">
        <v>28</v>
      </c>
      <c r="I303" s="6728" t="s">
        <v>935</v>
      </c>
    </row>
    <row customHeight="1" ht="11.25">
      <c r="A304" s="6728" t="s">
        <v>2291</v>
      </c>
      <c r="B304" s="6728" t="s">
        <v>16</v>
      </c>
      <c r="C304" s="6728" t="s">
        <v>2499</v>
      </c>
      <c r="D304" s="6728" t="s">
        <v>2500</v>
      </c>
      <c r="E304" s="6728" t="s">
        <v>2464</v>
      </c>
      <c r="F304" s="6728" t="s">
        <v>2501</v>
      </c>
      <c r="G304" s="6728" t="s">
        <v>2465</v>
      </c>
      <c r="H304" s="6728" t="s">
        <v>28</v>
      </c>
      <c r="I304" s="6728" t="s">
        <v>935</v>
      </c>
    </row>
    <row customHeight="1" ht="11.25">
      <c r="A305" s="6728" t="s">
        <v>2291</v>
      </c>
      <c r="B305" s="6728" t="s">
        <v>16</v>
      </c>
      <c r="C305" s="6728" t="s">
        <v>2502</v>
      </c>
      <c r="D305" s="6728" t="s">
        <v>2503</v>
      </c>
      <c r="E305" s="6728" t="s">
        <v>2464</v>
      </c>
      <c r="F305" s="6728" t="s">
        <v>2504</v>
      </c>
      <c r="G305" s="6728" t="s">
        <v>2465</v>
      </c>
      <c r="H305" s="6728" t="s">
        <v>28</v>
      </c>
      <c r="I305" s="6728" t="s">
        <v>935</v>
      </c>
    </row>
    <row customHeight="1" ht="11.25">
      <c r="A306" s="6728" t="s">
        <v>2291</v>
      </c>
      <c r="B306" s="6728" t="s">
        <v>16</v>
      </c>
      <c r="C306" s="6728" t="s">
        <v>2505</v>
      </c>
      <c r="D306" s="6728" t="s">
        <v>2506</v>
      </c>
      <c r="E306" s="6728" t="s">
        <v>2464</v>
      </c>
      <c r="F306" s="6728" t="s">
        <v>2380</v>
      </c>
      <c r="G306" s="6728" t="s">
        <v>2465</v>
      </c>
      <c r="H306" s="6728" t="s">
        <v>28</v>
      </c>
      <c r="I306" s="6728" t="s">
        <v>935</v>
      </c>
    </row>
    <row customHeight="1" ht="11.25">
      <c r="A307" s="6728" t="s">
        <v>2291</v>
      </c>
      <c r="B307" s="6728" t="s">
        <v>16</v>
      </c>
      <c r="C307" s="6728" t="s">
        <v>2507</v>
      </c>
      <c r="D307" s="6728" t="s">
        <v>2508</v>
      </c>
      <c r="E307" s="6728" t="s">
        <v>2464</v>
      </c>
      <c r="F307" s="6728" t="s">
        <v>2509</v>
      </c>
      <c r="G307" s="6728" t="s">
        <v>2465</v>
      </c>
      <c r="H307" s="6728" t="s">
        <v>28</v>
      </c>
      <c r="I307" s="6728" t="s">
        <v>935</v>
      </c>
    </row>
    <row customHeight="1" ht="11.25">
      <c r="A308" s="6728" t="s">
        <v>2291</v>
      </c>
      <c r="B308" s="6728" t="s">
        <v>16</v>
      </c>
      <c r="C308" s="6728" t="s">
        <v>2510</v>
      </c>
      <c r="D308" s="6728" t="s">
        <v>2511</v>
      </c>
      <c r="E308" s="6728" t="s">
        <v>2464</v>
      </c>
      <c r="F308" s="6728" t="s">
        <v>2355</v>
      </c>
      <c r="G308" s="6728" t="s">
        <v>2465</v>
      </c>
      <c r="H308" s="6728" t="s">
        <v>28</v>
      </c>
      <c r="I308" s="6728" t="s">
        <v>935</v>
      </c>
    </row>
    <row customHeight="1" ht="11.25">
      <c r="A309" s="6728" t="s">
        <v>2291</v>
      </c>
      <c r="B309" s="6728" t="s">
        <v>16</v>
      </c>
      <c r="C309" s="6728" t="s">
        <v>2512</v>
      </c>
      <c r="D309" s="6728" t="s">
        <v>2513</v>
      </c>
      <c r="E309" s="6728" t="s">
        <v>2464</v>
      </c>
      <c r="F309" s="6728" t="s">
        <v>2514</v>
      </c>
      <c r="G309" s="6728" t="s">
        <v>2465</v>
      </c>
      <c r="H309" s="6728" t="s">
        <v>28</v>
      </c>
      <c r="I309" s="6728" t="s">
        <v>935</v>
      </c>
    </row>
    <row customHeight="1" ht="11.25">
      <c r="A310" s="6728" t="s">
        <v>2291</v>
      </c>
      <c r="B310" s="6728" t="s">
        <v>16</v>
      </c>
      <c r="C310" s="6728" t="s">
        <v>2515</v>
      </c>
      <c r="D310" s="6728" t="s">
        <v>2516</v>
      </c>
      <c r="E310" s="6728" t="s">
        <v>2464</v>
      </c>
      <c r="F310" s="6728" t="s">
        <v>2389</v>
      </c>
      <c r="G310" s="6728" t="s">
        <v>2465</v>
      </c>
      <c r="H310" s="6728" t="s">
        <v>28</v>
      </c>
      <c r="I310" s="6728" t="s">
        <v>935</v>
      </c>
    </row>
    <row customHeight="1" ht="11.25">
      <c r="A311" s="6728" t="s">
        <v>2291</v>
      </c>
      <c r="B311" s="6728" t="s">
        <v>16</v>
      </c>
      <c r="C311" s="6728" t="s">
        <v>2517</v>
      </c>
      <c r="D311" s="6728" t="s">
        <v>2518</v>
      </c>
      <c r="E311" s="6728" t="s">
        <v>2464</v>
      </c>
      <c r="F311" s="6728" t="s">
        <v>2519</v>
      </c>
      <c r="G311" s="6728" t="s">
        <v>2465</v>
      </c>
      <c r="H311" s="6728" t="s">
        <v>28</v>
      </c>
      <c r="I311" s="6728" t="s">
        <v>935</v>
      </c>
    </row>
    <row customHeight="1" ht="11.25">
      <c r="A312" s="6728" t="s">
        <v>2291</v>
      </c>
      <c r="B312" s="6728" t="s">
        <v>16</v>
      </c>
      <c r="C312" s="6728" t="s">
        <v>2520</v>
      </c>
      <c r="D312" s="6728" t="s">
        <v>2521</v>
      </c>
      <c r="E312" s="6728" t="s">
        <v>2464</v>
      </c>
      <c r="F312" s="6728" t="s">
        <v>2522</v>
      </c>
      <c r="G312" s="6728" t="s">
        <v>2465</v>
      </c>
      <c r="H312" s="6728" t="s">
        <v>28</v>
      </c>
      <c r="I312" s="6728" t="s">
        <v>935</v>
      </c>
    </row>
    <row customHeight="1" ht="11.25">
      <c r="A313" s="6728" t="s">
        <v>2291</v>
      </c>
      <c r="B313" s="6728" t="s">
        <v>16</v>
      </c>
      <c r="C313" s="6728" t="s">
        <v>2523</v>
      </c>
      <c r="D313" s="6728" t="s">
        <v>2524</v>
      </c>
      <c r="E313" s="6728" t="s">
        <v>2464</v>
      </c>
      <c r="F313" s="6728" t="s">
        <v>2525</v>
      </c>
      <c r="G313" s="6728" t="s">
        <v>2465</v>
      </c>
      <c r="H313" s="6728" t="s">
        <v>28</v>
      </c>
      <c r="I313" s="6728" t="s">
        <v>935</v>
      </c>
    </row>
    <row customHeight="1" ht="11.25">
      <c r="A314" s="6728" t="s">
        <v>2291</v>
      </c>
      <c r="B314" s="6728" t="s">
        <v>16</v>
      </c>
      <c r="C314" s="6728" t="s">
        <v>2526</v>
      </c>
      <c r="D314" s="6728" t="s">
        <v>2527</v>
      </c>
      <c r="E314" s="6728" t="s">
        <v>2464</v>
      </c>
      <c r="F314" s="6728" t="s">
        <v>2528</v>
      </c>
      <c r="G314" s="6728" t="s">
        <v>2465</v>
      </c>
      <c r="H314" s="6728" t="s">
        <v>28</v>
      </c>
      <c r="I314" s="6728" t="s">
        <v>935</v>
      </c>
    </row>
    <row customHeight="1" ht="11.25">
      <c r="A315" s="6728" t="s">
        <v>2291</v>
      </c>
      <c r="B315" s="6728" t="s">
        <v>16</v>
      </c>
      <c r="C315" s="6728" t="s">
        <v>2529</v>
      </c>
      <c r="D315" s="6728" t="s">
        <v>2530</v>
      </c>
      <c r="E315" s="6728" t="s">
        <v>2464</v>
      </c>
      <c r="F315" s="6728" t="s">
        <v>2531</v>
      </c>
      <c r="G315" s="6728" t="s">
        <v>2465</v>
      </c>
      <c r="H315" s="6728" t="s">
        <v>28</v>
      </c>
      <c r="I315" s="6728" t="s">
        <v>935</v>
      </c>
    </row>
    <row customHeight="1" ht="11.25">
      <c r="A316" s="6728" t="s">
        <v>2291</v>
      </c>
      <c r="B316" s="6728" t="s">
        <v>16</v>
      </c>
      <c r="C316" s="6728" t="s">
        <v>2532</v>
      </c>
      <c r="D316" s="6728" t="s">
        <v>2533</v>
      </c>
      <c r="E316" s="6728" t="s">
        <v>2464</v>
      </c>
      <c r="F316" s="6728" t="s">
        <v>2534</v>
      </c>
      <c r="G316" s="6728" t="s">
        <v>2465</v>
      </c>
      <c r="H316" s="6728" t="s">
        <v>28</v>
      </c>
      <c r="I316" s="6728" t="s">
        <v>935</v>
      </c>
    </row>
    <row customHeight="1" ht="11.25">
      <c r="A317" s="6728" t="s">
        <v>2291</v>
      </c>
      <c r="B317" s="6728" t="s">
        <v>16</v>
      </c>
      <c r="C317" s="6728" t="s">
        <v>2535</v>
      </c>
      <c r="D317" s="6728" t="s">
        <v>2536</v>
      </c>
      <c r="E317" s="6728" t="s">
        <v>2464</v>
      </c>
      <c r="F317" s="6728" t="s">
        <v>2537</v>
      </c>
      <c r="G317" s="6728" t="s">
        <v>2465</v>
      </c>
      <c r="H317" s="6728" t="s">
        <v>28</v>
      </c>
      <c r="I317" s="6728" t="s">
        <v>935</v>
      </c>
    </row>
    <row customHeight="1" ht="11.25">
      <c r="A318" s="6728" t="s">
        <v>2291</v>
      </c>
      <c r="B318" s="6728" t="s">
        <v>16</v>
      </c>
      <c r="C318" s="6728" t="s">
        <v>2538</v>
      </c>
      <c r="D318" s="6728" t="s">
        <v>2539</v>
      </c>
      <c r="E318" s="6728" t="s">
        <v>2464</v>
      </c>
      <c r="F318" s="6728" t="s">
        <v>2540</v>
      </c>
      <c r="G318" s="6728" t="s">
        <v>2465</v>
      </c>
      <c r="H318" s="6728" t="s">
        <v>28</v>
      </c>
      <c r="I318" s="6728" t="s">
        <v>935</v>
      </c>
    </row>
    <row customHeight="1" ht="11.25">
      <c r="A319" s="6728" t="s">
        <v>2291</v>
      </c>
      <c r="B319" s="6728" t="s">
        <v>16</v>
      </c>
      <c r="C319" s="6728" t="s">
        <v>2552</v>
      </c>
      <c r="D319" s="6728" t="s">
        <v>2553</v>
      </c>
      <c r="E319" s="6728" t="s">
        <v>2554</v>
      </c>
      <c r="F319" s="6728" t="s">
        <v>2555</v>
      </c>
      <c r="G319" s="6728" t="s">
        <v>28</v>
      </c>
      <c r="H319" s="6728" t="s">
        <v>28</v>
      </c>
      <c r="I319" s="6728" t="s">
        <v>935</v>
      </c>
    </row>
    <row customHeight="1" ht="11.25">
      <c r="A320" s="6728" t="s">
        <v>2291</v>
      </c>
      <c r="B320" s="6728" t="s">
        <v>16</v>
      </c>
      <c r="C320" s="6728" t="s">
        <v>2581</v>
      </c>
      <c r="D320" s="6728" t="s">
        <v>2582</v>
      </c>
      <c r="E320" s="6728" t="s">
        <v>2583</v>
      </c>
      <c r="F320" s="6728" t="s">
        <v>617</v>
      </c>
      <c r="G320" s="6728" t="s">
        <v>2584</v>
      </c>
      <c r="H320" s="6728" t="s">
        <v>28</v>
      </c>
      <c r="I320" s="6728" t="s">
        <v>935</v>
      </c>
    </row>
    <row customHeight="1" ht="11.25">
      <c r="A321" s="6728" t="s">
        <v>2291</v>
      </c>
      <c r="B321" s="6728" t="s">
        <v>16</v>
      </c>
      <c r="C321" s="6728" t="s">
        <v>2596</v>
      </c>
      <c r="D321" s="6728" t="s">
        <v>2597</v>
      </c>
      <c r="E321" s="6728" t="s">
        <v>2598</v>
      </c>
      <c r="F321" s="6728" t="s">
        <v>617</v>
      </c>
      <c r="G321" s="6728" t="s">
        <v>2599</v>
      </c>
      <c r="H321" s="6728" t="s">
        <v>28</v>
      </c>
      <c r="I321" s="6728" t="s">
        <v>935</v>
      </c>
    </row>
    <row customHeight="1" ht="11.25">
      <c r="A322" s="6728" t="s">
        <v>2291</v>
      </c>
      <c r="B322" s="6728" t="s">
        <v>16</v>
      </c>
      <c r="C322" s="6728" t="s">
        <v>2605</v>
      </c>
      <c r="D322" s="6728" t="s">
        <v>2606</v>
      </c>
      <c r="E322" s="6728" t="s">
        <v>2607</v>
      </c>
      <c r="F322" s="6728" t="s">
        <v>617</v>
      </c>
      <c r="G322" s="6728" t="s">
        <v>2608</v>
      </c>
      <c r="H322" s="6728" t="s">
        <v>28</v>
      </c>
      <c r="I322" s="6728" t="s">
        <v>935</v>
      </c>
    </row>
    <row customHeight="1" ht="11.25">
      <c r="A323" s="6728" t="s">
        <v>2291</v>
      </c>
      <c r="B323" s="6728" t="s">
        <v>16</v>
      </c>
      <c r="C323" s="6728" t="s">
        <v>2609</v>
      </c>
      <c r="D323" s="6728" t="s">
        <v>2610</v>
      </c>
      <c r="E323" s="6728" t="s">
        <v>2611</v>
      </c>
      <c r="F323" s="6728" t="s">
        <v>617</v>
      </c>
      <c r="G323" s="6728" t="s">
        <v>2612</v>
      </c>
      <c r="H323" s="6728" t="s">
        <v>28</v>
      </c>
      <c r="I323" s="6728" t="s">
        <v>935</v>
      </c>
    </row>
    <row customHeight="1" ht="11.25">
      <c r="A324" s="6728" t="s">
        <v>2291</v>
      </c>
      <c r="B324" s="6728" t="s">
        <v>16</v>
      </c>
      <c r="C324" s="6728" t="s">
        <v>2619</v>
      </c>
      <c r="D324" s="6728" t="s">
        <v>2620</v>
      </c>
      <c r="E324" s="6728" t="s">
        <v>2621</v>
      </c>
      <c r="F324" s="6728" t="s">
        <v>617</v>
      </c>
      <c r="G324" s="6728" t="s">
        <v>2622</v>
      </c>
      <c r="H324" s="6728" t="s">
        <v>2623</v>
      </c>
      <c r="I324" s="6728" t="s">
        <v>935</v>
      </c>
    </row>
    <row customHeight="1" ht="11.25">
      <c r="A325" s="6728" t="s">
        <v>2291</v>
      </c>
      <c r="B325" s="6728" t="s">
        <v>16</v>
      </c>
      <c r="C325" s="6728" t="s">
        <v>2632</v>
      </c>
      <c r="D325" s="6728" t="s">
        <v>2633</v>
      </c>
      <c r="E325" s="6728" t="s">
        <v>2634</v>
      </c>
      <c r="F325" s="6728" t="s">
        <v>617</v>
      </c>
      <c r="G325" s="6728" t="s">
        <v>2635</v>
      </c>
      <c r="H325" s="6728" t="s">
        <v>28</v>
      </c>
      <c r="I325" s="6728" t="s">
        <v>935</v>
      </c>
    </row>
    <row customHeight="1" ht="11.25">
      <c r="A326" s="6728" t="s">
        <v>2291</v>
      </c>
      <c r="B326" s="6728" t="s">
        <v>16</v>
      </c>
      <c r="C326" s="6728" t="s">
        <v>2640</v>
      </c>
      <c r="D326" s="6728" t="s">
        <v>2641</v>
      </c>
      <c r="E326" s="6728" t="s">
        <v>2642</v>
      </c>
      <c r="F326" s="6728" t="s">
        <v>617</v>
      </c>
      <c r="G326" s="6728" t="s">
        <v>2588</v>
      </c>
      <c r="H326" s="6728" t="s">
        <v>28</v>
      </c>
      <c r="I326" s="6728" t="s">
        <v>935</v>
      </c>
    </row>
    <row customHeight="1" ht="11.25">
      <c r="A327" s="6728" t="s">
        <v>2291</v>
      </c>
      <c r="B327" s="6728" t="s">
        <v>16</v>
      </c>
      <c r="C327" s="6728" t="s">
        <v>2667</v>
      </c>
      <c r="D327" s="6728" t="s">
        <v>2668</v>
      </c>
      <c r="E327" s="6728" t="s">
        <v>2432</v>
      </c>
      <c r="F327" s="6728" t="s">
        <v>2669</v>
      </c>
      <c r="G327" s="6728" t="s">
        <v>2670</v>
      </c>
      <c r="H327" s="6728" t="s">
        <v>28</v>
      </c>
      <c r="I327" s="6728" t="s">
        <v>935</v>
      </c>
    </row>
    <row customHeight="1" ht="11.25">
      <c r="A328" s="6728" t="s">
        <v>2291</v>
      </c>
      <c r="B328" s="6728" t="s">
        <v>16</v>
      </c>
      <c r="C328" s="6728" t="s">
        <v>2671</v>
      </c>
      <c r="D328" s="6728" t="s">
        <v>2672</v>
      </c>
      <c r="E328" s="6728" t="s">
        <v>2673</v>
      </c>
      <c r="F328" s="6728" t="s">
        <v>2674</v>
      </c>
      <c r="G328" s="6728" t="s">
        <v>2675</v>
      </c>
      <c r="H328" s="6728" t="s">
        <v>28</v>
      </c>
      <c r="I328" s="6728" t="s">
        <v>935</v>
      </c>
    </row>
    <row customHeight="1" ht="11.25">
      <c r="A329" s="6728" t="s">
        <v>2291</v>
      </c>
      <c r="B329" s="6728" t="s">
        <v>16</v>
      </c>
      <c r="C329" s="6728" t="s">
        <v>2681</v>
      </c>
      <c r="D329" s="6728" t="s">
        <v>2682</v>
      </c>
      <c r="E329" s="6728" t="s">
        <v>2683</v>
      </c>
      <c r="F329" s="6728" t="s">
        <v>2340</v>
      </c>
      <c r="G329" s="6728" t="s">
        <v>2684</v>
      </c>
      <c r="H329" s="6728" t="s">
        <v>28</v>
      </c>
      <c r="I329" s="6728" t="s">
        <v>935</v>
      </c>
    </row>
    <row customHeight="1" ht="11.25">
      <c r="A330" s="6728" t="s">
        <v>2291</v>
      </c>
      <c r="B330" s="6728" t="s">
        <v>16</v>
      </c>
      <c r="C330" s="6728" t="s">
        <v>2690</v>
      </c>
      <c r="D330" s="6728" t="s">
        <v>2691</v>
      </c>
      <c r="E330" s="6728" t="s">
        <v>2692</v>
      </c>
      <c r="F330" s="6728" t="s">
        <v>2303</v>
      </c>
      <c r="G330" s="6728" t="s">
        <v>2693</v>
      </c>
      <c r="H330" s="6728" t="s">
        <v>28</v>
      </c>
      <c r="I330" s="6728" t="s">
        <v>935</v>
      </c>
    </row>
    <row customHeight="1" ht="11.25">
      <c r="A331" s="6728" t="s">
        <v>2291</v>
      </c>
      <c r="B331" s="6728" t="s">
        <v>16</v>
      </c>
      <c r="C331" s="6728" t="s">
        <v>2694</v>
      </c>
      <c r="D331" s="6728" t="s">
        <v>2695</v>
      </c>
      <c r="E331" s="6728" t="s">
        <v>2696</v>
      </c>
      <c r="F331" s="6728" t="s">
        <v>2697</v>
      </c>
      <c r="G331" s="6728" t="s">
        <v>2698</v>
      </c>
      <c r="H331" s="6728" t="s">
        <v>28</v>
      </c>
      <c r="I331" s="6728" t="s">
        <v>935</v>
      </c>
    </row>
    <row customHeight="1" ht="11.25">
      <c r="A332" s="6728" t="s">
        <v>2291</v>
      </c>
      <c r="B332" s="6728" t="s">
        <v>16</v>
      </c>
      <c r="C332" s="6728" t="s">
        <v>2705</v>
      </c>
      <c r="D332" s="6728" t="s">
        <v>2706</v>
      </c>
      <c r="E332" s="6728" t="s">
        <v>2707</v>
      </c>
      <c r="F332" s="6728" t="s">
        <v>2303</v>
      </c>
      <c r="G332" s="6728" t="s">
        <v>2708</v>
      </c>
      <c r="H332" s="6728" t="s">
        <v>28</v>
      </c>
      <c r="I332" s="6728" t="s">
        <v>935</v>
      </c>
    </row>
    <row customHeight="1" ht="11.25">
      <c r="A333" s="6728" t="s">
        <v>2291</v>
      </c>
      <c r="B333" s="6728" t="s">
        <v>16</v>
      </c>
      <c r="C333" s="6728" t="s">
        <v>2709</v>
      </c>
      <c r="D333" s="6728" t="s">
        <v>2710</v>
      </c>
      <c r="E333" s="6728" t="s">
        <v>2711</v>
      </c>
      <c r="F333" s="6728" t="s">
        <v>2303</v>
      </c>
      <c r="G333" s="6728" t="s">
        <v>2712</v>
      </c>
      <c r="H333" s="6728" t="s">
        <v>28</v>
      </c>
      <c r="I333" s="6728" t="s">
        <v>935</v>
      </c>
    </row>
    <row customHeight="1" ht="11.25">
      <c r="A334" s="6728" t="s">
        <v>2291</v>
      </c>
      <c r="B334" s="6728" t="s">
        <v>16</v>
      </c>
      <c r="C334" s="6728" t="s">
        <v>2716</v>
      </c>
      <c r="D334" s="6728" t="s">
        <v>2717</v>
      </c>
      <c r="E334" s="6728" t="s">
        <v>2718</v>
      </c>
      <c r="F334" s="6728" t="s">
        <v>2719</v>
      </c>
      <c r="G334" s="6728" t="s">
        <v>2720</v>
      </c>
      <c r="H334" s="6728" t="s">
        <v>28</v>
      </c>
      <c r="I334" s="6728" t="s">
        <v>935</v>
      </c>
    </row>
    <row customHeight="1" ht="11.25">
      <c r="A335" s="6728" t="s">
        <v>2291</v>
      </c>
      <c r="B335" s="6728" t="s">
        <v>16</v>
      </c>
      <c r="C335" s="6728" t="s">
        <v>2721</v>
      </c>
      <c r="D335" s="6728" t="s">
        <v>2722</v>
      </c>
      <c r="E335" s="6728" t="s">
        <v>2723</v>
      </c>
      <c r="F335" s="6728" t="s">
        <v>2724</v>
      </c>
      <c r="G335" s="6728" t="s">
        <v>2725</v>
      </c>
      <c r="H335" s="6728" t="s">
        <v>28</v>
      </c>
      <c r="I335" s="6728" t="s">
        <v>935</v>
      </c>
    </row>
    <row customHeight="1" ht="11.25">
      <c r="A336" s="6728" t="s">
        <v>2291</v>
      </c>
      <c r="B336" s="6728" t="s">
        <v>16</v>
      </c>
      <c r="C336" s="6728" t="s">
        <v>2726</v>
      </c>
      <c r="D336" s="6728" t="s">
        <v>2727</v>
      </c>
      <c r="E336" s="6728" t="s">
        <v>2728</v>
      </c>
      <c r="F336" s="6728" t="s">
        <v>2303</v>
      </c>
      <c r="G336" s="6728" t="s">
        <v>2729</v>
      </c>
      <c r="H336" s="6728" t="s">
        <v>28</v>
      </c>
      <c r="I336" s="6728" t="s">
        <v>935</v>
      </c>
    </row>
    <row customHeight="1" ht="11.25">
      <c r="A337" s="6728" t="s">
        <v>2291</v>
      </c>
      <c r="B337" s="6728" t="s">
        <v>16</v>
      </c>
      <c r="C337" s="6728" t="s">
        <v>2730</v>
      </c>
      <c r="D337" s="6728" t="s">
        <v>2731</v>
      </c>
      <c r="E337" s="6728" t="s">
        <v>2732</v>
      </c>
      <c r="F337" s="6728" t="s">
        <v>2733</v>
      </c>
      <c r="G337" s="6728" t="s">
        <v>2734</v>
      </c>
      <c r="H337" s="6728" t="s">
        <v>28</v>
      </c>
      <c r="I337" s="6728" t="s">
        <v>935</v>
      </c>
    </row>
    <row customHeight="1" ht="11.25">
      <c r="A338" s="6728" t="s">
        <v>2291</v>
      </c>
      <c r="B338" s="6728" t="s">
        <v>16</v>
      </c>
      <c r="C338" s="6728" t="s">
        <v>2735</v>
      </c>
      <c r="D338" s="6728" t="s">
        <v>2736</v>
      </c>
      <c r="E338" s="6728" t="s">
        <v>2737</v>
      </c>
      <c r="F338" s="6728" t="s">
        <v>2303</v>
      </c>
      <c r="G338" s="6728" t="s">
        <v>2738</v>
      </c>
      <c r="H338" s="6728" t="s">
        <v>28</v>
      </c>
      <c r="I338" s="6728" t="s">
        <v>935</v>
      </c>
    </row>
    <row customHeight="1" ht="11.25">
      <c r="A339" s="6728" t="s">
        <v>2291</v>
      </c>
      <c r="B339" s="6728" t="s">
        <v>16</v>
      </c>
      <c r="C339" s="6728" t="s">
        <v>2739</v>
      </c>
      <c r="D339" s="6728" t="s">
        <v>2740</v>
      </c>
      <c r="E339" s="6728" t="s">
        <v>2741</v>
      </c>
      <c r="F339" s="6728" t="s">
        <v>2303</v>
      </c>
      <c r="G339" s="6728" t="s">
        <v>2742</v>
      </c>
      <c r="H339" s="6728" t="s">
        <v>28</v>
      </c>
      <c r="I339" s="6728" t="s">
        <v>935</v>
      </c>
    </row>
    <row customHeight="1" ht="11.25">
      <c r="A340" s="6728" t="s">
        <v>2291</v>
      </c>
      <c r="B340" s="6728" t="s">
        <v>16</v>
      </c>
      <c r="C340" s="6728" t="s">
        <v>2763</v>
      </c>
      <c r="D340" s="6728" t="s">
        <v>2764</v>
      </c>
      <c r="E340" s="6728" t="s">
        <v>2765</v>
      </c>
      <c r="F340" s="6728" t="s">
        <v>2303</v>
      </c>
      <c r="G340" s="6728" t="s">
        <v>2766</v>
      </c>
      <c r="H340" s="6728" t="s">
        <v>28</v>
      </c>
      <c r="I340" s="6728" t="s">
        <v>935</v>
      </c>
    </row>
    <row customHeight="1" ht="11.25">
      <c r="A341" s="6728" t="s">
        <v>2291</v>
      </c>
      <c r="B341" s="6728" t="s">
        <v>16</v>
      </c>
      <c r="C341" s="6728" t="s">
        <v>2767</v>
      </c>
      <c r="D341" s="6728" t="s">
        <v>2768</v>
      </c>
      <c r="E341" s="6728" t="s">
        <v>2769</v>
      </c>
      <c r="F341" s="6728" t="s">
        <v>2326</v>
      </c>
      <c r="G341" s="6728" t="s">
        <v>2770</v>
      </c>
      <c r="H341" s="6728" t="s">
        <v>28</v>
      </c>
      <c r="I341" s="6728" t="s">
        <v>935</v>
      </c>
    </row>
    <row customHeight="1" ht="11.25">
      <c r="A342" s="6728" t="s">
        <v>2291</v>
      </c>
      <c r="B342" s="6728" t="s">
        <v>16</v>
      </c>
      <c r="C342" s="6728" t="s">
        <v>2771</v>
      </c>
      <c r="D342" s="6728" t="s">
        <v>2772</v>
      </c>
      <c r="E342" s="6728" t="s">
        <v>2773</v>
      </c>
      <c r="F342" s="6728" t="s">
        <v>2774</v>
      </c>
      <c r="G342" s="6728" t="s">
        <v>2775</v>
      </c>
      <c r="H342" s="6728" t="s">
        <v>28</v>
      </c>
      <c r="I342" s="6728" t="s">
        <v>935</v>
      </c>
    </row>
    <row customHeight="1" ht="11.25">
      <c r="A343" s="6728" t="s">
        <v>2291</v>
      </c>
      <c r="B343" s="6728" t="s">
        <v>16</v>
      </c>
      <c r="C343" s="6728" t="s">
        <v>2785</v>
      </c>
      <c r="D343" s="6728" t="s">
        <v>2786</v>
      </c>
      <c r="E343" s="6728" t="s">
        <v>2787</v>
      </c>
      <c r="F343" s="6728" t="s">
        <v>2303</v>
      </c>
      <c r="G343" s="6728" t="s">
        <v>2788</v>
      </c>
      <c r="H343" s="6728" t="s">
        <v>28</v>
      </c>
      <c r="I343" s="6728" t="s">
        <v>935</v>
      </c>
    </row>
    <row customHeight="1" ht="11.25">
      <c r="A344" s="6728" t="s">
        <v>2291</v>
      </c>
      <c r="B344" s="6728" t="s">
        <v>16</v>
      </c>
      <c r="C344" s="6728" t="s">
        <v>2794</v>
      </c>
      <c r="D344" s="6728" t="s">
        <v>2795</v>
      </c>
      <c r="E344" s="6728" t="s">
        <v>2796</v>
      </c>
      <c r="F344" s="6728" t="s">
        <v>2792</v>
      </c>
      <c r="G344" s="6728" t="s">
        <v>2797</v>
      </c>
      <c r="H344" s="6728" t="s">
        <v>28</v>
      </c>
      <c r="I344" s="6728" t="s">
        <v>935</v>
      </c>
    </row>
    <row customHeight="1" ht="11.25">
      <c r="A345" s="6728" t="s">
        <v>2291</v>
      </c>
      <c r="B345" s="6728" t="s">
        <v>16</v>
      </c>
      <c r="C345" s="6728" t="s">
        <v>2798</v>
      </c>
      <c r="D345" s="6728" t="s">
        <v>2799</v>
      </c>
      <c r="E345" s="6728" t="s">
        <v>2800</v>
      </c>
      <c r="F345" s="6728" t="s">
        <v>2303</v>
      </c>
      <c r="G345" s="6728" t="s">
        <v>2801</v>
      </c>
      <c r="H345" s="6728" t="s">
        <v>28</v>
      </c>
      <c r="I345" s="6728" t="s">
        <v>935</v>
      </c>
    </row>
    <row customHeight="1" ht="11.25">
      <c r="A346" s="6728" t="s">
        <v>2291</v>
      </c>
      <c r="B346" s="6728" t="s">
        <v>16</v>
      </c>
      <c r="C346" s="6728" t="s">
        <v>2806</v>
      </c>
      <c r="D346" s="6728" t="s">
        <v>2807</v>
      </c>
      <c r="E346" s="6728" t="s">
        <v>2808</v>
      </c>
      <c r="F346" s="6728" t="s">
        <v>2669</v>
      </c>
      <c r="G346" s="6728" t="s">
        <v>28</v>
      </c>
      <c r="H346" s="6728" t="s">
        <v>28</v>
      </c>
      <c r="I346" s="6728" t="s">
        <v>935</v>
      </c>
    </row>
    <row customHeight="1" ht="11.25">
      <c r="A347" s="6728" t="s">
        <v>2291</v>
      </c>
      <c r="B347" s="6728" t="s">
        <v>16</v>
      </c>
      <c r="C347" s="6728" t="s">
        <v>2809</v>
      </c>
      <c r="D347" s="6728" t="s">
        <v>2810</v>
      </c>
      <c r="E347" s="6728" t="s">
        <v>2811</v>
      </c>
      <c r="F347" s="6728" t="s">
        <v>2679</v>
      </c>
      <c r="G347" s="6728" t="s">
        <v>2812</v>
      </c>
      <c r="H347" s="6728" t="s">
        <v>28</v>
      </c>
      <c r="I347" s="6728" t="s">
        <v>935</v>
      </c>
    </row>
    <row customHeight="1" ht="11.25">
      <c r="A348" s="6728" t="s">
        <v>2291</v>
      </c>
      <c r="B348" s="6728" t="s">
        <v>16</v>
      </c>
      <c r="C348" s="6728" t="s">
        <v>2813</v>
      </c>
      <c r="D348" s="6728" t="s">
        <v>2814</v>
      </c>
      <c r="E348" s="6728" t="s">
        <v>2815</v>
      </c>
      <c r="F348" s="6728" t="s">
        <v>2688</v>
      </c>
      <c r="G348" s="6728" t="s">
        <v>2816</v>
      </c>
      <c r="H348" s="6728" t="s">
        <v>28</v>
      </c>
      <c r="I348" s="6728" t="s">
        <v>935</v>
      </c>
    </row>
    <row customHeight="1" ht="11.25">
      <c r="A349" s="6728" t="s">
        <v>2291</v>
      </c>
      <c r="B349" s="6728" t="s">
        <v>16</v>
      </c>
      <c r="C349" s="6728" t="s">
        <v>2817</v>
      </c>
      <c r="D349" s="6728" t="s">
        <v>2818</v>
      </c>
      <c r="E349" s="6728" t="s">
        <v>2819</v>
      </c>
      <c r="F349" s="6728" t="s">
        <v>2303</v>
      </c>
      <c r="G349" s="6728" t="s">
        <v>2820</v>
      </c>
      <c r="H349" s="6728" t="s">
        <v>28</v>
      </c>
      <c r="I349" s="6728" t="s">
        <v>935</v>
      </c>
    </row>
    <row customHeight="1" ht="11.25">
      <c r="A350" s="6728" t="s">
        <v>2291</v>
      </c>
      <c r="B350" s="6728" t="s">
        <v>16</v>
      </c>
      <c r="C350" s="6728" t="s">
        <v>2821</v>
      </c>
      <c r="D350" s="6728" t="s">
        <v>2822</v>
      </c>
      <c r="E350" s="6728" t="s">
        <v>2823</v>
      </c>
      <c r="F350" s="6728" t="s">
        <v>2824</v>
      </c>
      <c r="G350" s="6728" t="s">
        <v>2825</v>
      </c>
      <c r="H350" s="6728" t="s">
        <v>28</v>
      </c>
      <c r="I350" s="6728" t="s">
        <v>935</v>
      </c>
    </row>
    <row customHeight="1" ht="11.25">
      <c r="A351" s="6728" t="s">
        <v>2291</v>
      </c>
      <c r="B351" s="6728" t="s">
        <v>16</v>
      </c>
      <c r="C351" s="6728" t="s">
        <v>2826</v>
      </c>
      <c r="D351" s="6728" t="s">
        <v>2827</v>
      </c>
      <c r="E351" s="6728" t="s">
        <v>2828</v>
      </c>
      <c r="F351" s="6728" t="s">
        <v>2303</v>
      </c>
      <c r="G351" s="6728" t="s">
        <v>2829</v>
      </c>
      <c r="H351" s="6728" t="s">
        <v>28</v>
      </c>
      <c r="I351" s="6728" t="s">
        <v>935</v>
      </c>
    </row>
    <row customHeight="1" ht="11.25">
      <c r="A352" s="6728" t="s">
        <v>2291</v>
      </c>
      <c r="B352" s="6728" t="s">
        <v>16</v>
      </c>
      <c r="C352" s="6728" t="s">
        <v>2830</v>
      </c>
      <c r="D352" s="6728" t="s">
        <v>2831</v>
      </c>
      <c r="E352" s="6728" t="s">
        <v>2832</v>
      </c>
      <c r="F352" s="6728" t="s">
        <v>2303</v>
      </c>
      <c r="G352" s="6728" t="s">
        <v>2833</v>
      </c>
      <c r="H352" s="6728" t="s">
        <v>28</v>
      </c>
      <c r="I352" s="6728" t="s">
        <v>935</v>
      </c>
    </row>
    <row customHeight="1" ht="11.25">
      <c r="A353" s="6728" t="s">
        <v>2291</v>
      </c>
      <c r="B353" s="6728" t="s">
        <v>16</v>
      </c>
      <c r="C353" s="6728" t="s">
        <v>2834</v>
      </c>
      <c r="D353" s="6728" t="s">
        <v>2835</v>
      </c>
      <c r="E353" s="6728" t="s">
        <v>2836</v>
      </c>
      <c r="F353" s="6728" t="s">
        <v>2303</v>
      </c>
      <c r="G353" s="6728" t="s">
        <v>2833</v>
      </c>
      <c r="H353" s="6728" t="s">
        <v>28</v>
      </c>
      <c r="I353" s="6728" t="s">
        <v>935</v>
      </c>
    </row>
    <row customHeight="1" ht="11.25">
      <c r="A354" s="6728" t="s">
        <v>2291</v>
      </c>
      <c r="B354" s="6728" t="s">
        <v>16</v>
      </c>
      <c r="C354" s="6728" t="s">
        <v>2837</v>
      </c>
      <c r="D354" s="6728" t="s">
        <v>2838</v>
      </c>
      <c r="E354" s="6728" t="s">
        <v>2839</v>
      </c>
      <c r="F354" s="6728" t="s">
        <v>2303</v>
      </c>
      <c r="G354" s="6728" t="s">
        <v>2840</v>
      </c>
      <c r="H354" s="6728" t="s">
        <v>28</v>
      </c>
      <c r="I354" s="6728" t="s">
        <v>935</v>
      </c>
    </row>
    <row customHeight="1" ht="11.25">
      <c r="A355" s="6728" t="s">
        <v>2291</v>
      </c>
      <c r="B355" s="6728" t="s">
        <v>16</v>
      </c>
      <c r="C355" s="6728" t="s">
        <v>2849</v>
      </c>
      <c r="D355" s="6728" t="s">
        <v>2850</v>
      </c>
      <c r="E355" s="6728" t="s">
        <v>2851</v>
      </c>
      <c r="F355" s="6728" t="s">
        <v>2724</v>
      </c>
      <c r="G355" s="6728" t="s">
        <v>2852</v>
      </c>
      <c r="H355" s="6728" t="s">
        <v>28</v>
      </c>
      <c r="I355" s="6728" t="s">
        <v>935</v>
      </c>
    </row>
    <row customHeight="1" ht="11.25">
      <c r="A356" s="6728" t="s">
        <v>2291</v>
      </c>
      <c r="B356" s="6728" t="s">
        <v>16</v>
      </c>
      <c r="C356" s="6728" t="s">
        <v>2857</v>
      </c>
      <c r="D356" s="6728" t="s">
        <v>2858</v>
      </c>
      <c r="E356" s="6728" t="s">
        <v>2859</v>
      </c>
      <c r="F356" s="6728" t="s">
        <v>2669</v>
      </c>
      <c r="G356" s="6728" t="s">
        <v>2860</v>
      </c>
      <c r="H356" s="6728" t="s">
        <v>2861</v>
      </c>
      <c r="I356" s="6728" t="s">
        <v>935</v>
      </c>
    </row>
    <row customHeight="1" ht="11.25">
      <c r="A357" s="6728" t="s">
        <v>2291</v>
      </c>
      <c r="B357" s="6728" t="s">
        <v>16</v>
      </c>
      <c r="C357" s="6728" t="s">
        <v>2866</v>
      </c>
      <c r="D357" s="6728" t="s">
        <v>2867</v>
      </c>
      <c r="E357" s="6728" t="s">
        <v>2868</v>
      </c>
      <c r="F357" s="6728" t="s">
        <v>2303</v>
      </c>
      <c r="G357" s="6728" t="s">
        <v>2869</v>
      </c>
      <c r="H357" s="6728" t="s">
        <v>28</v>
      </c>
      <c r="I357" s="6728" t="s">
        <v>935</v>
      </c>
    </row>
    <row customHeight="1" ht="11.25">
      <c r="A358" s="6728" t="s">
        <v>2291</v>
      </c>
      <c r="B358" s="6728" t="s">
        <v>16</v>
      </c>
      <c r="C358" s="6728" t="s">
        <v>2870</v>
      </c>
      <c r="D358" s="6728" t="s">
        <v>2871</v>
      </c>
      <c r="E358" s="6728" t="s">
        <v>2872</v>
      </c>
      <c r="F358" s="6728" t="s">
        <v>2873</v>
      </c>
      <c r="G358" s="6728" t="s">
        <v>2874</v>
      </c>
      <c r="H358" s="6728" t="s">
        <v>28</v>
      </c>
      <c r="I358" s="6728" t="s">
        <v>935</v>
      </c>
    </row>
    <row customHeight="1" ht="11.25">
      <c r="A359" s="6728" t="s">
        <v>2291</v>
      </c>
      <c r="B359" s="6728" t="s">
        <v>16</v>
      </c>
      <c r="C359" s="6728" t="s">
        <v>2887</v>
      </c>
      <c r="D359" s="6728" t="s">
        <v>2888</v>
      </c>
      <c r="E359" s="6728" t="s">
        <v>2889</v>
      </c>
      <c r="F359" s="6728" t="s">
        <v>2303</v>
      </c>
      <c r="G359" s="6728" t="s">
        <v>2680</v>
      </c>
      <c r="H359" s="6728" t="s">
        <v>28</v>
      </c>
      <c r="I359" s="6728" t="s">
        <v>935</v>
      </c>
    </row>
    <row customHeight="1" ht="11.25">
      <c r="A360" s="6728" t="s">
        <v>2291</v>
      </c>
      <c r="B360" s="6728" t="s">
        <v>16</v>
      </c>
      <c r="C360" s="6728" t="s">
        <v>2890</v>
      </c>
      <c r="D360" s="6728" t="s">
        <v>2891</v>
      </c>
      <c r="E360" s="6728" t="s">
        <v>2892</v>
      </c>
      <c r="F360" s="6728" t="s">
        <v>2303</v>
      </c>
      <c r="G360" s="6728" t="s">
        <v>2893</v>
      </c>
      <c r="H360" s="6728" t="s">
        <v>28</v>
      </c>
      <c r="I360" s="6728" t="s">
        <v>935</v>
      </c>
    </row>
    <row customHeight="1" ht="11.25">
      <c r="A361" s="6728" t="s">
        <v>2291</v>
      </c>
      <c r="B361" s="6728" t="s">
        <v>16</v>
      </c>
      <c r="C361" s="6728" t="s">
        <v>2894</v>
      </c>
      <c r="D361" s="6728" t="s">
        <v>2895</v>
      </c>
      <c r="E361" s="6728" t="s">
        <v>2896</v>
      </c>
      <c r="F361" s="6728" t="s">
        <v>2340</v>
      </c>
      <c r="G361" s="6728" t="s">
        <v>2897</v>
      </c>
      <c r="H361" s="6728" t="s">
        <v>28</v>
      </c>
      <c r="I361" s="6728" t="s">
        <v>935</v>
      </c>
    </row>
    <row customHeight="1" ht="11.25">
      <c r="A362" s="6728" t="s">
        <v>2291</v>
      </c>
      <c r="B362" s="6728" t="s">
        <v>16</v>
      </c>
      <c r="C362" s="6728" t="s">
        <v>2906</v>
      </c>
      <c r="D362" s="6728" t="s">
        <v>2907</v>
      </c>
      <c r="E362" s="6728" t="s">
        <v>2908</v>
      </c>
      <c r="F362" s="6728" t="s">
        <v>2697</v>
      </c>
      <c r="G362" s="6728" t="s">
        <v>2909</v>
      </c>
      <c r="H362" s="6728" t="s">
        <v>28</v>
      </c>
      <c r="I362" s="6728" t="s">
        <v>935</v>
      </c>
    </row>
    <row customHeight="1" ht="11.25">
      <c r="A363" s="6728" t="s">
        <v>2291</v>
      </c>
      <c r="B363" s="6728" t="s">
        <v>16</v>
      </c>
      <c r="C363" s="6728" t="s">
        <v>2910</v>
      </c>
      <c r="D363" s="6728" t="s">
        <v>2911</v>
      </c>
      <c r="E363" s="6728" t="s">
        <v>2912</v>
      </c>
      <c r="F363" s="6728" t="s">
        <v>2340</v>
      </c>
      <c r="G363" s="6728" t="s">
        <v>2913</v>
      </c>
      <c r="H363" s="6728" t="s">
        <v>28</v>
      </c>
      <c r="I363" s="6728" t="s">
        <v>935</v>
      </c>
    </row>
    <row customHeight="1" ht="11.25">
      <c r="A364" s="6728" t="s">
        <v>2291</v>
      </c>
      <c r="B364" s="6728" t="s">
        <v>16</v>
      </c>
      <c r="C364" s="6728" t="s">
        <v>2914</v>
      </c>
      <c r="D364" s="6728" t="s">
        <v>2915</v>
      </c>
      <c r="E364" s="6728" t="s">
        <v>2916</v>
      </c>
      <c r="F364" s="6728" t="s">
        <v>2917</v>
      </c>
      <c r="G364" s="6728" t="s">
        <v>2918</v>
      </c>
      <c r="H364" s="6728" t="s">
        <v>28</v>
      </c>
      <c r="I364" s="6728" t="s">
        <v>935</v>
      </c>
    </row>
    <row customHeight="1" ht="11.25">
      <c r="A365" s="6728" t="s">
        <v>2291</v>
      </c>
      <c r="B365" s="6728" t="s">
        <v>16</v>
      </c>
      <c r="C365" s="6728" t="s">
        <v>2919</v>
      </c>
      <c r="D365" s="6728" t="s">
        <v>2920</v>
      </c>
      <c r="E365" s="6728" t="s">
        <v>2921</v>
      </c>
      <c r="F365" s="6728" t="s">
        <v>2922</v>
      </c>
      <c r="G365" s="6728" t="s">
        <v>2923</v>
      </c>
      <c r="H365" s="6728" t="s">
        <v>28</v>
      </c>
      <c r="I365" s="6728" t="s">
        <v>935</v>
      </c>
    </row>
    <row customHeight="1" ht="11.25">
      <c r="A366" s="6728" t="s">
        <v>2291</v>
      </c>
      <c r="B366" s="6728" t="s">
        <v>16</v>
      </c>
      <c r="C366" s="6728" t="s">
        <v>2924</v>
      </c>
      <c r="D366" s="6728" t="s">
        <v>2925</v>
      </c>
      <c r="E366" s="6728" t="s">
        <v>2926</v>
      </c>
      <c r="F366" s="6728" t="s">
        <v>2824</v>
      </c>
      <c r="G366" s="6728" t="s">
        <v>2927</v>
      </c>
      <c r="H366" s="6728" t="s">
        <v>28</v>
      </c>
      <c r="I366" s="6728" t="s">
        <v>935</v>
      </c>
    </row>
    <row customHeight="1" ht="11.25">
      <c r="A367" s="6728" t="s">
        <v>2291</v>
      </c>
      <c r="B367" s="6728" t="s">
        <v>16</v>
      </c>
      <c r="C367" s="6728" t="s">
        <v>2928</v>
      </c>
      <c r="D367" s="6728" t="s">
        <v>2929</v>
      </c>
      <c r="E367" s="6728" t="s">
        <v>2930</v>
      </c>
      <c r="F367" s="6728" t="s">
        <v>2303</v>
      </c>
      <c r="G367" s="6728" t="s">
        <v>2931</v>
      </c>
      <c r="H367" s="6728" t="s">
        <v>28</v>
      </c>
      <c r="I367" s="6728" t="s">
        <v>935</v>
      </c>
    </row>
    <row customHeight="1" ht="11.25">
      <c r="A368" s="6728" t="s">
        <v>2291</v>
      </c>
      <c r="B368" s="6728" t="s">
        <v>16</v>
      </c>
      <c r="C368" s="6728" t="s">
        <v>2932</v>
      </c>
      <c r="D368" s="6728" t="s">
        <v>2933</v>
      </c>
      <c r="E368" s="6728" t="s">
        <v>2934</v>
      </c>
      <c r="F368" s="6728" t="s">
        <v>2340</v>
      </c>
      <c r="G368" s="6728" t="s">
        <v>2935</v>
      </c>
      <c r="H368" s="6728" t="s">
        <v>28</v>
      </c>
      <c r="I368" s="6728" t="s">
        <v>935</v>
      </c>
    </row>
    <row customHeight="1" ht="11.25">
      <c r="A369" s="6728" t="s">
        <v>2291</v>
      </c>
      <c r="B369" s="6728" t="s">
        <v>16</v>
      </c>
      <c r="C369" s="6728" t="s">
        <v>2936</v>
      </c>
      <c r="D369" s="6728" t="s">
        <v>2937</v>
      </c>
      <c r="E369" s="6728" t="s">
        <v>2938</v>
      </c>
      <c r="F369" s="6728" t="s">
        <v>2303</v>
      </c>
      <c r="G369" s="6728" t="s">
        <v>2939</v>
      </c>
      <c r="H369" s="6728" t="s">
        <v>28</v>
      </c>
      <c r="I369" s="6728" t="s">
        <v>935</v>
      </c>
    </row>
    <row customHeight="1" ht="11.25">
      <c r="A370" s="6728" t="s">
        <v>2291</v>
      </c>
      <c r="B370" s="6728" t="s">
        <v>16</v>
      </c>
      <c r="C370" s="6728" t="s">
        <v>2943</v>
      </c>
      <c r="D370" s="6728" t="s">
        <v>2944</v>
      </c>
      <c r="E370" s="6728" t="s">
        <v>2945</v>
      </c>
      <c r="F370" s="6728" t="s">
        <v>2746</v>
      </c>
      <c r="G370" s="6728" t="s">
        <v>2946</v>
      </c>
      <c r="H370" s="6728" t="s">
        <v>28</v>
      </c>
      <c r="I370" s="6728" t="s">
        <v>935</v>
      </c>
    </row>
    <row customHeight="1" ht="11.25">
      <c r="A371" s="6728" t="s">
        <v>2291</v>
      </c>
      <c r="B371" s="6728" t="s">
        <v>16</v>
      </c>
      <c r="C371" s="6728" t="s">
        <v>2947</v>
      </c>
      <c r="D371" s="6728" t="s">
        <v>2948</v>
      </c>
      <c r="E371" s="6728" t="s">
        <v>2949</v>
      </c>
      <c r="F371" s="6728" t="s">
        <v>2679</v>
      </c>
      <c r="G371" s="6728" t="s">
        <v>2950</v>
      </c>
      <c r="H371" s="6728" t="s">
        <v>28</v>
      </c>
      <c r="I371" s="6728" t="s">
        <v>935</v>
      </c>
    </row>
    <row customHeight="1" ht="11.25">
      <c r="A372" s="6728" t="s">
        <v>2291</v>
      </c>
      <c r="B372" s="6728" t="s">
        <v>16</v>
      </c>
      <c r="C372" s="6728" t="s">
        <v>2951</v>
      </c>
      <c r="D372" s="6728" t="s">
        <v>2952</v>
      </c>
      <c r="E372" s="6728" t="s">
        <v>2953</v>
      </c>
      <c r="F372" s="6728" t="s">
        <v>2303</v>
      </c>
      <c r="G372" s="6728" t="s">
        <v>2954</v>
      </c>
      <c r="H372" s="6728" t="s">
        <v>28</v>
      </c>
      <c r="I372" s="6728" t="s">
        <v>935</v>
      </c>
    </row>
    <row customHeight="1" ht="11.25">
      <c r="A373" s="6728" t="s">
        <v>2291</v>
      </c>
      <c r="B373" s="6728" t="s">
        <v>16</v>
      </c>
      <c r="C373" s="6728" t="s">
        <v>2955</v>
      </c>
      <c r="D373" s="6728" t="s">
        <v>2956</v>
      </c>
      <c r="E373" s="6728" t="s">
        <v>2957</v>
      </c>
      <c r="F373" s="6728" t="s">
        <v>2303</v>
      </c>
      <c r="G373" s="6728" t="s">
        <v>2958</v>
      </c>
      <c r="H373" s="6728" t="s">
        <v>28</v>
      </c>
      <c r="I373" s="6728" t="s">
        <v>935</v>
      </c>
    </row>
    <row customHeight="1" ht="11.25">
      <c r="A374" s="6728" t="s">
        <v>2291</v>
      </c>
      <c r="B374" s="6728" t="s">
        <v>16</v>
      </c>
      <c r="C374" s="6728" t="s">
        <v>2959</v>
      </c>
      <c r="D374" s="6728" t="s">
        <v>2960</v>
      </c>
      <c r="E374" s="6728" t="s">
        <v>2961</v>
      </c>
      <c r="F374" s="6728" t="s">
        <v>2303</v>
      </c>
      <c r="G374" s="6728" t="s">
        <v>2962</v>
      </c>
      <c r="H374" s="6728" t="s">
        <v>2963</v>
      </c>
      <c r="I374" s="6728" t="s">
        <v>935</v>
      </c>
    </row>
    <row customHeight="1" ht="11.25">
      <c r="A375" s="6728" t="s">
        <v>2291</v>
      </c>
      <c r="B375" s="6728" t="s">
        <v>16</v>
      </c>
      <c r="C375" s="6728" t="s">
        <v>2964</v>
      </c>
      <c r="D375" s="6728" t="s">
        <v>2965</v>
      </c>
      <c r="E375" s="6728" t="s">
        <v>2966</v>
      </c>
      <c r="F375" s="6728" t="s">
        <v>2340</v>
      </c>
      <c r="G375" s="6728" t="s">
        <v>2967</v>
      </c>
      <c r="H375" s="6728" t="s">
        <v>28</v>
      </c>
      <c r="I375" s="6728" t="s">
        <v>935</v>
      </c>
    </row>
    <row customHeight="1" ht="11.25">
      <c r="A376" s="6728" t="s">
        <v>2291</v>
      </c>
      <c r="B376" s="6728" t="s">
        <v>16</v>
      </c>
      <c r="C376" s="6728" t="s">
        <v>2968</v>
      </c>
      <c r="D376" s="6728" t="s">
        <v>2969</v>
      </c>
      <c r="E376" s="6728" t="s">
        <v>2970</v>
      </c>
      <c r="F376" s="6728" t="s">
        <v>2733</v>
      </c>
      <c r="G376" s="6728" t="s">
        <v>2971</v>
      </c>
      <c r="H376" s="6728" t="s">
        <v>28</v>
      </c>
      <c r="I376" s="6728" t="s">
        <v>935</v>
      </c>
    </row>
    <row customHeight="1" ht="11.25">
      <c r="A377" s="6728" t="s">
        <v>2291</v>
      </c>
      <c r="B377" s="6728" t="s">
        <v>16</v>
      </c>
      <c r="C377" s="6728" t="s">
        <v>2976</v>
      </c>
      <c r="D377" s="6728" t="s">
        <v>2977</v>
      </c>
      <c r="E377" s="6728" t="s">
        <v>2978</v>
      </c>
      <c r="F377" s="6728" t="s">
        <v>2688</v>
      </c>
      <c r="G377" s="6728" t="s">
        <v>2979</v>
      </c>
      <c r="H377" s="6728" t="s">
        <v>28</v>
      </c>
      <c r="I377" s="6728" t="s">
        <v>935</v>
      </c>
    </row>
    <row customHeight="1" ht="11.25">
      <c r="A378" s="6728" t="s">
        <v>2291</v>
      </c>
      <c r="B378" s="6728" t="s">
        <v>16</v>
      </c>
      <c r="C378" s="6728" t="s">
        <v>3011</v>
      </c>
      <c r="D378" s="6728" t="s">
        <v>3012</v>
      </c>
      <c r="E378" s="6728" t="s">
        <v>3013</v>
      </c>
      <c r="F378" s="6728" t="s">
        <v>2669</v>
      </c>
      <c r="G378" s="6728" t="s">
        <v>3014</v>
      </c>
      <c r="H378" s="6728" t="s">
        <v>28</v>
      </c>
      <c r="I378" s="6728" t="s">
        <v>935</v>
      </c>
    </row>
    <row customHeight="1" ht="11.25">
      <c r="A379" s="6728" t="s">
        <v>2291</v>
      </c>
      <c r="B379" s="6728" t="s">
        <v>16</v>
      </c>
      <c r="C379" s="6728" t="s">
        <v>3019</v>
      </c>
      <c r="D379" s="6728" t="s">
        <v>3020</v>
      </c>
      <c r="E379" s="6728" t="s">
        <v>3021</v>
      </c>
      <c r="F379" s="6728" t="s">
        <v>2303</v>
      </c>
      <c r="G379" s="6728" t="s">
        <v>3022</v>
      </c>
      <c r="H379" s="6728" t="s">
        <v>28</v>
      </c>
      <c r="I379" s="6728" t="s">
        <v>935</v>
      </c>
    </row>
    <row customHeight="1" ht="11.25">
      <c r="A380" s="6728" t="s">
        <v>2291</v>
      </c>
      <c r="B380" s="6728" t="s">
        <v>16</v>
      </c>
      <c r="C380" s="6728" t="s">
        <v>3027</v>
      </c>
      <c r="D380" s="6728" t="s">
        <v>3028</v>
      </c>
      <c r="E380" s="6728" t="s">
        <v>3029</v>
      </c>
      <c r="F380" s="6728" t="s">
        <v>2679</v>
      </c>
      <c r="G380" s="6728" t="s">
        <v>3030</v>
      </c>
      <c r="H380" s="6728" t="s">
        <v>28</v>
      </c>
      <c r="I380" s="6728" t="s">
        <v>935</v>
      </c>
    </row>
    <row customHeight="1" ht="11.25">
      <c r="A381" s="6728" t="s">
        <v>2291</v>
      </c>
      <c r="B381" s="6728" t="s">
        <v>16</v>
      </c>
      <c r="C381" s="6728" t="s">
        <v>3031</v>
      </c>
      <c r="D381" s="6728" t="s">
        <v>3032</v>
      </c>
      <c r="E381" s="6728" t="s">
        <v>3033</v>
      </c>
      <c r="F381" s="6728" t="s">
        <v>2669</v>
      </c>
      <c r="G381" s="6728" t="s">
        <v>28</v>
      </c>
      <c r="H381" s="6728" t="s">
        <v>28</v>
      </c>
      <c r="I381" s="6728" t="s">
        <v>935</v>
      </c>
    </row>
    <row customHeight="1" ht="11.25">
      <c r="A382" s="6728" t="s">
        <v>2291</v>
      </c>
      <c r="B382" s="6728" t="s">
        <v>16</v>
      </c>
      <c r="C382" s="6728" t="s">
        <v>3034</v>
      </c>
      <c r="D382" s="6728" t="s">
        <v>3035</v>
      </c>
      <c r="E382" s="6728" t="s">
        <v>3036</v>
      </c>
      <c r="F382" s="6728" t="s">
        <v>2679</v>
      </c>
      <c r="G382" s="6728" t="s">
        <v>3037</v>
      </c>
      <c r="H382" s="6728" t="s">
        <v>28</v>
      </c>
      <c r="I382" s="6728" t="s">
        <v>935</v>
      </c>
    </row>
    <row customHeight="1" ht="11.25">
      <c r="A383" s="6728" t="s">
        <v>2291</v>
      </c>
      <c r="B383" s="6728" t="s">
        <v>16</v>
      </c>
      <c r="C383" s="6728" t="s">
        <v>3051</v>
      </c>
      <c r="D383" s="6728" t="s">
        <v>3052</v>
      </c>
      <c r="E383" s="6728" t="s">
        <v>3053</v>
      </c>
      <c r="F383" s="6728" t="s">
        <v>3054</v>
      </c>
      <c r="G383" s="6728" t="s">
        <v>3055</v>
      </c>
      <c r="H383" s="6728" t="s">
        <v>28</v>
      </c>
      <c r="I383" s="6728" t="s">
        <v>935</v>
      </c>
    </row>
    <row customHeight="1" ht="11.25">
      <c r="A384" s="6728" t="s">
        <v>2291</v>
      </c>
      <c r="B384" s="6728" t="s">
        <v>16</v>
      </c>
      <c r="C384" s="6728" t="s">
        <v>3060</v>
      </c>
      <c r="D384" s="6728" t="s">
        <v>3061</v>
      </c>
      <c r="E384" s="6728" t="s">
        <v>3062</v>
      </c>
      <c r="F384" s="6728" t="s">
        <v>2679</v>
      </c>
      <c r="G384" s="6728" t="s">
        <v>3063</v>
      </c>
      <c r="H384" s="6728" t="s">
        <v>28</v>
      </c>
      <c r="I384" s="6728" t="s">
        <v>935</v>
      </c>
    </row>
    <row customHeight="1" ht="11.25">
      <c r="A385" s="6728" t="s">
        <v>2291</v>
      </c>
      <c r="B385" s="6728" t="s">
        <v>16</v>
      </c>
      <c r="C385" s="6728" t="s">
        <v>3064</v>
      </c>
      <c r="D385" s="6728" t="s">
        <v>3065</v>
      </c>
      <c r="E385" s="6728" t="s">
        <v>3066</v>
      </c>
      <c r="F385" s="6728" t="s">
        <v>2669</v>
      </c>
      <c r="G385" s="6728" t="s">
        <v>3067</v>
      </c>
      <c r="H385" s="6728" t="s">
        <v>28</v>
      </c>
      <c r="I385" s="6728" t="s">
        <v>935</v>
      </c>
    </row>
    <row customHeight="1" ht="11.25">
      <c r="A386" s="6728" t="s">
        <v>2291</v>
      </c>
      <c r="B386" s="6728" t="s">
        <v>16</v>
      </c>
      <c r="C386" s="6728" t="s">
        <v>3068</v>
      </c>
      <c r="D386" s="6728" t="s">
        <v>3069</v>
      </c>
      <c r="E386" s="6728" t="s">
        <v>3070</v>
      </c>
      <c r="F386" s="6728" t="s">
        <v>2303</v>
      </c>
      <c r="G386" s="6728" t="s">
        <v>3071</v>
      </c>
      <c r="H386" s="6728" t="s">
        <v>28</v>
      </c>
      <c r="I386" s="6728" t="s">
        <v>935</v>
      </c>
    </row>
    <row customHeight="1" ht="11.25">
      <c r="A387" s="6728" t="s">
        <v>2291</v>
      </c>
      <c r="B387" s="6728" t="s">
        <v>16</v>
      </c>
      <c r="C387" s="6728" t="s">
        <v>3080</v>
      </c>
      <c r="D387" s="6728" t="s">
        <v>3081</v>
      </c>
      <c r="E387" s="6728" t="s">
        <v>3082</v>
      </c>
      <c r="F387" s="6728" t="s">
        <v>2303</v>
      </c>
      <c r="G387" s="6728" t="s">
        <v>3083</v>
      </c>
      <c r="H387" s="6728" t="s">
        <v>28</v>
      </c>
      <c r="I387" s="6728" t="s">
        <v>935</v>
      </c>
    </row>
    <row customHeight="1" ht="11.25">
      <c r="A388" s="6728" t="s">
        <v>2291</v>
      </c>
      <c r="B388" s="6728" t="s">
        <v>16</v>
      </c>
      <c r="C388" s="6728" t="s">
        <v>3096</v>
      </c>
      <c r="D388" s="6728" t="s">
        <v>3097</v>
      </c>
      <c r="E388" s="6728" t="s">
        <v>3098</v>
      </c>
      <c r="F388" s="6728" t="s">
        <v>2303</v>
      </c>
      <c r="G388" s="6728" t="s">
        <v>3099</v>
      </c>
      <c r="H388" s="6728" t="s">
        <v>28</v>
      </c>
      <c r="I388" s="6728" t="s">
        <v>935</v>
      </c>
    </row>
    <row customHeight="1" ht="11.25">
      <c r="A389" s="6728" t="s">
        <v>2291</v>
      </c>
      <c r="B389" s="6728" t="s">
        <v>16</v>
      </c>
      <c r="C389" s="6728" t="s">
        <v>3100</v>
      </c>
      <c r="D389" s="6728" t="s">
        <v>3101</v>
      </c>
      <c r="E389" s="6728" t="s">
        <v>3102</v>
      </c>
      <c r="F389" s="6728" t="s">
        <v>2303</v>
      </c>
      <c r="G389" s="6728" t="s">
        <v>3103</v>
      </c>
      <c r="H389" s="6728" t="s">
        <v>28</v>
      </c>
      <c r="I389" s="6728" t="s">
        <v>935</v>
      </c>
    </row>
    <row customHeight="1" ht="11.25">
      <c r="A390" s="6728" t="s">
        <v>2291</v>
      </c>
      <c r="B390" s="6728" t="s">
        <v>16</v>
      </c>
      <c r="C390" s="6728" t="s">
        <v>3104</v>
      </c>
      <c r="D390" s="6728" t="s">
        <v>3105</v>
      </c>
      <c r="E390" s="6728" t="s">
        <v>3106</v>
      </c>
      <c r="F390" s="6728" t="s">
        <v>2303</v>
      </c>
      <c r="G390" s="6728" t="s">
        <v>3107</v>
      </c>
      <c r="H390" s="6728" t="s">
        <v>28</v>
      </c>
      <c r="I390" s="6728" t="s">
        <v>935</v>
      </c>
    </row>
    <row customHeight="1" ht="11.25">
      <c r="A391" s="6728" t="s">
        <v>2291</v>
      </c>
      <c r="B391" s="6728" t="s">
        <v>16</v>
      </c>
      <c r="C391" s="6728" t="s">
        <v>3108</v>
      </c>
      <c r="D391" s="6728" t="s">
        <v>3109</v>
      </c>
      <c r="E391" s="6728" t="s">
        <v>3110</v>
      </c>
      <c r="F391" s="6728" t="s">
        <v>2303</v>
      </c>
      <c r="G391" s="6728" t="s">
        <v>3111</v>
      </c>
      <c r="H391" s="6728" t="s">
        <v>28</v>
      </c>
      <c r="I391" s="6728" t="s">
        <v>935</v>
      </c>
    </row>
    <row customHeight="1" ht="11.25">
      <c r="A392" s="6728" t="s">
        <v>2291</v>
      </c>
      <c r="B392" s="6728" t="s">
        <v>16</v>
      </c>
      <c r="C392" s="6728" t="s">
        <v>3112</v>
      </c>
      <c r="D392" s="6728" t="s">
        <v>3113</v>
      </c>
      <c r="E392" s="6728" t="s">
        <v>3114</v>
      </c>
      <c r="F392" s="6728" t="s">
        <v>2303</v>
      </c>
      <c r="G392" s="6728" t="s">
        <v>3115</v>
      </c>
      <c r="H392" s="6728" t="s">
        <v>28</v>
      </c>
      <c r="I392" s="6728" t="s">
        <v>935</v>
      </c>
    </row>
    <row customHeight="1" ht="11.25">
      <c r="A393" s="6728" t="s">
        <v>2291</v>
      </c>
      <c r="B393" s="6728" t="s">
        <v>16</v>
      </c>
      <c r="C393" s="6728" t="s">
        <v>3116</v>
      </c>
      <c r="D393" s="6728" t="s">
        <v>3117</v>
      </c>
      <c r="E393" s="6728" t="s">
        <v>3118</v>
      </c>
      <c r="F393" s="6728" t="s">
        <v>2303</v>
      </c>
      <c r="G393" s="6728" t="s">
        <v>3119</v>
      </c>
      <c r="H393" s="6728" t="s">
        <v>28</v>
      </c>
      <c r="I393" s="6728" t="s">
        <v>935</v>
      </c>
    </row>
    <row customHeight="1" ht="11.25">
      <c r="A394" s="6728" t="s">
        <v>2291</v>
      </c>
      <c r="B394" s="6728" t="s">
        <v>16</v>
      </c>
      <c r="C394" s="6728" t="s">
        <v>3124</v>
      </c>
      <c r="D394" s="6728" t="s">
        <v>3125</v>
      </c>
      <c r="E394" s="6728" t="s">
        <v>3126</v>
      </c>
      <c r="F394" s="6728" t="s">
        <v>2669</v>
      </c>
      <c r="G394" s="6728" t="s">
        <v>3127</v>
      </c>
      <c r="H394" s="6728" t="s">
        <v>28</v>
      </c>
      <c r="I394" s="6728" t="s">
        <v>935</v>
      </c>
    </row>
    <row customHeight="1" ht="11.25">
      <c r="A395" s="6728" t="s">
        <v>2291</v>
      </c>
      <c r="B395" s="6728" t="s">
        <v>16</v>
      </c>
      <c r="C395" s="6728" t="s">
        <v>3133</v>
      </c>
      <c r="D395" s="6728" t="s">
        <v>3134</v>
      </c>
      <c r="E395" s="6728" t="s">
        <v>3135</v>
      </c>
      <c r="F395" s="6728" t="s">
        <v>2303</v>
      </c>
      <c r="G395" s="6728" t="s">
        <v>3136</v>
      </c>
      <c r="H395" s="6728" t="s">
        <v>28</v>
      </c>
      <c r="I395" s="6728" t="s">
        <v>935</v>
      </c>
    </row>
    <row customHeight="1" ht="11.25">
      <c r="A396" s="6728" t="s">
        <v>2291</v>
      </c>
      <c r="B396" s="6728" t="s">
        <v>16</v>
      </c>
      <c r="C396" s="6728" t="s">
        <v>3137</v>
      </c>
      <c r="D396" s="6728" t="s">
        <v>3138</v>
      </c>
      <c r="E396" s="6728" t="s">
        <v>3139</v>
      </c>
      <c r="F396" s="6728" t="s">
        <v>2340</v>
      </c>
      <c r="G396" s="6728" t="s">
        <v>3140</v>
      </c>
      <c r="H396" s="6728" t="s">
        <v>28</v>
      </c>
      <c r="I396" s="6728" t="s">
        <v>935</v>
      </c>
    </row>
    <row customHeight="1" ht="11.25">
      <c r="A397" s="6728" t="s">
        <v>2291</v>
      </c>
      <c r="B397" s="6728" t="s">
        <v>16</v>
      </c>
      <c r="C397" s="6728" t="s">
        <v>3141</v>
      </c>
      <c r="D397" s="6728" t="s">
        <v>3142</v>
      </c>
      <c r="E397" s="6728" t="s">
        <v>3143</v>
      </c>
      <c r="F397" s="6728" t="s">
        <v>2719</v>
      </c>
      <c r="G397" s="6728" t="s">
        <v>28</v>
      </c>
      <c r="H397" s="6728" t="s">
        <v>28</v>
      </c>
      <c r="I397" s="6728" t="s">
        <v>935</v>
      </c>
    </row>
    <row customHeight="1" ht="11.25">
      <c r="A398" s="6728" t="s">
        <v>2291</v>
      </c>
      <c r="B398" s="6728" t="s">
        <v>16</v>
      </c>
      <c r="C398" s="6728" t="s">
        <v>3148</v>
      </c>
      <c r="D398" s="6728" t="s">
        <v>3149</v>
      </c>
      <c r="E398" s="6728" t="s">
        <v>3150</v>
      </c>
      <c r="F398" s="6728" t="s">
        <v>2669</v>
      </c>
      <c r="G398" s="6728" t="s">
        <v>3151</v>
      </c>
      <c r="H398" s="6728" t="s">
        <v>28</v>
      </c>
      <c r="I398" s="6728" t="s">
        <v>935</v>
      </c>
    </row>
    <row customHeight="1" ht="11.25">
      <c r="A399" s="6728" t="s">
        <v>2291</v>
      </c>
      <c r="B399" s="6728" t="s">
        <v>16</v>
      </c>
      <c r="C399" s="6728" t="s">
        <v>3152</v>
      </c>
      <c r="D399" s="6728" t="s">
        <v>3153</v>
      </c>
      <c r="E399" s="6728" t="s">
        <v>3154</v>
      </c>
      <c r="F399" s="6728" t="s">
        <v>2792</v>
      </c>
      <c r="G399" s="6728" t="s">
        <v>3155</v>
      </c>
      <c r="H399" s="6728" t="s">
        <v>28</v>
      </c>
      <c r="I399" s="6728" t="s">
        <v>935</v>
      </c>
    </row>
    <row customHeight="1" ht="11.25">
      <c r="A400" s="6728" t="s">
        <v>2291</v>
      </c>
      <c r="B400" s="6728" t="s">
        <v>16</v>
      </c>
      <c r="C400" s="6728" t="s">
        <v>3281</v>
      </c>
      <c r="D400" s="6728" t="s">
        <v>3282</v>
      </c>
      <c r="E400" s="6728" t="s">
        <v>3283</v>
      </c>
      <c r="F400" s="6728" t="s">
        <v>2697</v>
      </c>
      <c r="G400" s="6728" t="s">
        <v>3284</v>
      </c>
      <c r="H400" s="6728" t="s">
        <v>28</v>
      </c>
      <c r="I400" s="6728" t="s">
        <v>935</v>
      </c>
    </row>
    <row customHeight="1" ht="11.25">
      <c r="A401" s="6728" t="s">
        <v>2291</v>
      </c>
      <c r="B401" s="6728" t="s">
        <v>16</v>
      </c>
      <c r="C401" s="6728" t="s">
        <v>3156</v>
      </c>
      <c r="D401" s="6728" t="s">
        <v>3157</v>
      </c>
      <c r="E401" s="6728" t="s">
        <v>3158</v>
      </c>
      <c r="F401" s="6728" t="s">
        <v>3131</v>
      </c>
      <c r="G401" s="6728" t="s">
        <v>3159</v>
      </c>
      <c r="H401" s="6728" t="s">
        <v>28</v>
      </c>
      <c r="I401" s="6728" t="s">
        <v>935</v>
      </c>
    </row>
    <row customHeight="1" ht="11.25">
      <c r="A402" s="6728" t="s">
        <v>2291</v>
      </c>
      <c r="B402" s="6728" t="s">
        <v>16</v>
      </c>
      <c r="C402" s="6728" t="s">
        <v>3160</v>
      </c>
      <c r="D402" s="6728" t="s">
        <v>3161</v>
      </c>
      <c r="E402" s="6728" t="s">
        <v>3162</v>
      </c>
      <c r="F402" s="6728" t="s">
        <v>2303</v>
      </c>
      <c r="G402" s="6728" t="s">
        <v>3163</v>
      </c>
      <c r="H402" s="6728" t="s">
        <v>28</v>
      </c>
      <c r="I402" s="6728" t="s">
        <v>935</v>
      </c>
    </row>
    <row customHeight="1" ht="11.25">
      <c r="A403" s="6728" t="s">
        <v>2291</v>
      </c>
      <c r="B403" s="6728" t="s">
        <v>16</v>
      </c>
      <c r="C403" s="6728" t="s">
        <v>3164</v>
      </c>
      <c r="D403" s="6728" t="s">
        <v>3165</v>
      </c>
      <c r="E403" s="6728" t="s">
        <v>3166</v>
      </c>
      <c r="F403" s="6728" t="s">
        <v>2303</v>
      </c>
      <c r="G403" s="6728" t="s">
        <v>3167</v>
      </c>
      <c r="H403" s="6728" t="s">
        <v>28</v>
      </c>
      <c r="I403" s="6728" t="s">
        <v>935</v>
      </c>
    </row>
    <row customHeight="1" ht="11.25">
      <c r="A404" s="6728" t="s">
        <v>2291</v>
      </c>
      <c r="B404" s="6728" t="s">
        <v>16</v>
      </c>
      <c r="C404" s="6728" t="s">
        <v>3168</v>
      </c>
      <c r="D404" s="6728" t="s">
        <v>3169</v>
      </c>
      <c r="E404" s="6728" t="s">
        <v>3170</v>
      </c>
      <c r="F404" s="6728" t="s">
        <v>2407</v>
      </c>
      <c r="G404" s="6728" t="s">
        <v>3171</v>
      </c>
      <c r="H404" s="6728" t="s">
        <v>28</v>
      </c>
      <c r="I404" s="6728" t="s">
        <v>935</v>
      </c>
    </row>
    <row customHeight="1" ht="11.25">
      <c r="A405" s="6728" t="s">
        <v>2291</v>
      </c>
      <c r="B405" s="6728" t="s">
        <v>16</v>
      </c>
      <c r="C405" s="6728" t="s">
        <v>3172</v>
      </c>
      <c r="D405" s="6728" t="s">
        <v>3173</v>
      </c>
      <c r="E405" s="6728" t="s">
        <v>3174</v>
      </c>
      <c r="F405" s="6728" t="s">
        <v>2303</v>
      </c>
      <c r="G405" s="6728" t="s">
        <v>3175</v>
      </c>
      <c r="H405" s="6728" t="s">
        <v>28</v>
      </c>
      <c r="I405" s="6728" t="s">
        <v>935</v>
      </c>
    </row>
    <row customHeight="1" ht="11.25">
      <c r="A406" s="6728" t="s">
        <v>2291</v>
      </c>
      <c r="B406" s="6728" t="s">
        <v>16</v>
      </c>
      <c r="C406" s="6728" t="s">
        <v>3180</v>
      </c>
      <c r="D406" s="6728" t="s">
        <v>3181</v>
      </c>
      <c r="E406" s="6728" t="s">
        <v>2432</v>
      </c>
      <c r="F406" s="6728" t="s">
        <v>2383</v>
      </c>
      <c r="G406" s="6728" t="s">
        <v>3182</v>
      </c>
      <c r="H406" s="6728" t="s">
        <v>28</v>
      </c>
      <c r="I406" s="6728" t="s">
        <v>935</v>
      </c>
    </row>
    <row customHeight="1" ht="11.25">
      <c r="A407" s="6728" t="s">
        <v>2291</v>
      </c>
      <c r="B407" s="6728" t="s">
        <v>16</v>
      </c>
      <c r="C407" s="6728" t="s">
        <v>3191</v>
      </c>
      <c r="D407" s="6728" t="s">
        <v>3192</v>
      </c>
      <c r="E407" s="6728" t="s">
        <v>3193</v>
      </c>
      <c r="F407" s="6728" t="s">
        <v>3194</v>
      </c>
      <c r="G407" s="6728" t="s">
        <v>3195</v>
      </c>
      <c r="H407" s="6728" t="s">
        <v>28</v>
      </c>
      <c r="I407" s="6728" t="s">
        <v>935</v>
      </c>
    </row>
    <row customHeight="1" ht="11.25">
      <c r="A408" s="6728" t="s">
        <v>2291</v>
      </c>
      <c r="B408" s="6728" t="s">
        <v>16</v>
      </c>
      <c r="C408" s="6728" t="s">
        <v>3198</v>
      </c>
      <c r="D408" s="6728" t="s">
        <v>3199</v>
      </c>
      <c r="E408" s="6728" t="s">
        <v>3193</v>
      </c>
      <c r="F408" s="6728" t="s">
        <v>3200</v>
      </c>
      <c r="G408" s="6728" t="s">
        <v>3201</v>
      </c>
      <c r="H408" s="6728" t="s">
        <v>28</v>
      </c>
      <c r="I408" s="6728" t="s">
        <v>935</v>
      </c>
    </row>
    <row customHeight="1" ht="11.25">
      <c r="A409" s="6728" t="s">
        <v>2291</v>
      </c>
      <c r="B409" s="6728" t="s">
        <v>16</v>
      </c>
      <c r="C409" s="6728" t="s">
        <v>3207</v>
      </c>
      <c r="D409" s="6728" t="s">
        <v>3208</v>
      </c>
      <c r="E409" s="6728" t="s">
        <v>3209</v>
      </c>
      <c r="F409" s="6728" t="s">
        <v>2303</v>
      </c>
      <c r="G409" s="6728" t="s">
        <v>3210</v>
      </c>
      <c r="H409" s="6728" t="s">
        <v>28</v>
      </c>
      <c r="I409" s="6728" t="s">
        <v>935</v>
      </c>
    </row>
    <row customHeight="1" ht="11.25">
      <c r="A410" s="6728" t="s">
        <v>2291</v>
      </c>
      <c r="B410" s="6728" t="s">
        <v>16</v>
      </c>
      <c r="C410" s="6728" t="s">
        <v>3211</v>
      </c>
      <c r="D410" s="6728" t="s">
        <v>3212</v>
      </c>
      <c r="E410" s="6728" t="s">
        <v>3213</v>
      </c>
      <c r="F410" s="6728" t="s">
        <v>2724</v>
      </c>
      <c r="G410" s="6728" t="s">
        <v>3214</v>
      </c>
      <c r="H410" s="6728" t="s">
        <v>28</v>
      </c>
      <c r="I410" s="6728" t="s">
        <v>935</v>
      </c>
    </row>
    <row customHeight="1" ht="11.25">
      <c r="A411" s="6728" t="s">
        <v>2291</v>
      </c>
      <c r="B411" s="6728" t="s">
        <v>16</v>
      </c>
      <c r="C411" s="6728" t="s">
        <v>3222</v>
      </c>
      <c r="D411" s="6728" t="s">
        <v>3223</v>
      </c>
      <c r="E411" s="6728" t="s">
        <v>3224</v>
      </c>
      <c r="F411" s="6728" t="s">
        <v>2303</v>
      </c>
      <c r="G411" s="6728" t="s">
        <v>3225</v>
      </c>
      <c r="H411" s="6728" t="s">
        <v>28</v>
      </c>
      <c r="I411" s="6728" t="s">
        <v>935</v>
      </c>
    </row>
    <row customHeight="1" ht="11.25">
      <c r="A412" s="6728" t="s">
        <v>2291</v>
      </c>
      <c r="B412" s="6728" t="s">
        <v>16</v>
      </c>
      <c r="C412" s="6728" t="s">
        <v>3231</v>
      </c>
      <c r="D412" s="6728" t="s">
        <v>3232</v>
      </c>
      <c r="E412" s="6728" t="s">
        <v>3233</v>
      </c>
      <c r="F412" s="6728" t="s">
        <v>2688</v>
      </c>
      <c r="G412" s="6728" t="s">
        <v>3234</v>
      </c>
      <c r="H412" s="6728" t="s">
        <v>28</v>
      </c>
      <c r="I412" s="6728" t="s">
        <v>935</v>
      </c>
    </row>
    <row customHeight="1" ht="11.25">
      <c r="A413" s="6728" t="s">
        <v>2291</v>
      </c>
      <c r="B413" s="6728" t="s">
        <v>16</v>
      </c>
      <c r="C413" s="6728" t="s">
        <v>3235</v>
      </c>
      <c r="D413" s="6728" t="s">
        <v>3236</v>
      </c>
      <c r="E413" s="6728" t="s">
        <v>3228</v>
      </c>
      <c r="F413" s="6728" t="s">
        <v>2490</v>
      </c>
      <c r="G413" s="6728" t="s">
        <v>3237</v>
      </c>
      <c r="H413" s="6728" t="s">
        <v>28</v>
      </c>
      <c r="I413" s="6728" t="s">
        <v>935</v>
      </c>
    </row>
    <row customHeight="1" ht="11.25">
      <c r="A414" s="6728" t="s">
        <v>2291</v>
      </c>
      <c r="B414" s="6728" t="s">
        <v>16</v>
      </c>
      <c r="C414" s="6728" t="s">
        <v>3238</v>
      </c>
      <c r="D414" s="6728" t="s">
        <v>3239</v>
      </c>
      <c r="E414" s="6728" t="s">
        <v>2432</v>
      </c>
      <c r="F414" s="6728" t="s">
        <v>3240</v>
      </c>
      <c r="G414" s="6728" t="s">
        <v>2443</v>
      </c>
      <c r="H414" s="6728" t="s">
        <v>28</v>
      </c>
      <c r="I414" s="6728" t="s">
        <v>935</v>
      </c>
    </row>
    <row customHeight="1" ht="11.25">
      <c r="A415" s="6728" t="s">
        <v>2291</v>
      </c>
      <c r="B415" s="6728" t="s">
        <v>16</v>
      </c>
      <c r="C415" s="6728" t="s">
        <v>3241</v>
      </c>
      <c r="D415" s="6728" t="s">
        <v>3242</v>
      </c>
      <c r="E415" s="6728" t="s">
        <v>2432</v>
      </c>
      <c r="F415" s="6728" t="s">
        <v>3243</v>
      </c>
      <c r="G415" s="6728" t="s">
        <v>2443</v>
      </c>
      <c r="H415" s="6728" t="s">
        <v>28</v>
      </c>
      <c r="I415" s="6728" t="s">
        <v>935</v>
      </c>
    </row>
    <row customHeight="1" ht="11.25">
      <c r="A416" s="6728" t="s">
        <v>2291</v>
      </c>
      <c r="B416" s="6728" t="s">
        <v>16</v>
      </c>
      <c r="C416" s="6728" t="s">
        <v>3244</v>
      </c>
      <c r="D416" s="6728" t="s">
        <v>3245</v>
      </c>
      <c r="E416" s="6728" t="s">
        <v>3246</v>
      </c>
      <c r="F416" s="6728" t="s">
        <v>2303</v>
      </c>
      <c r="G416" s="6728" t="s">
        <v>3247</v>
      </c>
      <c r="H416" s="6728" t="s">
        <v>28</v>
      </c>
      <c r="I416" s="6728" t="s">
        <v>935</v>
      </c>
    </row>
    <row customHeight="1" ht="11.25">
      <c r="A417" s="6728" t="s">
        <v>2291</v>
      </c>
      <c r="B417" s="6728" t="s">
        <v>16</v>
      </c>
      <c r="C417" s="6728" t="s">
        <v>3248</v>
      </c>
      <c r="D417" s="6728" t="s">
        <v>3249</v>
      </c>
      <c r="E417" s="6728" t="s">
        <v>3250</v>
      </c>
      <c r="F417" s="6728" t="s">
        <v>2674</v>
      </c>
      <c r="G417" s="6728" t="s">
        <v>28</v>
      </c>
      <c r="H417" s="6728" t="s">
        <v>28</v>
      </c>
      <c r="I417" s="6728" t="s">
        <v>935</v>
      </c>
    </row>
    <row customHeight="1" ht="11.25">
      <c r="A418" s="6728" t="s">
        <v>2291</v>
      </c>
      <c r="B418" s="6728" t="s">
        <v>16</v>
      </c>
      <c r="C418" s="6728" t="s">
        <v>3251</v>
      </c>
      <c r="D418" s="6728" t="s">
        <v>3252</v>
      </c>
      <c r="E418" s="6728" t="s">
        <v>2554</v>
      </c>
      <c r="F418" s="6728" t="s">
        <v>3253</v>
      </c>
      <c r="G418" s="6728" t="s">
        <v>3254</v>
      </c>
      <c r="H418" s="6728" t="s">
        <v>28</v>
      </c>
      <c r="I418" s="6728" t="s">
        <v>935</v>
      </c>
    </row>
    <row customHeight="1" ht="11.25">
      <c r="A419" s="6728" t="s">
        <v>2291</v>
      </c>
      <c r="B419" s="6728" t="s">
        <v>16</v>
      </c>
      <c r="C419" s="6728" t="s">
        <v>3255</v>
      </c>
      <c r="D419" s="6728" t="s">
        <v>3256</v>
      </c>
      <c r="E419" s="6728" t="s">
        <v>3257</v>
      </c>
      <c r="F419" s="6728" t="s">
        <v>2303</v>
      </c>
      <c r="G419" s="6728" t="s">
        <v>3258</v>
      </c>
      <c r="H419" s="6728" t="s">
        <v>28</v>
      </c>
      <c r="I419" s="6728" t="s">
        <v>935</v>
      </c>
    </row>
    <row customHeight="1" ht="11.25">
      <c r="A420" s="6728" t="s">
        <v>2291</v>
      </c>
      <c r="B420" s="6728" t="s">
        <v>16</v>
      </c>
      <c r="C420" s="6728" t="s">
        <v>3259</v>
      </c>
      <c r="D420" s="6728" t="s">
        <v>3260</v>
      </c>
      <c r="E420" s="6728" t="s">
        <v>3257</v>
      </c>
      <c r="F420" s="6728" t="s">
        <v>2669</v>
      </c>
      <c r="G420" s="6728" t="s">
        <v>28</v>
      </c>
      <c r="H420" s="6728" t="s">
        <v>28</v>
      </c>
      <c r="I420" s="6728" t="s">
        <v>935</v>
      </c>
    </row>
    <row customHeight="1" ht="11.25">
      <c r="A421" s="6728" t="s">
        <v>2291</v>
      </c>
      <c r="B421" s="6728" t="s">
        <v>16</v>
      </c>
      <c r="C421" s="6728" t="s">
        <v>3277</v>
      </c>
      <c r="D421" s="6728" t="s">
        <v>3278</v>
      </c>
      <c r="E421" s="6728" t="s">
        <v>2437</v>
      </c>
      <c r="F421" s="6728" t="s">
        <v>2407</v>
      </c>
      <c r="G421" s="6728" t="s">
        <v>2439</v>
      </c>
      <c r="H421" s="6728" t="s">
        <v>28</v>
      </c>
      <c r="I421" s="6728" t="s">
        <v>935</v>
      </c>
    </row>
    <row customHeight="1" ht="11.25">
      <c r="A422" s="6728" t="s">
        <v>2291</v>
      </c>
      <c r="B422" s="6728" t="s">
        <v>16</v>
      </c>
      <c r="C422" s="6728" t="s">
        <v>2297</v>
      </c>
      <c r="D422" s="6728" t="s">
        <v>2298</v>
      </c>
      <c r="E422" s="6728" t="s">
        <v>2294</v>
      </c>
      <c r="F422" s="6728" t="s">
        <v>2299</v>
      </c>
      <c r="G422" s="6728" t="s">
        <v>2296</v>
      </c>
      <c r="H422" s="6728" t="s">
        <v>28</v>
      </c>
      <c r="I422" s="6728" t="s">
        <v>895</v>
      </c>
    </row>
    <row customHeight="1" ht="11.25">
      <c r="A423" s="6728" t="s">
        <v>2291</v>
      </c>
      <c r="B423" s="6728" t="s">
        <v>16</v>
      </c>
      <c r="C423" s="6728" t="s">
        <v>2300</v>
      </c>
      <c r="D423" s="6728" t="s">
        <v>2301</v>
      </c>
      <c r="E423" s="6728" t="s">
        <v>2302</v>
      </c>
      <c r="F423" s="6728" t="s">
        <v>2303</v>
      </c>
      <c r="G423" s="6728" t="s">
        <v>2304</v>
      </c>
      <c r="H423" s="6728" t="s">
        <v>28</v>
      </c>
      <c r="I423" s="6728" t="s">
        <v>895</v>
      </c>
    </row>
    <row customHeight="1" ht="11.25">
      <c r="A424" s="6728" t="s">
        <v>2291</v>
      </c>
      <c r="B424" s="6728" t="s">
        <v>16</v>
      </c>
      <c r="C424" s="6728" t="s">
        <v>2305</v>
      </c>
      <c r="D424" s="6728" t="s">
        <v>2306</v>
      </c>
      <c r="E424" s="6728" t="s">
        <v>2307</v>
      </c>
      <c r="F424" s="6728" t="s">
        <v>2308</v>
      </c>
      <c r="G424" s="6728" t="s">
        <v>28</v>
      </c>
      <c r="H424" s="6728" t="s">
        <v>28</v>
      </c>
      <c r="I424" s="6728" t="s">
        <v>895</v>
      </c>
    </row>
    <row customHeight="1" ht="11.25">
      <c r="A425" s="6728" t="s">
        <v>2291</v>
      </c>
      <c r="B425" s="6728" t="s">
        <v>16</v>
      </c>
      <c r="C425" s="6728" t="s">
        <v>2309</v>
      </c>
      <c r="D425" s="6728" t="s">
        <v>2306</v>
      </c>
      <c r="E425" s="6728" t="s">
        <v>2307</v>
      </c>
      <c r="F425" s="6728" t="s">
        <v>2310</v>
      </c>
      <c r="G425" s="6728" t="s">
        <v>28</v>
      </c>
      <c r="H425" s="6728" t="s">
        <v>28</v>
      </c>
      <c r="I425" s="6728" t="s">
        <v>895</v>
      </c>
    </row>
    <row customHeight="1" ht="11.25">
      <c r="A426" s="6728" t="s">
        <v>2291</v>
      </c>
      <c r="B426" s="6728" t="s">
        <v>16</v>
      </c>
      <c r="C426" s="6728" t="s">
        <v>3285</v>
      </c>
      <c r="D426" s="6728" t="s">
        <v>2306</v>
      </c>
      <c r="E426" s="6728" t="s">
        <v>2307</v>
      </c>
      <c r="F426" s="6728" t="s">
        <v>3286</v>
      </c>
      <c r="G426" s="6728" t="s">
        <v>3287</v>
      </c>
      <c r="H426" s="6728" t="s">
        <v>28</v>
      </c>
      <c r="I426" s="6728" t="s">
        <v>895</v>
      </c>
    </row>
    <row customHeight="1" ht="11.25">
      <c r="A427" s="6728" t="s">
        <v>2291</v>
      </c>
      <c r="B427" s="6728" t="s">
        <v>16</v>
      </c>
      <c r="C427" s="6728" t="s">
        <v>2319</v>
      </c>
      <c r="D427" s="6728" t="s">
        <v>2320</v>
      </c>
      <c r="E427" s="6728" t="s">
        <v>2321</v>
      </c>
      <c r="F427" s="6728" t="s">
        <v>2303</v>
      </c>
      <c r="G427" s="6728" t="s">
        <v>2322</v>
      </c>
      <c r="H427" s="6728" t="s">
        <v>28</v>
      </c>
      <c r="I427" s="6728" t="s">
        <v>895</v>
      </c>
    </row>
    <row customHeight="1" ht="11.25">
      <c r="A428" s="6728" t="s">
        <v>2291</v>
      </c>
      <c r="B428" s="6728" t="s">
        <v>16</v>
      </c>
      <c r="C428" s="6728" t="s">
        <v>2332</v>
      </c>
      <c r="D428" s="6728" t="s">
        <v>2333</v>
      </c>
      <c r="E428" s="6728" t="s">
        <v>2334</v>
      </c>
      <c r="F428" s="6728" t="s">
        <v>2335</v>
      </c>
      <c r="G428" s="6728" t="s">
        <v>2336</v>
      </c>
      <c r="H428" s="6728" t="s">
        <v>28</v>
      </c>
      <c r="I428" s="6728" t="s">
        <v>895</v>
      </c>
    </row>
    <row customHeight="1" ht="11.25">
      <c r="A429" s="6728" t="s">
        <v>2291</v>
      </c>
      <c r="B429" s="6728" t="s">
        <v>16</v>
      </c>
      <c r="C429" s="6728" t="s">
        <v>3288</v>
      </c>
      <c r="D429" s="6728" t="s">
        <v>3289</v>
      </c>
      <c r="E429" s="6728" t="s">
        <v>3290</v>
      </c>
      <c r="F429" s="6728" t="s">
        <v>2873</v>
      </c>
      <c r="G429" s="6728" t="s">
        <v>3291</v>
      </c>
      <c r="H429" s="6728" t="s">
        <v>28</v>
      </c>
      <c r="I429" s="6728" t="s">
        <v>895</v>
      </c>
    </row>
    <row customHeight="1" ht="11.25">
      <c r="A430" s="6728" t="s">
        <v>2291</v>
      </c>
      <c r="B430" s="6728" t="s">
        <v>16</v>
      </c>
      <c r="C430" s="6728" t="s">
        <v>2342</v>
      </c>
      <c r="D430" s="6728" t="s">
        <v>2343</v>
      </c>
      <c r="E430" s="6728" t="s">
        <v>2344</v>
      </c>
      <c r="F430" s="6728" t="s">
        <v>2345</v>
      </c>
      <c r="G430" s="6728" t="s">
        <v>2346</v>
      </c>
      <c r="H430" s="6728" t="s">
        <v>28</v>
      </c>
      <c r="I430" s="6728" t="s">
        <v>895</v>
      </c>
    </row>
    <row customHeight="1" ht="11.25">
      <c r="A431" s="6728" t="s">
        <v>2291</v>
      </c>
      <c r="B431" s="6728" t="s">
        <v>16</v>
      </c>
      <c r="C431" s="6728" t="s">
        <v>2353</v>
      </c>
      <c r="D431" s="6728" t="s">
        <v>2354</v>
      </c>
      <c r="E431" s="6728" t="s">
        <v>2344</v>
      </c>
      <c r="F431" s="6728" t="s">
        <v>2355</v>
      </c>
      <c r="G431" s="6728" t="s">
        <v>2346</v>
      </c>
      <c r="H431" s="6728" t="s">
        <v>28</v>
      </c>
      <c r="I431" s="6728" t="s">
        <v>895</v>
      </c>
    </row>
    <row customHeight="1" ht="11.25">
      <c r="A432" s="6728" t="s">
        <v>2291</v>
      </c>
      <c r="B432" s="6728" t="s">
        <v>16</v>
      </c>
      <c r="C432" s="6728" t="s">
        <v>2356</v>
      </c>
      <c r="D432" s="6728" t="s">
        <v>2357</v>
      </c>
      <c r="E432" s="6728" t="s">
        <v>2344</v>
      </c>
      <c r="F432" s="6728" t="s">
        <v>2358</v>
      </c>
      <c r="G432" s="6728" t="s">
        <v>2346</v>
      </c>
      <c r="H432" s="6728" t="s">
        <v>28</v>
      </c>
      <c r="I432" s="6728" t="s">
        <v>895</v>
      </c>
    </row>
    <row customHeight="1" ht="11.25">
      <c r="A433" s="6728" t="s">
        <v>2291</v>
      </c>
      <c r="B433" s="6728" t="s">
        <v>16</v>
      </c>
      <c r="C433" s="6728" t="s">
        <v>2368</v>
      </c>
      <c r="D433" s="6728" t="s">
        <v>2369</v>
      </c>
      <c r="E433" s="6728" t="s">
        <v>2370</v>
      </c>
      <c r="F433" s="6728" t="s">
        <v>2345</v>
      </c>
      <c r="G433" s="6728" t="s">
        <v>2371</v>
      </c>
      <c r="H433" s="6728" t="s">
        <v>28</v>
      </c>
      <c r="I433" s="6728" t="s">
        <v>895</v>
      </c>
    </row>
    <row customHeight="1" ht="11.25">
      <c r="A434" s="6728" t="s">
        <v>2291</v>
      </c>
      <c r="B434" s="6728" t="s">
        <v>16</v>
      </c>
      <c r="C434" s="6728" t="s">
        <v>3292</v>
      </c>
      <c r="D434" s="6728" t="s">
        <v>3293</v>
      </c>
      <c r="E434" s="6728" t="s">
        <v>2370</v>
      </c>
      <c r="F434" s="6728" t="s">
        <v>2487</v>
      </c>
      <c r="G434" s="6728" t="s">
        <v>3294</v>
      </c>
      <c r="H434" s="6728" t="s">
        <v>28</v>
      </c>
      <c r="I434" s="6728" t="s">
        <v>895</v>
      </c>
    </row>
    <row customHeight="1" ht="11.25">
      <c r="A435" s="6728" t="s">
        <v>2291</v>
      </c>
      <c r="B435" s="6728" t="s">
        <v>16</v>
      </c>
      <c r="C435" s="6728" t="s">
        <v>2375</v>
      </c>
      <c r="D435" s="6728" t="s">
        <v>2376</v>
      </c>
      <c r="E435" s="6728" t="s">
        <v>2370</v>
      </c>
      <c r="F435" s="6728" t="s">
        <v>2377</v>
      </c>
      <c r="G435" s="6728" t="s">
        <v>2371</v>
      </c>
      <c r="H435" s="6728" t="s">
        <v>28</v>
      </c>
      <c r="I435" s="6728" t="s">
        <v>895</v>
      </c>
    </row>
    <row customHeight="1" ht="11.25">
      <c r="A436" s="6728" t="s">
        <v>2291</v>
      </c>
      <c r="B436" s="6728" t="s">
        <v>16</v>
      </c>
      <c r="C436" s="6728" t="s">
        <v>2381</v>
      </c>
      <c r="D436" s="6728" t="s">
        <v>2382</v>
      </c>
      <c r="E436" s="6728" t="s">
        <v>2370</v>
      </c>
      <c r="F436" s="6728" t="s">
        <v>2383</v>
      </c>
      <c r="G436" s="6728" t="s">
        <v>2371</v>
      </c>
      <c r="H436" s="6728" t="s">
        <v>28</v>
      </c>
      <c r="I436" s="6728" t="s">
        <v>895</v>
      </c>
    </row>
    <row customHeight="1" ht="11.25">
      <c r="A437" s="6728" t="s">
        <v>2291</v>
      </c>
      <c r="B437" s="6728" t="s">
        <v>16</v>
      </c>
      <c r="C437" s="6728" t="s">
        <v>2384</v>
      </c>
      <c r="D437" s="6728" t="s">
        <v>2385</v>
      </c>
      <c r="E437" s="6728" t="s">
        <v>2370</v>
      </c>
      <c r="F437" s="6728" t="s">
        <v>2386</v>
      </c>
      <c r="G437" s="6728" t="s">
        <v>2371</v>
      </c>
      <c r="H437" s="6728" t="s">
        <v>28</v>
      </c>
      <c r="I437" s="6728" t="s">
        <v>895</v>
      </c>
    </row>
    <row customHeight="1" ht="11.25">
      <c r="A438" s="6728" t="s">
        <v>2291</v>
      </c>
      <c r="B438" s="6728" t="s">
        <v>16</v>
      </c>
      <c r="C438" s="6728" t="s">
        <v>2387</v>
      </c>
      <c r="D438" s="6728" t="s">
        <v>2388</v>
      </c>
      <c r="E438" s="6728" t="s">
        <v>2370</v>
      </c>
      <c r="F438" s="6728" t="s">
        <v>2389</v>
      </c>
      <c r="G438" s="6728" t="s">
        <v>2371</v>
      </c>
      <c r="H438" s="6728" t="s">
        <v>28</v>
      </c>
      <c r="I438" s="6728" t="s">
        <v>895</v>
      </c>
    </row>
    <row customHeight="1" ht="11.25">
      <c r="A439" s="6728" t="s">
        <v>2291</v>
      </c>
      <c r="B439" s="6728" t="s">
        <v>16</v>
      </c>
      <c r="C439" s="6728" t="s">
        <v>2390</v>
      </c>
      <c r="D439" s="6728" t="s">
        <v>2391</v>
      </c>
      <c r="E439" s="6728" t="s">
        <v>2370</v>
      </c>
      <c r="F439" s="6728" t="s">
        <v>2392</v>
      </c>
      <c r="G439" s="6728" t="s">
        <v>2371</v>
      </c>
      <c r="H439" s="6728" t="s">
        <v>28</v>
      </c>
      <c r="I439" s="6728" t="s">
        <v>895</v>
      </c>
    </row>
    <row customHeight="1" ht="11.25">
      <c r="A440" s="6728" t="s">
        <v>2291</v>
      </c>
      <c r="B440" s="6728" t="s">
        <v>16</v>
      </c>
      <c r="C440" s="6728" t="s">
        <v>2393</v>
      </c>
      <c r="D440" s="6728" t="s">
        <v>2394</v>
      </c>
      <c r="E440" s="6728" t="s">
        <v>2370</v>
      </c>
      <c r="F440" s="6728" t="s">
        <v>2361</v>
      </c>
      <c r="G440" s="6728" t="s">
        <v>2371</v>
      </c>
      <c r="H440" s="6728" t="s">
        <v>28</v>
      </c>
      <c r="I440" s="6728" t="s">
        <v>895</v>
      </c>
    </row>
    <row customHeight="1" ht="11.25">
      <c r="A441" s="6728" t="s">
        <v>2291</v>
      </c>
      <c r="B441" s="6728" t="s">
        <v>16</v>
      </c>
      <c r="C441" s="6728" t="s">
        <v>2400</v>
      </c>
      <c r="D441" s="6728" t="s">
        <v>2401</v>
      </c>
      <c r="E441" s="6728" t="s">
        <v>2402</v>
      </c>
      <c r="F441" s="6728" t="s">
        <v>2303</v>
      </c>
      <c r="G441" s="6728" t="s">
        <v>2403</v>
      </c>
      <c r="H441" s="6728" t="s">
        <v>28</v>
      </c>
      <c r="I441" s="6728" t="s">
        <v>895</v>
      </c>
    </row>
    <row customHeight="1" ht="11.25">
      <c r="A442" s="6728" t="s">
        <v>2291</v>
      </c>
      <c r="B442" s="6728" t="s">
        <v>16</v>
      </c>
      <c r="C442" s="6728" t="s">
        <v>2404</v>
      </c>
      <c r="D442" s="6728" t="s">
        <v>2405</v>
      </c>
      <c r="E442" s="6728" t="s">
        <v>2406</v>
      </c>
      <c r="F442" s="6728" t="s">
        <v>2407</v>
      </c>
      <c r="G442" s="6728" t="s">
        <v>2408</v>
      </c>
      <c r="H442" s="6728" t="s">
        <v>28</v>
      </c>
      <c r="I442" s="6728" t="s">
        <v>895</v>
      </c>
    </row>
    <row customHeight="1" ht="11.25">
      <c r="A443" s="6728" t="s">
        <v>2291</v>
      </c>
      <c r="B443" s="6728" t="s">
        <v>16</v>
      </c>
      <c r="C443" s="6728" t="s">
        <v>13</v>
      </c>
      <c r="D443" s="6728" t="s">
        <v>47</v>
      </c>
      <c r="E443" s="6728" t="s">
        <v>50</v>
      </c>
      <c r="F443" s="6728" t="s">
        <v>52</v>
      </c>
      <c r="G443" s="6728" t="s">
        <v>2318</v>
      </c>
      <c r="H443" s="6728" t="s">
        <v>28</v>
      </c>
      <c r="I443" s="6728" t="s">
        <v>895</v>
      </c>
    </row>
    <row customHeight="1" ht="11.25">
      <c r="A444" s="6728" t="s">
        <v>2291</v>
      </c>
      <c r="B444" s="6728" t="s">
        <v>16</v>
      </c>
      <c r="C444" s="6728" t="s">
        <v>2426</v>
      </c>
      <c r="D444" s="6728" t="s">
        <v>2427</v>
      </c>
      <c r="E444" s="6728" t="s">
        <v>2428</v>
      </c>
      <c r="F444" s="6728" t="s">
        <v>2407</v>
      </c>
      <c r="G444" s="6728" t="s">
        <v>2429</v>
      </c>
      <c r="H444" s="6728" t="s">
        <v>28</v>
      </c>
      <c r="I444" s="6728" t="s">
        <v>895</v>
      </c>
    </row>
    <row customHeight="1" ht="11.25">
      <c r="A445" s="6728" t="s">
        <v>2291</v>
      </c>
      <c r="B445" s="6728" t="s">
        <v>16</v>
      </c>
      <c r="C445" s="6728" t="s">
        <v>2430</v>
      </c>
      <c r="D445" s="6728" t="s">
        <v>2431</v>
      </c>
      <c r="E445" s="6728" t="s">
        <v>2432</v>
      </c>
      <c r="F445" s="6728" t="s">
        <v>2433</v>
      </c>
      <c r="G445" s="6728" t="s">
        <v>2434</v>
      </c>
      <c r="H445" s="6728" t="s">
        <v>28</v>
      </c>
      <c r="I445" s="6728" t="s">
        <v>895</v>
      </c>
    </row>
    <row customHeight="1" ht="11.25">
      <c r="A446" s="6728" t="s">
        <v>2291</v>
      </c>
      <c r="B446" s="6728" t="s">
        <v>16</v>
      </c>
      <c r="C446" s="6728" t="s">
        <v>2435</v>
      </c>
      <c r="D446" s="6728" t="s">
        <v>2436</v>
      </c>
      <c r="E446" s="6728" t="s">
        <v>2437</v>
      </c>
      <c r="F446" s="6728" t="s">
        <v>2438</v>
      </c>
      <c r="G446" s="6728" t="s">
        <v>2439</v>
      </c>
      <c r="H446" s="6728" t="s">
        <v>28</v>
      </c>
      <c r="I446" s="6728" t="s">
        <v>895</v>
      </c>
    </row>
    <row customHeight="1" ht="11.25">
      <c r="A447" s="6728" t="s">
        <v>2291</v>
      </c>
      <c r="B447" s="6728" t="s">
        <v>16</v>
      </c>
      <c r="C447" s="6728" t="s">
        <v>2440</v>
      </c>
      <c r="D447" s="6728" t="s">
        <v>2441</v>
      </c>
      <c r="E447" s="6728" t="s">
        <v>2432</v>
      </c>
      <c r="F447" s="6728" t="s">
        <v>2442</v>
      </c>
      <c r="G447" s="6728" t="s">
        <v>2443</v>
      </c>
      <c r="H447" s="6728" t="s">
        <v>28</v>
      </c>
      <c r="I447" s="6728" t="s">
        <v>895</v>
      </c>
    </row>
    <row customHeight="1" ht="11.25">
      <c r="A448" s="6728" t="s">
        <v>2291</v>
      </c>
      <c r="B448" s="6728" t="s">
        <v>16</v>
      </c>
      <c r="C448" s="6728" t="s">
        <v>2444</v>
      </c>
      <c r="D448" s="6728" t="s">
        <v>2445</v>
      </c>
      <c r="E448" s="6728" t="s">
        <v>2446</v>
      </c>
      <c r="F448" s="6728" t="s">
        <v>2303</v>
      </c>
      <c r="G448" s="6728" t="s">
        <v>2447</v>
      </c>
      <c r="H448" s="6728" t="s">
        <v>28</v>
      </c>
      <c r="I448" s="6728" t="s">
        <v>895</v>
      </c>
    </row>
    <row customHeight="1" ht="11.25">
      <c r="A449" s="6728" t="s">
        <v>2291</v>
      </c>
      <c r="B449" s="6728" t="s">
        <v>16</v>
      </c>
      <c r="C449" s="6728" t="s">
        <v>3295</v>
      </c>
      <c r="D449" s="6728" t="s">
        <v>3296</v>
      </c>
      <c r="E449" s="6728" t="s">
        <v>3297</v>
      </c>
      <c r="F449" s="6728" t="s">
        <v>2303</v>
      </c>
      <c r="G449" s="6728" t="s">
        <v>2322</v>
      </c>
      <c r="H449" s="6728" t="s">
        <v>28</v>
      </c>
      <c r="I449" s="6728" t="s">
        <v>895</v>
      </c>
    </row>
    <row customHeight="1" ht="11.25">
      <c r="A450" s="6728" t="s">
        <v>2291</v>
      </c>
      <c r="B450" s="6728" t="s">
        <v>16</v>
      </c>
      <c r="C450" s="6728" t="s">
        <v>28</v>
      </c>
      <c r="D450" s="6728" t="s">
        <v>2460</v>
      </c>
      <c r="E450" s="6728" t="s">
        <v>2461</v>
      </c>
      <c r="F450" s="6728" t="s">
        <v>2303</v>
      </c>
      <c r="G450" s="6728" t="s">
        <v>28</v>
      </c>
      <c r="H450" s="6728" t="s">
        <v>28</v>
      </c>
      <c r="I450" s="6728" t="s">
        <v>895</v>
      </c>
    </row>
    <row customHeight="1" ht="11.25">
      <c r="A451" s="6728" t="s">
        <v>2291</v>
      </c>
      <c r="B451" s="6728" t="s">
        <v>16</v>
      </c>
      <c r="C451" s="6728" t="s">
        <v>2462</v>
      </c>
      <c r="D451" s="6728" t="s">
        <v>2463</v>
      </c>
      <c r="E451" s="6728" t="s">
        <v>2464</v>
      </c>
      <c r="F451" s="6728" t="s">
        <v>2303</v>
      </c>
      <c r="G451" s="6728" t="s">
        <v>2465</v>
      </c>
      <c r="H451" s="6728" t="s">
        <v>28</v>
      </c>
      <c r="I451" s="6728" t="s">
        <v>895</v>
      </c>
    </row>
    <row customHeight="1" ht="11.25">
      <c r="A452" s="6728" t="s">
        <v>2291</v>
      </c>
      <c r="B452" s="6728" t="s">
        <v>16</v>
      </c>
      <c r="C452" s="6728" t="s">
        <v>2466</v>
      </c>
      <c r="D452" s="6728" t="s">
        <v>2467</v>
      </c>
      <c r="E452" s="6728" t="s">
        <v>2464</v>
      </c>
      <c r="F452" s="6728" t="s">
        <v>2345</v>
      </c>
      <c r="G452" s="6728" t="s">
        <v>2465</v>
      </c>
      <c r="H452" s="6728" t="s">
        <v>28</v>
      </c>
      <c r="I452" s="6728" t="s">
        <v>895</v>
      </c>
    </row>
    <row customHeight="1" ht="11.25">
      <c r="A453" s="6728" t="s">
        <v>2291</v>
      </c>
      <c r="B453" s="6728" t="s">
        <v>16</v>
      </c>
      <c r="C453" s="6728" t="s">
        <v>2468</v>
      </c>
      <c r="D453" s="6728" t="s">
        <v>2469</v>
      </c>
      <c r="E453" s="6728" t="s">
        <v>2464</v>
      </c>
      <c r="F453" s="6728" t="s">
        <v>2392</v>
      </c>
      <c r="G453" s="6728" t="s">
        <v>2465</v>
      </c>
      <c r="H453" s="6728" t="s">
        <v>28</v>
      </c>
      <c r="I453" s="6728" t="s">
        <v>895</v>
      </c>
    </row>
    <row customHeight="1" ht="11.25">
      <c r="A454" s="6728" t="s">
        <v>2291</v>
      </c>
      <c r="B454" s="6728" t="s">
        <v>16</v>
      </c>
      <c r="C454" s="6728" t="s">
        <v>2470</v>
      </c>
      <c r="D454" s="6728" t="s">
        <v>2471</v>
      </c>
      <c r="E454" s="6728" t="s">
        <v>2464</v>
      </c>
      <c r="F454" s="6728" t="s">
        <v>2472</v>
      </c>
      <c r="G454" s="6728" t="s">
        <v>2465</v>
      </c>
      <c r="H454" s="6728" t="s">
        <v>28</v>
      </c>
      <c r="I454" s="6728" t="s">
        <v>895</v>
      </c>
    </row>
    <row customHeight="1" ht="11.25">
      <c r="A455" s="6728" t="s">
        <v>2291</v>
      </c>
      <c r="B455" s="6728" t="s">
        <v>16</v>
      </c>
      <c r="C455" s="6728" t="s">
        <v>2473</v>
      </c>
      <c r="D455" s="6728" t="s">
        <v>2474</v>
      </c>
      <c r="E455" s="6728" t="s">
        <v>2464</v>
      </c>
      <c r="F455" s="6728" t="s">
        <v>2475</v>
      </c>
      <c r="G455" s="6728" t="s">
        <v>2465</v>
      </c>
      <c r="H455" s="6728" t="s">
        <v>28</v>
      </c>
      <c r="I455" s="6728" t="s">
        <v>895</v>
      </c>
    </row>
    <row customHeight="1" ht="11.25">
      <c r="A456" s="6728" t="s">
        <v>2291</v>
      </c>
      <c r="B456" s="6728" t="s">
        <v>16</v>
      </c>
      <c r="C456" s="6728" t="s">
        <v>2476</v>
      </c>
      <c r="D456" s="6728" t="s">
        <v>2477</v>
      </c>
      <c r="E456" s="6728" t="s">
        <v>2464</v>
      </c>
      <c r="F456" s="6728" t="s">
        <v>2478</v>
      </c>
      <c r="G456" s="6728" t="s">
        <v>2465</v>
      </c>
      <c r="H456" s="6728" t="s">
        <v>28</v>
      </c>
      <c r="I456" s="6728" t="s">
        <v>895</v>
      </c>
    </row>
    <row customHeight="1" ht="11.25">
      <c r="A457" s="6728" t="s">
        <v>2291</v>
      </c>
      <c r="B457" s="6728" t="s">
        <v>16</v>
      </c>
      <c r="C457" s="6728" t="s">
        <v>2479</v>
      </c>
      <c r="D457" s="6728" t="s">
        <v>2480</v>
      </c>
      <c r="E457" s="6728" t="s">
        <v>2464</v>
      </c>
      <c r="F457" s="6728" t="s">
        <v>2481</v>
      </c>
      <c r="G457" s="6728" t="s">
        <v>2465</v>
      </c>
      <c r="H457" s="6728" t="s">
        <v>28</v>
      </c>
      <c r="I457" s="6728" t="s">
        <v>895</v>
      </c>
    </row>
    <row customHeight="1" ht="11.25">
      <c r="A458" s="6728" t="s">
        <v>2291</v>
      </c>
      <c r="B458" s="6728" t="s">
        <v>16</v>
      </c>
      <c r="C458" s="6728" t="s">
        <v>2482</v>
      </c>
      <c r="D458" s="6728" t="s">
        <v>2483</v>
      </c>
      <c r="E458" s="6728" t="s">
        <v>2464</v>
      </c>
      <c r="F458" s="6728" t="s">
        <v>2484</v>
      </c>
      <c r="G458" s="6728" t="s">
        <v>2465</v>
      </c>
      <c r="H458" s="6728" t="s">
        <v>28</v>
      </c>
      <c r="I458" s="6728" t="s">
        <v>895</v>
      </c>
    </row>
    <row customHeight="1" ht="11.25">
      <c r="A459" s="6728" t="s">
        <v>2291</v>
      </c>
      <c r="B459" s="6728" t="s">
        <v>16</v>
      </c>
      <c r="C459" s="6728" t="s">
        <v>2485</v>
      </c>
      <c r="D459" s="6728" t="s">
        <v>2486</v>
      </c>
      <c r="E459" s="6728" t="s">
        <v>2464</v>
      </c>
      <c r="F459" s="6728" t="s">
        <v>2487</v>
      </c>
      <c r="G459" s="6728" t="s">
        <v>2465</v>
      </c>
      <c r="H459" s="6728" t="s">
        <v>28</v>
      </c>
      <c r="I459" s="6728" t="s">
        <v>895</v>
      </c>
    </row>
    <row customHeight="1" ht="11.25">
      <c r="A460" s="6728" t="s">
        <v>2291</v>
      </c>
      <c r="B460" s="6728" t="s">
        <v>16</v>
      </c>
      <c r="C460" s="6728" t="s">
        <v>2488</v>
      </c>
      <c r="D460" s="6728" t="s">
        <v>2489</v>
      </c>
      <c r="E460" s="6728" t="s">
        <v>2464</v>
      </c>
      <c r="F460" s="6728" t="s">
        <v>2490</v>
      </c>
      <c r="G460" s="6728" t="s">
        <v>2465</v>
      </c>
      <c r="H460" s="6728" t="s">
        <v>28</v>
      </c>
      <c r="I460" s="6728" t="s">
        <v>895</v>
      </c>
    </row>
    <row customHeight="1" ht="11.25">
      <c r="A461" s="6728" t="s">
        <v>2291</v>
      </c>
      <c r="B461" s="6728" t="s">
        <v>16</v>
      </c>
      <c r="C461" s="6728" t="s">
        <v>2491</v>
      </c>
      <c r="D461" s="6728" t="s">
        <v>2492</v>
      </c>
      <c r="E461" s="6728" t="s">
        <v>2464</v>
      </c>
      <c r="F461" s="6728" t="s">
        <v>2493</v>
      </c>
      <c r="G461" s="6728" t="s">
        <v>2465</v>
      </c>
      <c r="H461" s="6728" t="s">
        <v>28</v>
      </c>
      <c r="I461" s="6728" t="s">
        <v>895</v>
      </c>
    </row>
    <row customHeight="1" ht="11.25">
      <c r="A462" s="6728" t="s">
        <v>2291</v>
      </c>
      <c r="B462" s="6728" t="s">
        <v>16</v>
      </c>
      <c r="C462" s="6728" t="s">
        <v>2494</v>
      </c>
      <c r="D462" s="6728" t="s">
        <v>2495</v>
      </c>
      <c r="E462" s="6728" t="s">
        <v>2464</v>
      </c>
      <c r="F462" s="6728" t="s">
        <v>2349</v>
      </c>
      <c r="G462" s="6728" t="s">
        <v>2465</v>
      </c>
      <c r="H462" s="6728" t="s">
        <v>28</v>
      </c>
      <c r="I462" s="6728" t="s">
        <v>895</v>
      </c>
    </row>
    <row customHeight="1" ht="11.25">
      <c r="A463" s="6728" t="s">
        <v>2291</v>
      </c>
      <c r="B463" s="6728" t="s">
        <v>16</v>
      </c>
      <c r="C463" s="6728" t="s">
        <v>2496</v>
      </c>
      <c r="D463" s="6728" t="s">
        <v>2497</v>
      </c>
      <c r="E463" s="6728" t="s">
        <v>2464</v>
      </c>
      <c r="F463" s="6728" t="s">
        <v>2498</v>
      </c>
      <c r="G463" s="6728" t="s">
        <v>2465</v>
      </c>
      <c r="H463" s="6728" t="s">
        <v>28</v>
      </c>
      <c r="I463" s="6728" t="s">
        <v>895</v>
      </c>
    </row>
    <row customHeight="1" ht="11.25">
      <c r="A464" s="6728" t="s">
        <v>2291</v>
      </c>
      <c r="B464" s="6728" t="s">
        <v>16</v>
      </c>
      <c r="C464" s="6728" t="s">
        <v>2499</v>
      </c>
      <c r="D464" s="6728" t="s">
        <v>2500</v>
      </c>
      <c r="E464" s="6728" t="s">
        <v>2464</v>
      </c>
      <c r="F464" s="6728" t="s">
        <v>2501</v>
      </c>
      <c r="G464" s="6728" t="s">
        <v>2465</v>
      </c>
      <c r="H464" s="6728" t="s">
        <v>28</v>
      </c>
      <c r="I464" s="6728" t="s">
        <v>895</v>
      </c>
    </row>
    <row customHeight="1" ht="11.25">
      <c r="A465" s="6728" t="s">
        <v>2291</v>
      </c>
      <c r="B465" s="6728" t="s">
        <v>16</v>
      </c>
      <c r="C465" s="6728" t="s">
        <v>2502</v>
      </c>
      <c r="D465" s="6728" t="s">
        <v>2503</v>
      </c>
      <c r="E465" s="6728" t="s">
        <v>2464</v>
      </c>
      <c r="F465" s="6728" t="s">
        <v>2504</v>
      </c>
      <c r="G465" s="6728" t="s">
        <v>2465</v>
      </c>
      <c r="H465" s="6728" t="s">
        <v>28</v>
      </c>
      <c r="I465" s="6728" t="s">
        <v>895</v>
      </c>
    </row>
    <row customHeight="1" ht="11.25">
      <c r="A466" s="6728" t="s">
        <v>2291</v>
      </c>
      <c r="B466" s="6728" t="s">
        <v>16</v>
      </c>
      <c r="C466" s="6728" t="s">
        <v>2505</v>
      </c>
      <c r="D466" s="6728" t="s">
        <v>2506</v>
      </c>
      <c r="E466" s="6728" t="s">
        <v>2464</v>
      </c>
      <c r="F466" s="6728" t="s">
        <v>2380</v>
      </c>
      <c r="G466" s="6728" t="s">
        <v>2465</v>
      </c>
      <c r="H466" s="6728" t="s">
        <v>28</v>
      </c>
      <c r="I466" s="6728" t="s">
        <v>895</v>
      </c>
    </row>
    <row customHeight="1" ht="11.25">
      <c r="A467" s="6728" t="s">
        <v>2291</v>
      </c>
      <c r="B467" s="6728" t="s">
        <v>16</v>
      </c>
      <c r="C467" s="6728" t="s">
        <v>2507</v>
      </c>
      <c r="D467" s="6728" t="s">
        <v>2508</v>
      </c>
      <c r="E467" s="6728" t="s">
        <v>2464</v>
      </c>
      <c r="F467" s="6728" t="s">
        <v>2509</v>
      </c>
      <c r="G467" s="6728" t="s">
        <v>2465</v>
      </c>
      <c r="H467" s="6728" t="s">
        <v>28</v>
      </c>
      <c r="I467" s="6728" t="s">
        <v>895</v>
      </c>
    </row>
    <row customHeight="1" ht="11.25">
      <c r="A468" s="6728" t="s">
        <v>2291</v>
      </c>
      <c r="B468" s="6728" t="s">
        <v>16</v>
      </c>
      <c r="C468" s="6728" t="s">
        <v>2510</v>
      </c>
      <c r="D468" s="6728" t="s">
        <v>2511</v>
      </c>
      <c r="E468" s="6728" t="s">
        <v>2464</v>
      </c>
      <c r="F468" s="6728" t="s">
        <v>2355</v>
      </c>
      <c r="G468" s="6728" t="s">
        <v>2465</v>
      </c>
      <c r="H468" s="6728" t="s">
        <v>28</v>
      </c>
      <c r="I468" s="6728" t="s">
        <v>895</v>
      </c>
    </row>
    <row customHeight="1" ht="11.25">
      <c r="A469" s="6728" t="s">
        <v>2291</v>
      </c>
      <c r="B469" s="6728" t="s">
        <v>16</v>
      </c>
      <c r="C469" s="6728" t="s">
        <v>2512</v>
      </c>
      <c r="D469" s="6728" t="s">
        <v>2513</v>
      </c>
      <c r="E469" s="6728" t="s">
        <v>2464</v>
      </c>
      <c r="F469" s="6728" t="s">
        <v>2514</v>
      </c>
      <c r="G469" s="6728" t="s">
        <v>2465</v>
      </c>
      <c r="H469" s="6728" t="s">
        <v>28</v>
      </c>
      <c r="I469" s="6728" t="s">
        <v>895</v>
      </c>
    </row>
    <row customHeight="1" ht="11.25">
      <c r="A470" s="6728" t="s">
        <v>2291</v>
      </c>
      <c r="B470" s="6728" t="s">
        <v>16</v>
      </c>
      <c r="C470" s="6728" t="s">
        <v>2515</v>
      </c>
      <c r="D470" s="6728" t="s">
        <v>2516</v>
      </c>
      <c r="E470" s="6728" t="s">
        <v>2464</v>
      </c>
      <c r="F470" s="6728" t="s">
        <v>2389</v>
      </c>
      <c r="G470" s="6728" t="s">
        <v>2465</v>
      </c>
      <c r="H470" s="6728" t="s">
        <v>28</v>
      </c>
      <c r="I470" s="6728" t="s">
        <v>895</v>
      </c>
    </row>
    <row customHeight="1" ht="11.25">
      <c r="A471" s="6728" t="s">
        <v>2291</v>
      </c>
      <c r="B471" s="6728" t="s">
        <v>16</v>
      </c>
      <c r="C471" s="6728" t="s">
        <v>2517</v>
      </c>
      <c r="D471" s="6728" t="s">
        <v>2518</v>
      </c>
      <c r="E471" s="6728" t="s">
        <v>2464</v>
      </c>
      <c r="F471" s="6728" t="s">
        <v>2519</v>
      </c>
      <c r="G471" s="6728" t="s">
        <v>2465</v>
      </c>
      <c r="H471" s="6728" t="s">
        <v>28</v>
      </c>
      <c r="I471" s="6728" t="s">
        <v>895</v>
      </c>
    </row>
    <row customHeight="1" ht="11.25">
      <c r="A472" s="6728" t="s">
        <v>2291</v>
      </c>
      <c r="B472" s="6728" t="s">
        <v>16</v>
      </c>
      <c r="C472" s="6728" t="s">
        <v>2520</v>
      </c>
      <c r="D472" s="6728" t="s">
        <v>2521</v>
      </c>
      <c r="E472" s="6728" t="s">
        <v>2464</v>
      </c>
      <c r="F472" s="6728" t="s">
        <v>2522</v>
      </c>
      <c r="G472" s="6728" t="s">
        <v>2465</v>
      </c>
      <c r="H472" s="6728" t="s">
        <v>28</v>
      </c>
      <c r="I472" s="6728" t="s">
        <v>895</v>
      </c>
    </row>
    <row customHeight="1" ht="11.25">
      <c r="A473" s="6728" t="s">
        <v>2291</v>
      </c>
      <c r="B473" s="6728" t="s">
        <v>16</v>
      </c>
      <c r="C473" s="6728" t="s">
        <v>2523</v>
      </c>
      <c r="D473" s="6728" t="s">
        <v>2524</v>
      </c>
      <c r="E473" s="6728" t="s">
        <v>2464</v>
      </c>
      <c r="F473" s="6728" t="s">
        <v>2525</v>
      </c>
      <c r="G473" s="6728" t="s">
        <v>2465</v>
      </c>
      <c r="H473" s="6728" t="s">
        <v>28</v>
      </c>
      <c r="I473" s="6728" t="s">
        <v>895</v>
      </c>
    </row>
    <row customHeight="1" ht="11.25">
      <c r="A474" s="6728" t="s">
        <v>2291</v>
      </c>
      <c r="B474" s="6728" t="s">
        <v>16</v>
      </c>
      <c r="C474" s="6728" t="s">
        <v>2526</v>
      </c>
      <c r="D474" s="6728" t="s">
        <v>2527</v>
      </c>
      <c r="E474" s="6728" t="s">
        <v>2464</v>
      </c>
      <c r="F474" s="6728" t="s">
        <v>2528</v>
      </c>
      <c r="G474" s="6728" t="s">
        <v>2465</v>
      </c>
      <c r="H474" s="6728" t="s">
        <v>28</v>
      </c>
      <c r="I474" s="6728" t="s">
        <v>895</v>
      </c>
    </row>
    <row customHeight="1" ht="11.25">
      <c r="A475" s="6728" t="s">
        <v>2291</v>
      </c>
      <c r="B475" s="6728" t="s">
        <v>16</v>
      </c>
      <c r="C475" s="6728" t="s">
        <v>2529</v>
      </c>
      <c r="D475" s="6728" t="s">
        <v>2530</v>
      </c>
      <c r="E475" s="6728" t="s">
        <v>2464</v>
      </c>
      <c r="F475" s="6728" t="s">
        <v>2531</v>
      </c>
      <c r="G475" s="6728" t="s">
        <v>2465</v>
      </c>
      <c r="H475" s="6728" t="s">
        <v>28</v>
      </c>
      <c r="I475" s="6728" t="s">
        <v>895</v>
      </c>
    </row>
    <row customHeight="1" ht="11.25">
      <c r="A476" s="6728" t="s">
        <v>2291</v>
      </c>
      <c r="B476" s="6728" t="s">
        <v>16</v>
      </c>
      <c r="C476" s="6728" t="s">
        <v>2532</v>
      </c>
      <c r="D476" s="6728" t="s">
        <v>2533</v>
      </c>
      <c r="E476" s="6728" t="s">
        <v>2464</v>
      </c>
      <c r="F476" s="6728" t="s">
        <v>2534</v>
      </c>
      <c r="G476" s="6728" t="s">
        <v>2465</v>
      </c>
      <c r="H476" s="6728" t="s">
        <v>28</v>
      </c>
      <c r="I476" s="6728" t="s">
        <v>895</v>
      </c>
    </row>
    <row customHeight="1" ht="11.25">
      <c r="A477" s="6728" t="s">
        <v>2291</v>
      </c>
      <c r="B477" s="6728" t="s">
        <v>16</v>
      </c>
      <c r="C477" s="6728" t="s">
        <v>2538</v>
      </c>
      <c r="D477" s="6728" t="s">
        <v>2539</v>
      </c>
      <c r="E477" s="6728" t="s">
        <v>2464</v>
      </c>
      <c r="F477" s="6728" t="s">
        <v>2540</v>
      </c>
      <c r="G477" s="6728" t="s">
        <v>2465</v>
      </c>
      <c r="H477" s="6728" t="s">
        <v>28</v>
      </c>
      <c r="I477" s="6728" t="s">
        <v>895</v>
      </c>
    </row>
    <row customHeight="1" ht="11.25">
      <c r="A478" s="6728" t="s">
        <v>2291</v>
      </c>
      <c r="B478" s="6728" t="s">
        <v>16</v>
      </c>
      <c r="C478" s="6728" t="s">
        <v>2541</v>
      </c>
      <c r="D478" s="6728" t="s">
        <v>2542</v>
      </c>
      <c r="E478" s="6728" t="s">
        <v>2543</v>
      </c>
      <c r="F478" s="6728" t="s">
        <v>2544</v>
      </c>
      <c r="G478" s="6728" t="s">
        <v>28</v>
      </c>
      <c r="H478" s="6728" t="s">
        <v>28</v>
      </c>
      <c r="I478" s="6728" t="s">
        <v>895</v>
      </c>
    </row>
    <row customHeight="1" ht="11.25">
      <c r="A479" s="6728" t="s">
        <v>2291</v>
      </c>
      <c r="B479" s="6728" t="s">
        <v>16</v>
      </c>
      <c r="C479" s="6728" t="s">
        <v>2545</v>
      </c>
      <c r="D479" s="6728" t="s">
        <v>2546</v>
      </c>
      <c r="E479" s="6728" t="s">
        <v>2543</v>
      </c>
      <c r="F479" s="6728" t="s">
        <v>2547</v>
      </c>
      <c r="G479" s="6728" t="s">
        <v>28</v>
      </c>
      <c r="H479" s="6728" t="s">
        <v>28</v>
      </c>
      <c r="I479" s="6728" t="s">
        <v>895</v>
      </c>
    </row>
    <row customHeight="1" ht="11.25">
      <c r="A480" s="6728" t="s">
        <v>2291</v>
      </c>
      <c r="B480" s="6728" t="s">
        <v>16</v>
      </c>
      <c r="C480" s="6728" t="s">
        <v>2552</v>
      </c>
      <c r="D480" s="6728" t="s">
        <v>2553</v>
      </c>
      <c r="E480" s="6728" t="s">
        <v>2554</v>
      </c>
      <c r="F480" s="6728" t="s">
        <v>2555</v>
      </c>
      <c r="G480" s="6728" t="s">
        <v>28</v>
      </c>
      <c r="H480" s="6728" t="s">
        <v>28</v>
      </c>
      <c r="I480" s="6728" t="s">
        <v>895</v>
      </c>
    </row>
    <row customHeight="1" ht="11.25">
      <c r="A481" s="6728" t="s">
        <v>2291</v>
      </c>
      <c r="B481" s="6728" t="s">
        <v>16</v>
      </c>
      <c r="C481" s="6728" t="s">
        <v>2581</v>
      </c>
      <c r="D481" s="6728" t="s">
        <v>2582</v>
      </c>
      <c r="E481" s="6728" t="s">
        <v>2583</v>
      </c>
      <c r="F481" s="6728" t="s">
        <v>617</v>
      </c>
      <c r="G481" s="6728" t="s">
        <v>2584</v>
      </c>
      <c r="H481" s="6728" t="s">
        <v>28</v>
      </c>
      <c r="I481" s="6728" t="s">
        <v>895</v>
      </c>
    </row>
    <row customHeight="1" ht="11.25">
      <c r="A482" s="6728" t="s">
        <v>2291</v>
      </c>
      <c r="B482" s="6728" t="s">
        <v>16</v>
      </c>
      <c r="C482" s="6728" t="s">
        <v>3298</v>
      </c>
      <c r="D482" s="6728" t="s">
        <v>3299</v>
      </c>
      <c r="E482" s="6728" t="s">
        <v>3300</v>
      </c>
      <c r="F482" s="6728" t="s">
        <v>617</v>
      </c>
      <c r="G482" s="6728" t="s">
        <v>3155</v>
      </c>
      <c r="H482" s="6728" t="s">
        <v>28</v>
      </c>
      <c r="I482" s="6728" t="s">
        <v>895</v>
      </c>
    </row>
    <row customHeight="1" ht="11.25">
      <c r="A483" s="6728" t="s">
        <v>2291</v>
      </c>
      <c r="B483" s="6728" t="s">
        <v>16</v>
      </c>
      <c r="C483" s="6728" t="s">
        <v>3301</v>
      </c>
      <c r="D483" s="6728" t="s">
        <v>3302</v>
      </c>
      <c r="E483" s="6728" t="s">
        <v>3303</v>
      </c>
      <c r="F483" s="6728" t="s">
        <v>617</v>
      </c>
      <c r="G483" s="6728" t="s">
        <v>3304</v>
      </c>
      <c r="H483" s="6728" t="s">
        <v>28</v>
      </c>
      <c r="I483" s="6728" t="s">
        <v>895</v>
      </c>
    </row>
    <row customHeight="1" ht="11.25">
      <c r="A484" s="6728" t="s">
        <v>2291</v>
      </c>
      <c r="B484" s="6728" t="s">
        <v>16</v>
      </c>
      <c r="C484" s="6728" t="s">
        <v>2609</v>
      </c>
      <c r="D484" s="6728" t="s">
        <v>2610</v>
      </c>
      <c r="E484" s="6728" t="s">
        <v>2611</v>
      </c>
      <c r="F484" s="6728" t="s">
        <v>617</v>
      </c>
      <c r="G484" s="6728" t="s">
        <v>2612</v>
      </c>
      <c r="H484" s="6728" t="s">
        <v>28</v>
      </c>
      <c r="I484" s="6728" t="s">
        <v>895</v>
      </c>
    </row>
    <row customHeight="1" ht="11.25">
      <c r="A485" s="6728" t="s">
        <v>2291</v>
      </c>
      <c r="B485" s="6728" t="s">
        <v>16</v>
      </c>
      <c r="C485" s="6728" t="s">
        <v>3305</v>
      </c>
      <c r="D485" s="6728" t="s">
        <v>3306</v>
      </c>
      <c r="E485" s="6728" t="s">
        <v>3307</v>
      </c>
      <c r="F485" s="6728" t="s">
        <v>617</v>
      </c>
      <c r="G485" s="6728" t="s">
        <v>28</v>
      </c>
      <c r="H485" s="6728" t="s">
        <v>28</v>
      </c>
      <c r="I485" s="6728" t="s">
        <v>895</v>
      </c>
    </row>
    <row customHeight="1" ht="11.25">
      <c r="A486" s="6728" t="s">
        <v>2291</v>
      </c>
      <c r="B486" s="6728" t="s">
        <v>16</v>
      </c>
      <c r="C486" s="6728" t="s">
        <v>3308</v>
      </c>
      <c r="D486" s="6728" t="s">
        <v>3309</v>
      </c>
      <c r="E486" s="6728" t="s">
        <v>3310</v>
      </c>
      <c r="F486" s="6728" t="s">
        <v>617</v>
      </c>
      <c r="G486" s="6728" t="s">
        <v>3311</v>
      </c>
      <c r="H486" s="6728" t="s">
        <v>28</v>
      </c>
      <c r="I486" s="6728" t="s">
        <v>895</v>
      </c>
    </row>
    <row customHeight="1" ht="11.25">
      <c r="A487" s="6728" t="s">
        <v>2291</v>
      </c>
      <c r="B487" s="6728" t="s">
        <v>16</v>
      </c>
      <c r="C487" s="6728" t="s">
        <v>3312</v>
      </c>
      <c r="D487" s="6728" t="s">
        <v>3313</v>
      </c>
      <c r="E487" s="6728" t="s">
        <v>3314</v>
      </c>
      <c r="F487" s="6728" t="s">
        <v>617</v>
      </c>
      <c r="G487" s="6728" t="s">
        <v>3315</v>
      </c>
      <c r="H487" s="6728" t="s">
        <v>28</v>
      </c>
      <c r="I487" s="6728" t="s">
        <v>895</v>
      </c>
    </row>
    <row customHeight="1" ht="11.25">
      <c r="A488" s="6728" t="s">
        <v>2291</v>
      </c>
      <c r="B488" s="6728" t="s">
        <v>16</v>
      </c>
      <c r="C488" s="6728" t="s">
        <v>2667</v>
      </c>
      <c r="D488" s="6728" t="s">
        <v>2668</v>
      </c>
      <c r="E488" s="6728" t="s">
        <v>2432</v>
      </c>
      <c r="F488" s="6728" t="s">
        <v>2669</v>
      </c>
      <c r="G488" s="6728" t="s">
        <v>2670</v>
      </c>
      <c r="H488" s="6728" t="s">
        <v>28</v>
      </c>
      <c r="I488" s="6728" t="s">
        <v>895</v>
      </c>
    </row>
    <row customHeight="1" ht="11.25">
      <c r="A489" s="6728" t="s">
        <v>2291</v>
      </c>
      <c r="B489" s="6728" t="s">
        <v>16</v>
      </c>
      <c r="C489" s="6728" t="s">
        <v>2676</v>
      </c>
      <c r="D489" s="6728" t="s">
        <v>2677</v>
      </c>
      <c r="E489" s="6728" t="s">
        <v>2678</v>
      </c>
      <c r="F489" s="6728" t="s">
        <v>2679</v>
      </c>
      <c r="G489" s="6728" t="s">
        <v>2680</v>
      </c>
      <c r="H489" s="6728" t="s">
        <v>28</v>
      </c>
      <c r="I489" s="6728" t="s">
        <v>895</v>
      </c>
    </row>
    <row customHeight="1" ht="11.25">
      <c r="A490" s="6728" t="s">
        <v>2291</v>
      </c>
      <c r="B490" s="6728" t="s">
        <v>16</v>
      </c>
      <c r="C490" s="6728" t="s">
        <v>2685</v>
      </c>
      <c r="D490" s="6728" t="s">
        <v>2686</v>
      </c>
      <c r="E490" s="6728" t="s">
        <v>2687</v>
      </c>
      <c r="F490" s="6728" t="s">
        <v>2688</v>
      </c>
      <c r="G490" s="6728" t="s">
        <v>2689</v>
      </c>
      <c r="H490" s="6728" t="s">
        <v>28</v>
      </c>
      <c r="I490" s="6728" t="s">
        <v>895</v>
      </c>
    </row>
    <row customHeight="1" ht="11.25">
      <c r="A491" s="6728" t="s">
        <v>2291</v>
      </c>
      <c r="B491" s="6728" t="s">
        <v>16</v>
      </c>
      <c r="C491" s="6728" t="s">
        <v>2690</v>
      </c>
      <c r="D491" s="6728" t="s">
        <v>2691</v>
      </c>
      <c r="E491" s="6728" t="s">
        <v>2692</v>
      </c>
      <c r="F491" s="6728" t="s">
        <v>2303</v>
      </c>
      <c r="G491" s="6728" t="s">
        <v>2693</v>
      </c>
      <c r="H491" s="6728" t="s">
        <v>28</v>
      </c>
      <c r="I491" s="6728" t="s">
        <v>895</v>
      </c>
    </row>
    <row customHeight="1" ht="11.25">
      <c r="A492" s="6728" t="s">
        <v>2291</v>
      </c>
      <c r="B492" s="6728" t="s">
        <v>16</v>
      </c>
      <c r="C492" s="6728" t="s">
        <v>2694</v>
      </c>
      <c r="D492" s="6728" t="s">
        <v>2695</v>
      </c>
      <c r="E492" s="6728" t="s">
        <v>2696</v>
      </c>
      <c r="F492" s="6728" t="s">
        <v>2697</v>
      </c>
      <c r="G492" s="6728" t="s">
        <v>2698</v>
      </c>
      <c r="H492" s="6728" t="s">
        <v>28</v>
      </c>
      <c r="I492" s="6728" t="s">
        <v>895</v>
      </c>
    </row>
    <row customHeight="1" ht="11.25">
      <c r="A493" s="6728" t="s">
        <v>2291</v>
      </c>
      <c r="B493" s="6728" t="s">
        <v>16</v>
      </c>
      <c r="C493" s="6728" t="s">
        <v>3316</v>
      </c>
      <c r="D493" s="6728" t="s">
        <v>3317</v>
      </c>
      <c r="E493" s="6728" t="s">
        <v>3318</v>
      </c>
      <c r="F493" s="6728" t="s">
        <v>3319</v>
      </c>
      <c r="G493" s="6728" t="s">
        <v>3022</v>
      </c>
      <c r="H493" s="6728" t="s">
        <v>28</v>
      </c>
      <c r="I493" s="6728" t="s">
        <v>895</v>
      </c>
    </row>
    <row customHeight="1" ht="11.25">
      <c r="A494" s="6728" t="s">
        <v>2291</v>
      </c>
      <c r="B494" s="6728" t="s">
        <v>16</v>
      </c>
      <c r="C494" s="6728" t="s">
        <v>2705</v>
      </c>
      <c r="D494" s="6728" t="s">
        <v>2706</v>
      </c>
      <c r="E494" s="6728" t="s">
        <v>2707</v>
      </c>
      <c r="F494" s="6728" t="s">
        <v>2303</v>
      </c>
      <c r="G494" s="6728" t="s">
        <v>2708</v>
      </c>
      <c r="H494" s="6728" t="s">
        <v>28</v>
      </c>
      <c r="I494" s="6728" t="s">
        <v>895</v>
      </c>
    </row>
    <row customHeight="1" ht="11.25">
      <c r="A495" s="6728" t="s">
        <v>2291</v>
      </c>
      <c r="B495" s="6728" t="s">
        <v>16</v>
      </c>
      <c r="C495" s="6728" t="s">
        <v>2716</v>
      </c>
      <c r="D495" s="6728" t="s">
        <v>2717</v>
      </c>
      <c r="E495" s="6728" t="s">
        <v>2718</v>
      </c>
      <c r="F495" s="6728" t="s">
        <v>2719</v>
      </c>
      <c r="G495" s="6728" t="s">
        <v>2720</v>
      </c>
      <c r="H495" s="6728" t="s">
        <v>28</v>
      </c>
      <c r="I495" s="6728" t="s">
        <v>895</v>
      </c>
    </row>
    <row customHeight="1" ht="11.25">
      <c r="A496" s="6728" t="s">
        <v>2291</v>
      </c>
      <c r="B496" s="6728" t="s">
        <v>16</v>
      </c>
      <c r="C496" s="6728" t="s">
        <v>2721</v>
      </c>
      <c r="D496" s="6728" t="s">
        <v>2722</v>
      </c>
      <c r="E496" s="6728" t="s">
        <v>2723</v>
      </c>
      <c r="F496" s="6728" t="s">
        <v>2724</v>
      </c>
      <c r="G496" s="6728" t="s">
        <v>2725</v>
      </c>
      <c r="H496" s="6728" t="s">
        <v>28</v>
      </c>
      <c r="I496" s="6728" t="s">
        <v>895</v>
      </c>
    </row>
    <row customHeight="1" ht="11.25">
      <c r="A497" s="6728" t="s">
        <v>2291</v>
      </c>
      <c r="B497" s="6728" t="s">
        <v>16</v>
      </c>
      <c r="C497" s="6728" t="s">
        <v>2726</v>
      </c>
      <c r="D497" s="6728" t="s">
        <v>2727</v>
      </c>
      <c r="E497" s="6728" t="s">
        <v>2728</v>
      </c>
      <c r="F497" s="6728" t="s">
        <v>2303</v>
      </c>
      <c r="G497" s="6728" t="s">
        <v>2729</v>
      </c>
      <c r="H497" s="6728" t="s">
        <v>28</v>
      </c>
      <c r="I497" s="6728" t="s">
        <v>895</v>
      </c>
    </row>
    <row customHeight="1" ht="11.25">
      <c r="A498" s="6728" t="s">
        <v>2291</v>
      </c>
      <c r="B498" s="6728" t="s">
        <v>16</v>
      </c>
      <c r="C498" s="6728" t="s">
        <v>3320</v>
      </c>
      <c r="D498" s="6728" t="s">
        <v>3321</v>
      </c>
      <c r="E498" s="6728" t="s">
        <v>3322</v>
      </c>
      <c r="F498" s="6728" t="s">
        <v>3131</v>
      </c>
      <c r="G498" s="6728" t="s">
        <v>3323</v>
      </c>
      <c r="H498" s="6728" t="s">
        <v>28</v>
      </c>
      <c r="I498" s="6728" t="s">
        <v>895</v>
      </c>
    </row>
    <row customHeight="1" ht="11.25">
      <c r="A499" s="6728" t="s">
        <v>2291</v>
      </c>
      <c r="B499" s="6728" t="s">
        <v>16</v>
      </c>
      <c r="C499" s="6728" t="s">
        <v>3324</v>
      </c>
      <c r="D499" s="6728" t="s">
        <v>3325</v>
      </c>
      <c r="E499" s="6728" t="s">
        <v>3326</v>
      </c>
      <c r="F499" s="6728" t="s">
        <v>2746</v>
      </c>
      <c r="G499" s="6728" t="s">
        <v>3327</v>
      </c>
      <c r="H499" s="6728" t="s">
        <v>28</v>
      </c>
      <c r="I499" s="6728" t="s">
        <v>895</v>
      </c>
    </row>
    <row customHeight="1" ht="11.25">
      <c r="A500" s="6728" t="s">
        <v>2291</v>
      </c>
      <c r="B500" s="6728" t="s">
        <v>16</v>
      </c>
      <c r="C500" s="6728" t="s">
        <v>3328</v>
      </c>
      <c r="D500" s="6728" t="s">
        <v>3329</v>
      </c>
      <c r="E500" s="6728" t="s">
        <v>3330</v>
      </c>
      <c r="F500" s="6728" t="s">
        <v>2746</v>
      </c>
      <c r="G500" s="6728" t="s">
        <v>3331</v>
      </c>
      <c r="H500" s="6728" t="s">
        <v>28</v>
      </c>
      <c r="I500" s="6728" t="s">
        <v>895</v>
      </c>
    </row>
    <row customHeight="1" ht="11.25">
      <c r="A501" s="6728" t="s">
        <v>2291</v>
      </c>
      <c r="B501" s="6728" t="s">
        <v>16</v>
      </c>
      <c r="C501" s="6728" t="s">
        <v>3332</v>
      </c>
      <c r="D501" s="6728" t="s">
        <v>3333</v>
      </c>
      <c r="E501" s="6728" t="s">
        <v>3334</v>
      </c>
      <c r="F501" s="6728" t="s">
        <v>3131</v>
      </c>
      <c r="G501" s="6728" t="s">
        <v>3335</v>
      </c>
      <c r="H501" s="6728" t="s">
        <v>28</v>
      </c>
      <c r="I501" s="6728" t="s">
        <v>895</v>
      </c>
    </row>
    <row customHeight="1" ht="11.25">
      <c r="A502" s="6728" t="s">
        <v>2291</v>
      </c>
      <c r="B502" s="6728" t="s">
        <v>16</v>
      </c>
      <c r="C502" s="6728" t="s">
        <v>2759</v>
      </c>
      <c r="D502" s="6728" t="s">
        <v>2760</v>
      </c>
      <c r="E502" s="6728" t="s">
        <v>2761</v>
      </c>
      <c r="F502" s="6728" t="s">
        <v>2407</v>
      </c>
      <c r="G502" s="6728" t="s">
        <v>2762</v>
      </c>
      <c r="H502" s="6728" t="s">
        <v>28</v>
      </c>
      <c r="I502" s="6728" t="s">
        <v>895</v>
      </c>
    </row>
    <row customHeight="1" ht="11.25">
      <c r="A503" s="6728" t="s">
        <v>2291</v>
      </c>
      <c r="B503" s="6728" t="s">
        <v>16</v>
      </c>
      <c r="C503" s="6728" t="s">
        <v>2763</v>
      </c>
      <c r="D503" s="6728" t="s">
        <v>2764</v>
      </c>
      <c r="E503" s="6728" t="s">
        <v>2765</v>
      </c>
      <c r="F503" s="6728" t="s">
        <v>2303</v>
      </c>
      <c r="G503" s="6728" t="s">
        <v>2766</v>
      </c>
      <c r="H503" s="6728" t="s">
        <v>28</v>
      </c>
      <c r="I503" s="6728" t="s">
        <v>895</v>
      </c>
    </row>
    <row customHeight="1" ht="11.25">
      <c r="A504" s="6728" t="s">
        <v>2291</v>
      </c>
      <c r="B504" s="6728" t="s">
        <v>16</v>
      </c>
      <c r="C504" s="6728" t="s">
        <v>3336</v>
      </c>
      <c r="D504" s="6728" t="s">
        <v>3337</v>
      </c>
      <c r="E504" s="6728" t="s">
        <v>3338</v>
      </c>
      <c r="F504" s="6728" t="s">
        <v>2702</v>
      </c>
      <c r="G504" s="6728" t="s">
        <v>3339</v>
      </c>
      <c r="H504" s="6728" t="s">
        <v>28</v>
      </c>
      <c r="I504" s="6728" t="s">
        <v>895</v>
      </c>
    </row>
    <row customHeight="1" ht="11.25">
      <c r="A505" s="6728" t="s">
        <v>2291</v>
      </c>
      <c r="B505" s="6728" t="s">
        <v>16</v>
      </c>
      <c r="C505" s="6728" t="s">
        <v>2771</v>
      </c>
      <c r="D505" s="6728" t="s">
        <v>2772</v>
      </c>
      <c r="E505" s="6728" t="s">
        <v>2773</v>
      </c>
      <c r="F505" s="6728" t="s">
        <v>2774</v>
      </c>
      <c r="G505" s="6728" t="s">
        <v>2775</v>
      </c>
      <c r="H505" s="6728" t="s">
        <v>28</v>
      </c>
      <c r="I505" s="6728" t="s">
        <v>895</v>
      </c>
    </row>
    <row customHeight="1" ht="11.25">
      <c r="A506" s="6728" t="s">
        <v>2291</v>
      </c>
      <c r="B506" s="6728" t="s">
        <v>16</v>
      </c>
      <c r="C506" s="6728" t="s">
        <v>2781</v>
      </c>
      <c r="D506" s="6728" t="s">
        <v>2782</v>
      </c>
      <c r="E506" s="6728" t="s">
        <v>2783</v>
      </c>
      <c r="F506" s="6728" t="s">
        <v>2688</v>
      </c>
      <c r="G506" s="6728" t="s">
        <v>2784</v>
      </c>
      <c r="H506" s="6728" t="s">
        <v>28</v>
      </c>
      <c r="I506" s="6728" t="s">
        <v>895</v>
      </c>
    </row>
    <row customHeight="1" ht="11.25">
      <c r="A507" s="6728" t="s">
        <v>2291</v>
      </c>
      <c r="B507" s="6728" t="s">
        <v>16</v>
      </c>
      <c r="C507" s="6728" t="s">
        <v>3340</v>
      </c>
      <c r="D507" s="6728" t="s">
        <v>3341</v>
      </c>
      <c r="E507" s="6728" t="s">
        <v>3342</v>
      </c>
      <c r="F507" s="6728" t="s">
        <v>3343</v>
      </c>
      <c r="G507" s="6728" t="s">
        <v>2455</v>
      </c>
      <c r="H507" s="6728" t="s">
        <v>28</v>
      </c>
      <c r="I507" s="6728" t="s">
        <v>895</v>
      </c>
    </row>
    <row customHeight="1" ht="11.25">
      <c r="A508" s="6728" t="s">
        <v>2291</v>
      </c>
      <c r="B508" s="6728" t="s">
        <v>16</v>
      </c>
      <c r="C508" s="6728" t="s">
        <v>3344</v>
      </c>
      <c r="D508" s="6728" t="s">
        <v>3345</v>
      </c>
      <c r="E508" s="6728" t="s">
        <v>3346</v>
      </c>
      <c r="F508" s="6728" t="s">
        <v>3347</v>
      </c>
      <c r="G508" s="6728" t="s">
        <v>3348</v>
      </c>
      <c r="H508" s="6728" t="s">
        <v>28</v>
      </c>
      <c r="I508" s="6728" t="s">
        <v>895</v>
      </c>
    </row>
    <row customHeight="1" ht="11.25">
      <c r="A509" s="6728" t="s">
        <v>2291</v>
      </c>
      <c r="B509" s="6728" t="s">
        <v>16</v>
      </c>
      <c r="C509" s="6728" t="s">
        <v>3349</v>
      </c>
      <c r="D509" s="6728" t="s">
        <v>3350</v>
      </c>
      <c r="E509" s="6728" t="s">
        <v>3351</v>
      </c>
      <c r="F509" s="6728" t="s">
        <v>2688</v>
      </c>
      <c r="G509" s="6728" t="s">
        <v>3352</v>
      </c>
      <c r="H509" s="6728" t="s">
        <v>28</v>
      </c>
      <c r="I509" s="6728" t="s">
        <v>895</v>
      </c>
    </row>
    <row customHeight="1" ht="11.25">
      <c r="A510" s="6728" t="s">
        <v>2291</v>
      </c>
      <c r="B510" s="6728" t="s">
        <v>16</v>
      </c>
      <c r="C510" s="6728" t="s">
        <v>2785</v>
      </c>
      <c r="D510" s="6728" t="s">
        <v>2786</v>
      </c>
      <c r="E510" s="6728" t="s">
        <v>2787</v>
      </c>
      <c r="F510" s="6728" t="s">
        <v>2303</v>
      </c>
      <c r="G510" s="6728" t="s">
        <v>2788</v>
      </c>
      <c r="H510" s="6728" t="s">
        <v>28</v>
      </c>
      <c r="I510" s="6728" t="s">
        <v>895</v>
      </c>
    </row>
    <row customHeight="1" ht="11.25">
      <c r="A511" s="6728" t="s">
        <v>2291</v>
      </c>
      <c r="B511" s="6728" t="s">
        <v>16</v>
      </c>
      <c r="C511" s="6728" t="s">
        <v>3353</v>
      </c>
      <c r="D511" s="6728" t="s">
        <v>3354</v>
      </c>
      <c r="E511" s="6728" t="s">
        <v>3355</v>
      </c>
      <c r="F511" s="6728" t="s">
        <v>2303</v>
      </c>
      <c r="G511" s="6728" t="s">
        <v>3356</v>
      </c>
      <c r="H511" s="6728" t="s">
        <v>28</v>
      </c>
      <c r="I511" s="6728" t="s">
        <v>895</v>
      </c>
    </row>
    <row customHeight="1" ht="11.25">
      <c r="A512" s="6728" t="s">
        <v>2291</v>
      </c>
      <c r="B512" s="6728" t="s">
        <v>16</v>
      </c>
      <c r="C512" s="6728" t="s">
        <v>2798</v>
      </c>
      <c r="D512" s="6728" t="s">
        <v>2799</v>
      </c>
      <c r="E512" s="6728" t="s">
        <v>2800</v>
      </c>
      <c r="F512" s="6728" t="s">
        <v>2303</v>
      </c>
      <c r="G512" s="6728" t="s">
        <v>2801</v>
      </c>
      <c r="H512" s="6728" t="s">
        <v>28</v>
      </c>
      <c r="I512" s="6728" t="s">
        <v>895</v>
      </c>
    </row>
    <row customHeight="1" ht="11.25">
      <c r="A513" s="6728" t="s">
        <v>2291</v>
      </c>
      <c r="B513" s="6728" t="s">
        <v>16</v>
      </c>
      <c r="C513" s="6728" t="s">
        <v>2806</v>
      </c>
      <c r="D513" s="6728" t="s">
        <v>2807</v>
      </c>
      <c r="E513" s="6728" t="s">
        <v>2808</v>
      </c>
      <c r="F513" s="6728" t="s">
        <v>2669</v>
      </c>
      <c r="G513" s="6728" t="s">
        <v>28</v>
      </c>
      <c r="H513" s="6728" t="s">
        <v>28</v>
      </c>
      <c r="I513" s="6728" t="s">
        <v>895</v>
      </c>
    </row>
    <row customHeight="1" ht="11.25">
      <c r="A514" s="6728" t="s">
        <v>2291</v>
      </c>
      <c r="B514" s="6728" t="s">
        <v>16</v>
      </c>
      <c r="C514" s="6728" t="s">
        <v>2809</v>
      </c>
      <c r="D514" s="6728" t="s">
        <v>2810</v>
      </c>
      <c r="E514" s="6728" t="s">
        <v>2811</v>
      </c>
      <c r="F514" s="6728" t="s">
        <v>2679</v>
      </c>
      <c r="G514" s="6728" t="s">
        <v>2812</v>
      </c>
      <c r="H514" s="6728" t="s">
        <v>28</v>
      </c>
      <c r="I514" s="6728" t="s">
        <v>895</v>
      </c>
    </row>
    <row customHeight="1" ht="11.25">
      <c r="A515" s="6728" t="s">
        <v>2291</v>
      </c>
      <c r="B515" s="6728" t="s">
        <v>16</v>
      </c>
      <c r="C515" s="6728" t="s">
        <v>2817</v>
      </c>
      <c r="D515" s="6728" t="s">
        <v>2818</v>
      </c>
      <c r="E515" s="6728" t="s">
        <v>2819</v>
      </c>
      <c r="F515" s="6728" t="s">
        <v>2303</v>
      </c>
      <c r="G515" s="6728" t="s">
        <v>2820</v>
      </c>
      <c r="H515" s="6728" t="s">
        <v>28</v>
      </c>
      <c r="I515" s="6728" t="s">
        <v>895</v>
      </c>
    </row>
    <row customHeight="1" ht="11.25">
      <c r="A516" s="6728" t="s">
        <v>2291</v>
      </c>
      <c r="B516" s="6728" t="s">
        <v>16</v>
      </c>
      <c r="C516" s="6728" t="s">
        <v>3357</v>
      </c>
      <c r="D516" s="6728" t="s">
        <v>3358</v>
      </c>
      <c r="E516" s="6728" t="s">
        <v>3359</v>
      </c>
      <c r="F516" s="6728" t="s">
        <v>2303</v>
      </c>
      <c r="G516" s="6728" t="s">
        <v>3360</v>
      </c>
      <c r="H516" s="6728" t="s">
        <v>28</v>
      </c>
      <c r="I516" s="6728" t="s">
        <v>895</v>
      </c>
    </row>
    <row customHeight="1" ht="11.25">
      <c r="A517" s="6728" t="s">
        <v>2291</v>
      </c>
      <c r="B517" s="6728" t="s">
        <v>16</v>
      </c>
      <c r="C517" s="6728" t="s">
        <v>2845</v>
      </c>
      <c r="D517" s="6728" t="s">
        <v>2846</v>
      </c>
      <c r="E517" s="6728" t="s">
        <v>2847</v>
      </c>
      <c r="F517" s="6728" t="s">
        <v>2398</v>
      </c>
      <c r="G517" s="6728" t="s">
        <v>2848</v>
      </c>
      <c r="H517" s="6728" t="s">
        <v>28</v>
      </c>
      <c r="I517" s="6728" t="s">
        <v>895</v>
      </c>
    </row>
    <row customHeight="1" ht="11.25">
      <c r="A518" s="6728" t="s">
        <v>2291</v>
      </c>
      <c r="B518" s="6728" t="s">
        <v>16</v>
      </c>
      <c r="C518" s="6728" t="s">
        <v>3361</v>
      </c>
      <c r="D518" s="6728" t="s">
        <v>3362</v>
      </c>
      <c r="E518" s="6728" t="s">
        <v>3363</v>
      </c>
      <c r="F518" s="6728" t="s">
        <v>2688</v>
      </c>
      <c r="G518" s="6728" t="s">
        <v>3364</v>
      </c>
      <c r="H518" s="6728" t="s">
        <v>28</v>
      </c>
      <c r="I518" s="6728" t="s">
        <v>895</v>
      </c>
    </row>
    <row customHeight="1" ht="11.25">
      <c r="A519" s="6728" t="s">
        <v>2291</v>
      </c>
      <c r="B519" s="6728" t="s">
        <v>16</v>
      </c>
      <c r="C519" s="6728" t="s">
        <v>2849</v>
      </c>
      <c r="D519" s="6728" t="s">
        <v>2850</v>
      </c>
      <c r="E519" s="6728" t="s">
        <v>2851</v>
      </c>
      <c r="F519" s="6728" t="s">
        <v>2724</v>
      </c>
      <c r="G519" s="6728" t="s">
        <v>2852</v>
      </c>
      <c r="H519" s="6728" t="s">
        <v>28</v>
      </c>
      <c r="I519" s="6728" t="s">
        <v>895</v>
      </c>
    </row>
    <row customHeight="1" ht="11.25">
      <c r="A520" s="6728" t="s">
        <v>2291</v>
      </c>
      <c r="B520" s="6728" t="s">
        <v>16</v>
      </c>
      <c r="C520" s="6728" t="s">
        <v>2853</v>
      </c>
      <c r="D520" s="6728" t="s">
        <v>2854</v>
      </c>
      <c r="E520" s="6728" t="s">
        <v>2855</v>
      </c>
      <c r="F520" s="6728" t="s">
        <v>2326</v>
      </c>
      <c r="G520" s="6728" t="s">
        <v>2856</v>
      </c>
      <c r="H520" s="6728" t="s">
        <v>28</v>
      </c>
      <c r="I520" s="6728" t="s">
        <v>895</v>
      </c>
    </row>
    <row customHeight="1" ht="11.25">
      <c r="A521" s="6728" t="s">
        <v>2291</v>
      </c>
      <c r="B521" s="6728" t="s">
        <v>16</v>
      </c>
      <c r="C521" s="6728" t="s">
        <v>2857</v>
      </c>
      <c r="D521" s="6728" t="s">
        <v>2858</v>
      </c>
      <c r="E521" s="6728" t="s">
        <v>2859</v>
      </c>
      <c r="F521" s="6728" t="s">
        <v>2669</v>
      </c>
      <c r="G521" s="6728" t="s">
        <v>2860</v>
      </c>
      <c r="H521" s="6728" t="s">
        <v>2861</v>
      </c>
      <c r="I521" s="6728" t="s">
        <v>895</v>
      </c>
    </row>
    <row customHeight="1" ht="11.25">
      <c r="A522" s="6728" t="s">
        <v>2291</v>
      </c>
      <c r="B522" s="6728" t="s">
        <v>16</v>
      </c>
      <c r="C522" s="6728" t="s">
        <v>2866</v>
      </c>
      <c r="D522" s="6728" t="s">
        <v>2867</v>
      </c>
      <c r="E522" s="6728" t="s">
        <v>2868</v>
      </c>
      <c r="F522" s="6728" t="s">
        <v>2303</v>
      </c>
      <c r="G522" s="6728" t="s">
        <v>2869</v>
      </c>
      <c r="H522" s="6728" t="s">
        <v>28</v>
      </c>
      <c r="I522" s="6728" t="s">
        <v>895</v>
      </c>
    </row>
    <row customHeight="1" ht="11.25">
      <c r="A523" s="6728" t="s">
        <v>2291</v>
      </c>
      <c r="B523" s="6728" t="s">
        <v>16</v>
      </c>
      <c r="C523" s="6728" t="s">
        <v>2870</v>
      </c>
      <c r="D523" s="6728" t="s">
        <v>2871</v>
      </c>
      <c r="E523" s="6728" t="s">
        <v>2872</v>
      </c>
      <c r="F523" s="6728" t="s">
        <v>2873</v>
      </c>
      <c r="G523" s="6728" t="s">
        <v>2874</v>
      </c>
      <c r="H523" s="6728" t="s">
        <v>28</v>
      </c>
      <c r="I523" s="6728" t="s">
        <v>895</v>
      </c>
    </row>
    <row customHeight="1" ht="11.25">
      <c r="A524" s="6728" t="s">
        <v>2291</v>
      </c>
      <c r="B524" s="6728" t="s">
        <v>16</v>
      </c>
      <c r="C524" s="6728" t="s">
        <v>2875</v>
      </c>
      <c r="D524" s="6728" t="s">
        <v>2876</v>
      </c>
      <c r="E524" s="6728" t="s">
        <v>2877</v>
      </c>
      <c r="F524" s="6728" t="s">
        <v>2873</v>
      </c>
      <c r="G524" s="6728" t="s">
        <v>2878</v>
      </c>
      <c r="H524" s="6728" t="s">
        <v>28</v>
      </c>
      <c r="I524" s="6728" t="s">
        <v>895</v>
      </c>
    </row>
    <row customHeight="1" ht="11.25">
      <c r="A525" s="6728" t="s">
        <v>2291</v>
      </c>
      <c r="B525" s="6728" t="s">
        <v>16</v>
      </c>
      <c r="C525" s="6728" t="s">
        <v>3365</v>
      </c>
      <c r="D525" s="6728" t="s">
        <v>3366</v>
      </c>
      <c r="E525" s="6728" t="s">
        <v>3367</v>
      </c>
      <c r="F525" s="6728" t="s">
        <v>2303</v>
      </c>
      <c r="G525" s="6728" t="s">
        <v>3368</v>
      </c>
      <c r="H525" s="6728" t="s">
        <v>28</v>
      </c>
      <c r="I525" s="6728" t="s">
        <v>895</v>
      </c>
    </row>
    <row customHeight="1" ht="11.25">
      <c r="A526" s="6728" t="s">
        <v>2291</v>
      </c>
      <c r="B526" s="6728" t="s">
        <v>16</v>
      </c>
      <c r="C526" s="6728" t="s">
        <v>2883</v>
      </c>
      <c r="D526" s="6728" t="s">
        <v>2884</v>
      </c>
      <c r="E526" s="6728" t="s">
        <v>2885</v>
      </c>
      <c r="F526" s="6728" t="s">
        <v>2873</v>
      </c>
      <c r="G526" s="6728" t="s">
        <v>2886</v>
      </c>
      <c r="H526" s="6728" t="s">
        <v>28</v>
      </c>
      <c r="I526" s="6728" t="s">
        <v>895</v>
      </c>
    </row>
    <row customHeight="1" ht="11.25">
      <c r="A527" s="6728" t="s">
        <v>2291</v>
      </c>
      <c r="B527" s="6728" t="s">
        <v>16</v>
      </c>
      <c r="C527" s="6728" t="s">
        <v>2906</v>
      </c>
      <c r="D527" s="6728" t="s">
        <v>2907</v>
      </c>
      <c r="E527" s="6728" t="s">
        <v>2908</v>
      </c>
      <c r="F527" s="6728" t="s">
        <v>2697</v>
      </c>
      <c r="G527" s="6728" t="s">
        <v>2909</v>
      </c>
      <c r="H527" s="6728" t="s">
        <v>28</v>
      </c>
      <c r="I527" s="6728" t="s">
        <v>895</v>
      </c>
    </row>
    <row customHeight="1" ht="11.25">
      <c r="A528" s="6728" t="s">
        <v>2291</v>
      </c>
      <c r="B528" s="6728" t="s">
        <v>16</v>
      </c>
      <c r="C528" s="6728" t="s">
        <v>2914</v>
      </c>
      <c r="D528" s="6728" t="s">
        <v>2915</v>
      </c>
      <c r="E528" s="6728" t="s">
        <v>2916</v>
      </c>
      <c r="F528" s="6728" t="s">
        <v>2917</v>
      </c>
      <c r="G528" s="6728" t="s">
        <v>2918</v>
      </c>
      <c r="H528" s="6728" t="s">
        <v>28</v>
      </c>
      <c r="I528" s="6728" t="s">
        <v>895</v>
      </c>
    </row>
    <row customHeight="1" ht="11.25">
      <c r="A529" s="6728" t="s">
        <v>2291</v>
      </c>
      <c r="B529" s="6728" t="s">
        <v>16</v>
      </c>
      <c r="C529" s="6728" t="s">
        <v>3369</v>
      </c>
      <c r="D529" s="6728" t="s">
        <v>2915</v>
      </c>
      <c r="E529" s="6728" t="s">
        <v>3370</v>
      </c>
      <c r="F529" s="6728" t="s">
        <v>2303</v>
      </c>
      <c r="G529" s="6728" t="s">
        <v>3371</v>
      </c>
      <c r="H529" s="6728" t="s">
        <v>28</v>
      </c>
      <c r="I529" s="6728" t="s">
        <v>895</v>
      </c>
    </row>
    <row customHeight="1" ht="11.25">
      <c r="A530" s="6728" t="s">
        <v>2291</v>
      </c>
      <c r="B530" s="6728" t="s">
        <v>16</v>
      </c>
      <c r="C530" s="6728" t="s">
        <v>2924</v>
      </c>
      <c r="D530" s="6728" t="s">
        <v>2925</v>
      </c>
      <c r="E530" s="6728" t="s">
        <v>2926</v>
      </c>
      <c r="F530" s="6728" t="s">
        <v>2824</v>
      </c>
      <c r="G530" s="6728" t="s">
        <v>2927</v>
      </c>
      <c r="H530" s="6728" t="s">
        <v>28</v>
      </c>
      <c r="I530" s="6728" t="s">
        <v>895</v>
      </c>
    </row>
    <row customHeight="1" ht="11.25">
      <c r="A531" s="6728" t="s">
        <v>2291</v>
      </c>
      <c r="B531" s="6728" t="s">
        <v>16</v>
      </c>
      <c r="C531" s="6728" t="s">
        <v>3372</v>
      </c>
      <c r="D531" s="6728" t="s">
        <v>3373</v>
      </c>
      <c r="E531" s="6728" t="s">
        <v>3374</v>
      </c>
      <c r="F531" s="6728" t="s">
        <v>2303</v>
      </c>
      <c r="G531" s="6728" t="s">
        <v>3375</v>
      </c>
      <c r="H531" s="6728" t="s">
        <v>28</v>
      </c>
      <c r="I531" s="6728" t="s">
        <v>895</v>
      </c>
    </row>
    <row customHeight="1" ht="11.25">
      <c r="A532" s="6728" t="s">
        <v>2291</v>
      </c>
      <c r="B532" s="6728" t="s">
        <v>16</v>
      </c>
      <c r="C532" s="6728" t="s">
        <v>3376</v>
      </c>
      <c r="D532" s="6728" t="s">
        <v>3377</v>
      </c>
      <c r="E532" s="6728" t="s">
        <v>3378</v>
      </c>
      <c r="F532" s="6728" t="s">
        <v>2303</v>
      </c>
      <c r="G532" s="6728" t="s">
        <v>3379</v>
      </c>
      <c r="H532" s="6728" t="s">
        <v>28</v>
      </c>
      <c r="I532" s="6728" t="s">
        <v>895</v>
      </c>
    </row>
    <row customHeight="1" ht="11.25">
      <c r="A533" s="6728" t="s">
        <v>2291</v>
      </c>
      <c r="B533" s="6728" t="s">
        <v>16</v>
      </c>
      <c r="C533" s="6728" t="s">
        <v>2936</v>
      </c>
      <c r="D533" s="6728" t="s">
        <v>2937</v>
      </c>
      <c r="E533" s="6728" t="s">
        <v>2938</v>
      </c>
      <c r="F533" s="6728" t="s">
        <v>2303</v>
      </c>
      <c r="G533" s="6728" t="s">
        <v>2939</v>
      </c>
      <c r="H533" s="6728" t="s">
        <v>28</v>
      </c>
      <c r="I533" s="6728" t="s">
        <v>895</v>
      </c>
    </row>
    <row customHeight="1" ht="11.25">
      <c r="A534" s="6728" t="s">
        <v>2291</v>
      </c>
      <c r="B534" s="6728" t="s">
        <v>16</v>
      </c>
      <c r="C534" s="6728" t="s">
        <v>2943</v>
      </c>
      <c r="D534" s="6728" t="s">
        <v>2944</v>
      </c>
      <c r="E534" s="6728" t="s">
        <v>2945</v>
      </c>
      <c r="F534" s="6728" t="s">
        <v>2746</v>
      </c>
      <c r="G534" s="6728" t="s">
        <v>2946</v>
      </c>
      <c r="H534" s="6728" t="s">
        <v>28</v>
      </c>
      <c r="I534" s="6728" t="s">
        <v>895</v>
      </c>
    </row>
    <row customHeight="1" ht="11.25">
      <c r="A535" s="6728" t="s">
        <v>2291</v>
      </c>
      <c r="B535" s="6728" t="s">
        <v>16</v>
      </c>
      <c r="C535" s="6728" t="s">
        <v>3380</v>
      </c>
      <c r="D535" s="6728" t="s">
        <v>3381</v>
      </c>
      <c r="E535" s="6728" t="s">
        <v>3382</v>
      </c>
      <c r="F535" s="6728" t="s">
        <v>2679</v>
      </c>
      <c r="G535" s="6728" t="s">
        <v>3383</v>
      </c>
      <c r="H535" s="6728" t="s">
        <v>28</v>
      </c>
      <c r="I535" s="6728" t="s">
        <v>895</v>
      </c>
    </row>
    <row customHeight="1" ht="11.25">
      <c r="A536" s="6728" t="s">
        <v>2291</v>
      </c>
      <c r="B536" s="6728" t="s">
        <v>16</v>
      </c>
      <c r="C536" s="6728" t="s">
        <v>2955</v>
      </c>
      <c r="D536" s="6728" t="s">
        <v>2956</v>
      </c>
      <c r="E536" s="6728" t="s">
        <v>2957</v>
      </c>
      <c r="F536" s="6728" t="s">
        <v>2303</v>
      </c>
      <c r="G536" s="6728" t="s">
        <v>2958</v>
      </c>
      <c r="H536" s="6728" t="s">
        <v>28</v>
      </c>
      <c r="I536" s="6728" t="s">
        <v>895</v>
      </c>
    </row>
    <row customHeight="1" ht="11.25">
      <c r="A537" s="6728" t="s">
        <v>2291</v>
      </c>
      <c r="B537" s="6728" t="s">
        <v>16</v>
      </c>
      <c r="C537" s="6728" t="s">
        <v>2964</v>
      </c>
      <c r="D537" s="6728" t="s">
        <v>2965</v>
      </c>
      <c r="E537" s="6728" t="s">
        <v>2966</v>
      </c>
      <c r="F537" s="6728" t="s">
        <v>2340</v>
      </c>
      <c r="G537" s="6728" t="s">
        <v>2967</v>
      </c>
      <c r="H537" s="6728" t="s">
        <v>28</v>
      </c>
      <c r="I537" s="6728" t="s">
        <v>895</v>
      </c>
    </row>
    <row customHeight="1" ht="11.25">
      <c r="A538" s="6728" t="s">
        <v>2291</v>
      </c>
      <c r="B538" s="6728" t="s">
        <v>16</v>
      </c>
      <c r="C538" s="6728" t="s">
        <v>2968</v>
      </c>
      <c r="D538" s="6728" t="s">
        <v>2969</v>
      </c>
      <c r="E538" s="6728" t="s">
        <v>2970</v>
      </c>
      <c r="F538" s="6728" t="s">
        <v>2733</v>
      </c>
      <c r="G538" s="6728" t="s">
        <v>2971</v>
      </c>
      <c r="H538" s="6728" t="s">
        <v>28</v>
      </c>
      <c r="I538" s="6728" t="s">
        <v>895</v>
      </c>
    </row>
    <row customHeight="1" ht="11.25">
      <c r="A539" s="6728" t="s">
        <v>2291</v>
      </c>
      <c r="B539" s="6728" t="s">
        <v>16</v>
      </c>
      <c r="C539" s="6728" t="s">
        <v>2995</v>
      </c>
      <c r="D539" s="6728" t="s">
        <v>2996</v>
      </c>
      <c r="E539" s="6728" t="s">
        <v>2997</v>
      </c>
      <c r="F539" s="6728" t="s">
        <v>2746</v>
      </c>
      <c r="G539" s="6728" t="s">
        <v>2998</v>
      </c>
      <c r="H539" s="6728" t="s">
        <v>2999</v>
      </c>
      <c r="I539" s="6728" t="s">
        <v>895</v>
      </c>
    </row>
    <row customHeight="1" ht="11.25">
      <c r="A540" s="6728" t="s">
        <v>2291</v>
      </c>
      <c r="B540" s="6728" t="s">
        <v>16</v>
      </c>
      <c r="C540" s="6728" t="s">
        <v>3007</v>
      </c>
      <c r="D540" s="6728" t="s">
        <v>3008</v>
      </c>
      <c r="E540" s="6728" t="s">
        <v>3009</v>
      </c>
      <c r="F540" s="6728" t="s">
        <v>2398</v>
      </c>
      <c r="G540" s="6728" t="s">
        <v>3010</v>
      </c>
      <c r="H540" s="6728" t="s">
        <v>28</v>
      </c>
      <c r="I540" s="6728" t="s">
        <v>895</v>
      </c>
    </row>
    <row customHeight="1" ht="11.25">
      <c r="A541" s="6728" t="s">
        <v>2291</v>
      </c>
      <c r="B541" s="6728" t="s">
        <v>16</v>
      </c>
      <c r="C541" s="6728" t="s">
        <v>3011</v>
      </c>
      <c r="D541" s="6728" t="s">
        <v>3012</v>
      </c>
      <c r="E541" s="6728" t="s">
        <v>3013</v>
      </c>
      <c r="F541" s="6728" t="s">
        <v>2669</v>
      </c>
      <c r="G541" s="6728" t="s">
        <v>3014</v>
      </c>
      <c r="H541" s="6728" t="s">
        <v>28</v>
      </c>
      <c r="I541" s="6728" t="s">
        <v>895</v>
      </c>
    </row>
    <row customHeight="1" ht="11.25">
      <c r="A542" s="6728" t="s">
        <v>2291</v>
      </c>
      <c r="B542" s="6728" t="s">
        <v>16</v>
      </c>
      <c r="C542" s="6728" t="s">
        <v>3015</v>
      </c>
      <c r="D542" s="6728" t="s">
        <v>3016</v>
      </c>
      <c r="E542" s="6728" t="s">
        <v>3017</v>
      </c>
      <c r="F542" s="6728" t="s">
        <v>2303</v>
      </c>
      <c r="G542" s="6728" t="s">
        <v>3018</v>
      </c>
      <c r="H542" s="6728" t="s">
        <v>28</v>
      </c>
      <c r="I542" s="6728" t="s">
        <v>895</v>
      </c>
    </row>
    <row customHeight="1" ht="11.25">
      <c r="A543" s="6728" t="s">
        <v>2291</v>
      </c>
      <c r="B543" s="6728" t="s">
        <v>16</v>
      </c>
      <c r="C543" s="6728" t="s">
        <v>3019</v>
      </c>
      <c r="D543" s="6728" t="s">
        <v>3020</v>
      </c>
      <c r="E543" s="6728" t="s">
        <v>3021</v>
      </c>
      <c r="F543" s="6728" t="s">
        <v>2303</v>
      </c>
      <c r="G543" s="6728" t="s">
        <v>3022</v>
      </c>
      <c r="H543" s="6728" t="s">
        <v>28</v>
      </c>
      <c r="I543" s="6728" t="s">
        <v>895</v>
      </c>
    </row>
    <row customHeight="1" ht="11.25">
      <c r="A544" s="6728" t="s">
        <v>2291</v>
      </c>
      <c r="B544" s="6728" t="s">
        <v>16</v>
      </c>
      <c r="C544" s="6728" t="s">
        <v>3031</v>
      </c>
      <c r="D544" s="6728" t="s">
        <v>3032</v>
      </c>
      <c r="E544" s="6728" t="s">
        <v>3033</v>
      </c>
      <c r="F544" s="6728" t="s">
        <v>2669</v>
      </c>
      <c r="G544" s="6728" t="s">
        <v>28</v>
      </c>
      <c r="H544" s="6728" t="s">
        <v>28</v>
      </c>
      <c r="I544" s="6728" t="s">
        <v>895</v>
      </c>
    </row>
    <row customHeight="1" ht="11.25">
      <c r="A545" s="6728" t="s">
        <v>2291</v>
      </c>
      <c r="B545" s="6728" t="s">
        <v>16</v>
      </c>
      <c r="C545" s="6728" t="s">
        <v>3047</v>
      </c>
      <c r="D545" s="6728" t="s">
        <v>3048</v>
      </c>
      <c r="E545" s="6728" t="s">
        <v>3049</v>
      </c>
      <c r="F545" s="6728" t="s">
        <v>2674</v>
      </c>
      <c r="G545" s="6728" t="s">
        <v>3050</v>
      </c>
      <c r="H545" s="6728" t="s">
        <v>28</v>
      </c>
      <c r="I545" s="6728" t="s">
        <v>895</v>
      </c>
    </row>
    <row customHeight="1" ht="11.25">
      <c r="A546" s="6728" t="s">
        <v>2291</v>
      </c>
      <c r="B546" s="6728" t="s">
        <v>16</v>
      </c>
      <c r="C546" s="6728" t="s">
        <v>3384</v>
      </c>
      <c r="D546" s="6728" t="s">
        <v>3385</v>
      </c>
      <c r="E546" s="6728" t="s">
        <v>3386</v>
      </c>
      <c r="F546" s="6728" t="s">
        <v>2733</v>
      </c>
      <c r="G546" s="6728" t="s">
        <v>3387</v>
      </c>
      <c r="H546" s="6728" t="s">
        <v>28</v>
      </c>
      <c r="I546" s="6728" t="s">
        <v>895</v>
      </c>
    </row>
    <row customHeight="1" ht="11.25">
      <c r="A547" s="6728" t="s">
        <v>2291</v>
      </c>
      <c r="B547" s="6728" t="s">
        <v>16</v>
      </c>
      <c r="C547" s="6728" t="s">
        <v>3060</v>
      </c>
      <c r="D547" s="6728" t="s">
        <v>3061</v>
      </c>
      <c r="E547" s="6728" t="s">
        <v>3062</v>
      </c>
      <c r="F547" s="6728" t="s">
        <v>2679</v>
      </c>
      <c r="G547" s="6728" t="s">
        <v>3063</v>
      </c>
      <c r="H547" s="6728" t="s">
        <v>28</v>
      </c>
      <c r="I547" s="6728" t="s">
        <v>895</v>
      </c>
    </row>
    <row customHeight="1" ht="11.25">
      <c r="A548" s="6728" t="s">
        <v>2291</v>
      </c>
      <c r="B548" s="6728" t="s">
        <v>16</v>
      </c>
      <c r="C548" s="6728" t="s">
        <v>3388</v>
      </c>
      <c r="D548" s="6728" t="s">
        <v>3389</v>
      </c>
      <c r="E548" s="6728" t="s">
        <v>3390</v>
      </c>
      <c r="F548" s="6728" t="s">
        <v>2792</v>
      </c>
      <c r="G548" s="6728" t="s">
        <v>3391</v>
      </c>
      <c r="H548" s="6728" t="s">
        <v>28</v>
      </c>
      <c r="I548" s="6728" t="s">
        <v>895</v>
      </c>
    </row>
    <row customHeight="1" ht="11.25">
      <c r="A549" s="6728" t="s">
        <v>2291</v>
      </c>
      <c r="B549" s="6728" t="s">
        <v>16</v>
      </c>
      <c r="C549" s="6728" t="s">
        <v>3392</v>
      </c>
      <c r="D549" s="6728" t="s">
        <v>3393</v>
      </c>
      <c r="E549" s="6728" t="s">
        <v>3394</v>
      </c>
      <c r="F549" s="6728" t="s">
        <v>2779</v>
      </c>
      <c r="G549" s="6728" t="s">
        <v>3395</v>
      </c>
      <c r="H549" s="6728" t="s">
        <v>28</v>
      </c>
      <c r="I549" s="6728" t="s">
        <v>895</v>
      </c>
    </row>
    <row customHeight="1" ht="11.25">
      <c r="A550" s="6728" t="s">
        <v>2291</v>
      </c>
      <c r="B550" s="6728" t="s">
        <v>16</v>
      </c>
      <c r="C550" s="6728" t="s">
        <v>3396</v>
      </c>
      <c r="D550" s="6728" t="s">
        <v>3397</v>
      </c>
      <c r="E550" s="6728" t="s">
        <v>3398</v>
      </c>
      <c r="F550" s="6728" t="s">
        <v>2679</v>
      </c>
      <c r="G550" s="6728" t="s">
        <v>3399</v>
      </c>
      <c r="H550" s="6728" t="s">
        <v>28</v>
      </c>
      <c r="I550" s="6728" t="s">
        <v>895</v>
      </c>
    </row>
    <row customHeight="1" ht="11.25">
      <c r="A551" s="6728" t="s">
        <v>2291</v>
      </c>
      <c r="B551" s="6728" t="s">
        <v>16</v>
      </c>
      <c r="C551" s="6728" t="s">
        <v>3080</v>
      </c>
      <c r="D551" s="6728" t="s">
        <v>3081</v>
      </c>
      <c r="E551" s="6728" t="s">
        <v>3082</v>
      </c>
      <c r="F551" s="6728" t="s">
        <v>2303</v>
      </c>
      <c r="G551" s="6728" t="s">
        <v>3083</v>
      </c>
      <c r="H551" s="6728" t="s">
        <v>28</v>
      </c>
      <c r="I551" s="6728" t="s">
        <v>895</v>
      </c>
    </row>
    <row customHeight="1" ht="11.25">
      <c r="A552" s="6728" t="s">
        <v>2291</v>
      </c>
      <c r="B552" s="6728" t="s">
        <v>16</v>
      </c>
      <c r="C552" s="6728" t="s">
        <v>3084</v>
      </c>
      <c r="D552" s="6728" t="s">
        <v>3085</v>
      </c>
      <c r="E552" s="6728" t="s">
        <v>3086</v>
      </c>
      <c r="F552" s="6728" t="s">
        <v>2873</v>
      </c>
      <c r="G552" s="6728" t="s">
        <v>3087</v>
      </c>
      <c r="H552" s="6728" t="s">
        <v>28</v>
      </c>
      <c r="I552" s="6728" t="s">
        <v>895</v>
      </c>
    </row>
    <row customHeight="1" ht="11.25">
      <c r="A553" s="6728" t="s">
        <v>2291</v>
      </c>
      <c r="B553" s="6728" t="s">
        <v>16</v>
      </c>
      <c r="C553" s="6728" t="s">
        <v>3100</v>
      </c>
      <c r="D553" s="6728" t="s">
        <v>3101</v>
      </c>
      <c r="E553" s="6728" t="s">
        <v>3102</v>
      </c>
      <c r="F553" s="6728" t="s">
        <v>2303</v>
      </c>
      <c r="G553" s="6728" t="s">
        <v>3103</v>
      </c>
      <c r="H553" s="6728" t="s">
        <v>28</v>
      </c>
      <c r="I553" s="6728" t="s">
        <v>895</v>
      </c>
    </row>
    <row customHeight="1" ht="11.25">
      <c r="A554" s="6728" t="s">
        <v>2291</v>
      </c>
      <c r="B554" s="6728" t="s">
        <v>16</v>
      </c>
      <c r="C554" s="6728" t="s">
        <v>3400</v>
      </c>
      <c r="D554" s="6728" t="s">
        <v>3401</v>
      </c>
      <c r="E554" s="6728" t="s">
        <v>3402</v>
      </c>
      <c r="F554" s="6728" t="s">
        <v>2303</v>
      </c>
      <c r="G554" s="6728" t="s">
        <v>3403</v>
      </c>
      <c r="H554" s="6728" t="s">
        <v>28</v>
      </c>
      <c r="I554" s="6728" t="s">
        <v>895</v>
      </c>
    </row>
    <row customHeight="1" ht="11.25">
      <c r="A555" s="6728" t="s">
        <v>2291</v>
      </c>
      <c r="B555" s="6728" t="s">
        <v>16</v>
      </c>
      <c r="C555" s="6728" t="s">
        <v>3124</v>
      </c>
      <c r="D555" s="6728" t="s">
        <v>3125</v>
      </c>
      <c r="E555" s="6728" t="s">
        <v>3126</v>
      </c>
      <c r="F555" s="6728" t="s">
        <v>2669</v>
      </c>
      <c r="G555" s="6728" t="s">
        <v>3127</v>
      </c>
      <c r="H555" s="6728" t="s">
        <v>28</v>
      </c>
      <c r="I555" s="6728" t="s">
        <v>895</v>
      </c>
    </row>
    <row customHeight="1" ht="11.25">
      <c r="A556" s="6728" t="s">
        <v>2291</v>
      </c>
      <c r="B556" s="6728" t="s">
        <v>16</v>
      </c>
      <c r="C556" s="6728" t="s">
        <v>3133</v>
      </c>
      <c r="D556" s="6728" t="s">
        <v>3134</v>
      </c>
      <c r="E556" s="6728" t="s">
        <v>3135</v>
      </c>
      <c r="F556" s="6728" t="s">
        <v>2303</v>
      </c>
      <c r="G556" s="6728" t="s">
        <v>3136</v>
      </c>
      <c r="H556" s="6728" t="s">
        <v>28</v>
      </c>
      <c r="I556" s="6728" t="s">
        <v>895</v>
      </c>
    </row>
    <row customHeight="1" ht="11.25">
      <c r="A557" s="6728" t="s">
        <v>2291</v>
      </c>
      <c r="B557" s="6728" t="s">
        <v>16</v>
      </c>
      <c r="C557" s="6728" t="s">
        <v>3137</v>
      </c>
      <c r="D557" s="6728" t="s">
        <v>3138</v>
      </c>
      <c r="E557" s="6728" t="s">
        <v>3139</v>
      </c>
      <c r="F557" s="6728" t="s">
        <v>2340</v>
      </c>
      <c r="G557" s="6728" t="s">
        <v>3140</v>
      </c>
      <c r="H557" s="6728" t="s">
        <v>28</v>
      </c>
      <c r="I557" s="6728" t="s">
        <v>895</v>
      </c>
    </row>
    <row customHeight="1" ht="11.25">
      <c r="A558" s="6728" t="s">
        <v>2291</v>
      </c>
      <c r="B558" s="6728" t="s">
        <v>16</v>
      </c>
      <c r="C558" s="6728" t="s">
        <v>3141</v>
      </c>
      <c r="D558" s="6728" t="s">
        <v>3142</v>
      </c>
      <c r="E558" s="6728" t="s">
        <v>3143</v>
      </c>
      <c r="F558" s="6728" t="s">
        <v>2719</v>
      </c>
      <c r="G558" s="6728" t="s">
        <v>28</v>
      </c>
      <c r="H558" s="6728" t="s">
        <v>28</v>
      </c>
      <c r="I558" s="6728" t="s">
        <v>895</v>
      </c>
    </row>
    <row customHeight="1" ht="11.25">
      <c r="A559" s="6728" t="s">
        <v>2291</v>
      </c>
      <c r="B559" s="6728" t="s">
        <v>16</v>
      </c>
      <c r="C559" s="6728" t="s">
        <v>3148</v>
      </c>
      <c r="D559" s="6728" t="s">
        <v>3149</v>
      </c>
      <c r="E559" s="6728" t="s">
        <v>3150</v>
      </c>
      <c r="F559" s="6728" t="s">
        <v>2669</v>
      </c>
      <c r="G559" s="6728" t="s">
        <v>3151</v>
      </c>
      <c r="H559" s="6728" t="s">
        <v>28</v>
      </c>
      <c r="I559" s="6728" t="s">
        <v>895</v>
      </c>
    </row>
    <row customHeight="1" ht="11.25">
      <c r="A560" s="6728" t="s">
        <v>2291</v>
      </c>
      <c r="B560" s="6728" t="s">
        <v>16</v>
      </c>
      <c r="C560" s="6728" t="s">
        <v>3404</v>
      </c>
      <c r="D560" s="6728" t="s">
        <v>3405</v>
      </c>
      <c r="E560" s="6728" t="s">
        <v>3406</v>
      </c>
      <c r="F560" s="6728" t="s">
        <v>2674</v>
      </c>
      <c r="G560" s="6728" t="s">
        <v>3407</v>
      </c>
      <c r="H560" s="6728" t="s">
        <v>28</v>
      </c>
      <c r="I560" s="6728" t="s">
        <v>895</v>
      </c>
    </row>
    <row customHeight="1" ht="11.25">
      <c r="A561" s="6728" t="s">
        <v>2291</v>
      </c>
      <c r="B561" s="6728" t="s">
        <v>16</v>
      </c>
      <c r="C561" s="6728" t="s">
        <v>3156</v>
      </c>
      <c r="D561" s="6728" t="s">
        <v>3157</v>
      </c>
      <c r="E561" s="6728" t="s">
        <v>3158</v>
      </c>
      <c r="F561" s="6728" t="s">
        <v>3131</v>
      </c>
      <c r="G561" s="6728" t="s">
        <v>3159</v>
      </c>
      <c r="H561" s="6728" t="s">
        <v>28</v>
      </c>
      <c r="I561" s="6728" t="s">
        <v>895</v>
      </c>
    </row>
    <row customHeight="1" ht="11.25">
      <c r="A562" s="6728" t="s">
        <v>2291</v>
      </c>
      <c r="B562" s="6728" t="s">
        <v>16</v>
      </c>
      <c r="C562" s="6728" t="s">
        <v>3180</v>
      </c>
      <c r="D562" s="6728" t="s">
        <v>3181</v>
      </c>
      <c r="E562" s="6728" t="s">
        <v>2432</v>
      </c>
      <c r="F562" s="6728" t="s">
        <v>2383</v>
      </c>
      <c r="G562" s="6728" t="s">
        <v>3182</v>
      </c>
      <c r="H562" s="6728" t="s">
        <v>28</v>
      </c>
      <c r="I562" s="6728" t="s">
        <v>895</v>
      </c>
    </row>
    <row customHeight="1" ht="11.25">
      <c r="A563" s="6728" t="s">
        <v>2291</v>
      </c>
      <c r="B563" s="6728" t="s">
        <v>16</v>
      </c>
      <c r="C563" s="6728" t="s">
        <v>3191</v>
      </c>
      <c r="D563" s="6728" t="s">
        <v>3192</v>
      </c>
      <c r="E563" s="6728" t="s">
        <v>3193</v>
      </c>
      <c r="F563" s="6728" t="s">
        <v>3194</v>
      </c>
      <c r="G563" s="6728" t="s">
        <v>3195</v>
      </c>
      <c r="H563" s="6728" t="s">
        <v>28</v>
      </c>
      <c r="I563" s="6728" t="s">
        <v>895</v>
      </c>
    </row>
    <row customHeight="1" ht="11.25">
      <c r="A564" s="6728" t="s">
        <v>2291</v>
      </c>
      <c r="B564" s="6728" t="s">
        <v>16</v>
      </c>
      <c r="C564" s="6728" t="s">
        <v>3196</v>
      </c>
      <c r="D564" s="6728" t="s">
        <v>3197</v>
      </c>
      <c r="E564" s="6728" t="s">
        <v>3193</v>
      </c>
      <c r="F564" s="6728" t="s">
        <v>2442</v>
      </c>
      <c r="G564" s="6728" t="s">
        <v>28</v>
      </c>
      <c r="H564" s="6728" t="s">
        <v>28</v>
      </c>
      <c r="I564" s="6728" t="s">
        <v>895</v>
      </c>
    </row>
    <row customHeight="1" ht="11.25">
      <c r="A565" s="6728" t="s">
        <v>2291</v>
      </c>
      <c r="B565" s="6728" t="s">
        <v>16</v>
      </c>
      <c r="C565" s="6728" t="s">
        <v>3408</v>
      </c>
      <c r="D565" s="6728" t="s">
        <v>3409</v>
      </c>
      <c r="E565" s="6728" t="s">
        <v>3193</v>
      </c>
      <c r="F565" s="6728" t="s">
        <v>3410</v>
      </c>
      <c r="G565" s="6728" t="s">
        <v>28</v>
      </c>
      <c r="H565" s="6728" t="s">
        <v>28</v>
      </c>
      <c r="I565" s="6728" t="s">
        <v>895</v>
      </c>
    </row>
    <row customHeight="1" ht="11.25">
      <c r="A566" s="6728" t="s">
        <v>2291</v>
      </c>
      <c r="B566" s="6728" t="s">
        <v>16</v>
      </c>
      <c r="C566" s="6728" t="s">
        <v>3204</v>
      </c>
      <c r="D566" s="6728" t="s">
        <v>3205</v>
      </c>
      <c r="E566" s="6728" t="s">
        <v>3193</v>
      </c>
      <c r="F566" s="6728" t="s">
        <v>3206</v>
      </c>
      <c r="G566" s="6728" t="s">
        <v>3201</v>
      </c>
      <c r="H566" s="6728" t="s">
        <v>28</v>
      </c>
      <c r="I566" s="6728" t="s">
        <v>895</v>
      </c>
    </row>
    <row customHeight="1" ht="11.25">
      <c r="A567" s="6728" t="s">
        <v>2291</v>
      </c>
      <c r="B567" s="6728" t="s">
        <v>16</v>
      </c>
      <c r="C567" s="6728" t="s">
        <v>3411</v>
      </c>
      <c r="D567" s="6728" t="s">
        <v>3412</v>
      </c>
      <c r="E567" s="6728" t="s">
        <v>3413</v>
      </c>
      <c r="F567" s="6728" t="s">
        <v>2779</v>
      </c>
      <c r="G567" s="6728" t="s">
        <v>3414</v>
      </c>
      <c r="H567" s="6728" t="s">
        <v>28</v>
      </c>
      <c r="I567" s="6728" t="s">
        <v>895</v>
      </c>
    </row>
    <row customHeight="1" ht="11.25">
      <c r="A568" s="6728" t="s">
        <v>2291</v>
      </c>
      <c r="B568" s="6728" t="s">
        <v>16</v>
      </c>
      <c r="C568" s="6728" t="s">
        <v>3231</v>
      </c>
      <c r="D568" s="6728" t="s">
        <v>3232</v>
      </c>
      <c r="E568" s="6728" t="s">
        <v>3233</v>
      </c>
      <c r="F568" s="6728" t="s">
        <v>2688</v>
      </c>
      <c r="G568" s="6728" t="s">
        <v>3234</v>
      </c>
      <c r="H568" s="6728" t="s">
        <v>28</v>
      </c>
      <c r="I568" s="6728" t="s">
        <v>895</v>
      </c>
    </row>
    <row customHeight="1" ht="11.25">
      <c r="A569" s="6728" t="s">
        <v>2291</v>
      </c>
      <c r="B569" s="6728" t="s">
        <v>16</v>
      </c>
      <c r="C569" s="6728" t="s">
        <v>3235</v>
      </c>
      <c r="D569" s="6728" t="s">
        <v>3236</v>
      </c>
      <c r="E569" s="6728" t="s">
        <v>3228</v>
      </c>
      <c r="F569" s="6728" t="s">
        <v>2490</v>
      </c>
      <c r="G569" s="6728" t="s">
        <v>3237</v>
      </c>
      <c r="H569" s="6728" t="s">
        <v>28</v>
      </c>
      <c r="I569" s="6728" t="s">
        <v>895</v>
      </c>
    </row>
    <row customHeight="1" ht="11.25">
      <c r="A570" s="6728" t="s">
        <v>2291</v>
      </c>
      <c r="B570" s="6728" t="s">
        <v>16</v>
      </c>
      <c r="C570" s="6728" t="s">
        <v>3415</v>
      </c>
      <c r="D570" s="6728" t="s">
        <v>3416</v>
      </c>
      <c r="E570" s="6728" t="s">
        <v>3342</v>
      </c>
      <c r="F570" s="6728" t="s">
        <v>3417</v>
      </c>
      <c r="G570" s="6728" t="s">
        <v>3418</v>
      </c>
      <c r="H570" s="6728" t="s">
        <v>28</v>
      </c>
      <c r="I570" s="6728" t="s">
        <v>895</v>
      </c>
    </row>
    <row customHeight="1" ht="11.25">
      <c r="A571" s="6728" t="s">
        <v>2291</v>
      </c>
      <c r="B571" s="6728" t="s">
        <v>16</v>
      </c>
      <c r="C571" s="6728" t="s">
        <v>3238</v>
      </c>
      <c r="D571" s="6728" t="s">
        <v>3239</v>
      </c>
      <c r="E571" s="6728" t="s">
        <v>2432</v>
      </c>
      <c r="F571" s="6728" t="s">
        <v>3240</v>
      </c>
      <c r="G571" s="6728" t="s">
        <v>2443</v>
      </c>
      <c r="H571" s="6728" t="s">
        <v>28</v>
      </c>
      <c r="I571" s="6728" t="s">
        <v>895</v>
      </c>
    </row>
    <row customHeight="1" ht="11.25">
      <c r="A572" s="6728" t="s">
        <v>2291</v>
      </c>
      <c r="B572" s="6728" t="s">
        <v>16</v>
      </c>
      <c r="C572" s="6728" t="s">
        <v>3241</v>
      </c>
      <c r="D572" s="6728" t="s">
        <v>3242</v>
      </c>
      <c r="E572" s="6728" t="s">
        <v>2432</v>
      </c>
      <c r="F572" s="6728" t="s">
        <v>3243</v>
      </c>
      <c r="G572" s="6728" t="s">
        <v>2443</v>
      </c>
      <c r="H572" s="6728" t="s">
        <v>28</v>
      </c>
      <c r="I572" s="6728" t="s">
        <v>895</v>
      </c>
    </row>
    <row customHeight="1" ht="11.25">
      <c r="A573" s="6728" t="s">
        <v>2291</v>
      </c>
      <c r="B573" s="6728" t="s">
        <v>16</v>
      </c>
      <c r="C573" s="6728" t="s">
        <v>3251</v>
      </c>
      <c r="D573" s="6728" t="s">
        <v>3252</v>
      </c>
      <c r="E573" s="6728" t="s">
        <v>2554</v>
      </c>
      <c r="F573" s="6728" t="s">
        <v>3253</v>
      </c>
      <c r="G573" s="6728" t="s">
        <v>3254</v>
      </c>
      <c r="H573" s="6728" t="s">
        <v>28</v>
      </c>
      <c r="I573" s="6728" t="s">
        <v>895</v>
      </c>
    </row>
    <row customHeight="1" ht="11.25">
      <c r="A574" s="6728" t="s">
        <v>2291</v>
      </c>
      <c r="B574" s="6728" t="s">
        <v>16</v>
      </c>
      <c r="C574" s="6728" t="s">
        <v>3261</v>
      </c>
      <c r="D574" s="6728" t="s">
        <v>3262</v>
      </c>
      <c r="E574" s="6728" t="s">
        <v>3257</v>
      </c>
      <c r="F574" s="6728" t="s">
        <v>3263</v>
      </c>
      <c r="G574" s="6728" t="s">
        <v>28</v>
      </c>
      <c r="H574" s="6728" t="s">
        <v>28</v>
      </c>
      <c r="I574" s="6728" t="s">
        <v>895</v>
      </c>
    </row>
    <row customHeight="1" ht="11.25">
      <c r="A575" s="6728" t="s">
        <v>2291</v>
      </c>
      <c r="B575" s="6728" t="s">
        <v>16</v>
      </c>
      <c r="C575" s="6728" t="s">
        <v>3268</v>
      </c>
      <c r="D575" s="6728" t="s">
        <v>3269</v>
      </c>
      <c r="E575" s="6728" t="s">
        <v>3270</v>
      </c>
      <c r="F575" s="6728" t="s">
        <v>2303</v>
      </c>
      <c r="G575" s="6728" t="s">
        <v>3271</v>
      </c>
      <c r="H575" s="6728" t="s">
        <v>28</v>
      </c>
      <c r="I575" s="6728" t="s">
        <v>895</v>
      </c>
    </row>
    <row customHeight="1" ht="11.25">
      <c r="A576" s="6728" t="s">
        <v>2291</v>
      </c>
      <c r="B576" s="6728" t="s">
        <v>16</v>
      </c>
      <c r="C576" s="6728" t="s">
        <v>3419</v>
      </c>
      <c r="D576" s="6728" t="s">
        <v>3420</v>
      </c>
      <c r="E576" s="6728" t="s">
        <v>3421</v>
      </c>
      <c r="F576" s="6728" t="s">
        <v>3263</v>
      </c>
      <c r="G576" s="6728" t="s">
        <v>28</v>
      </c>
      <c r="H576" s="6728" t="s">
        <v>28</v>
      </c>
      <c r="I576" s="6728" t="s">
        <v>895</v>
      </c>
    </row>
    <row customHeight="1" ht="11.25">
      <c r="A577" s="6728" t="s">
        <v>2291</v>
      </c>
      <c r="B577" s="6728" t="s">
        <v>16</v>
      </c>
      <c r="C577" s="6728" t="s">
        <v>3422</v>
      </c>
      <c r="D577" s="6728" t="s">
        <v>3423</v>
      </c>
      <c r="E577" s="6728" t="s">
        <v>3421</v>
      </c>
      <c r="F577" s="6728" t="s">
        <v>3424</v>
      </c>
      <c r="G577" s="6728" t="s">
        <v>3425</v>
      </c>
      <c r="H577" s="6728" t="s">
        <v>28</v>
      </c>
      <c r="I577" s="6728" t="s">
        <v>895</v>
      </c>
    </row>
    <row customHeight="1" ht="11.25">
      <c r="A578" s="6728" t="s">
        <v>2291</v>
      </c>
      <c r="B578" s="6728" t="s">
        <v>16</v>
      </c>
      <c r="C578" s="6728" t="s">
        <v>2297</v>
      </c>
      <c r="D578" s="6728" t="s">
        <v>2298</v>
      </c>
      <c r="E578" s="6728" t="s">
        <v>2294</v>
      </c>
      <c r="F578" s="6728" t="s">
        <v>2299</v>
      </c>
      <c r="G578" s="6728" t="s">
        <v>2296</v>
      </c>
      <c r="H578" s="6728" t="s">
        <v>28</v>
      </c>
      <c r="I578" s="6728" t="s">
        <v>948</v>
      </c>
    </row>
    <row customHeight="1" ht="11.25">
      <c r="A579" s="6728" t="s">
        <v>2291</v>
      </c>
      <c r="B579" s="6728" t="s">
        <v>16</v>
      </c>
      <c r="C579" s="6728" t="s">
        <v>2300</v>
      </c>
      <c r="D579" s="6728" t="s">
        <v>2301</v>
      </c>
      <c r="E579" s="6728" t="s">
        <v>2302</v>
      </c>
      <c r="F579" s="6728" t="s">
        <v>2303</v>
      </c>
      <c r="G579" s="6728" t="s">
        <v>2304</v>
      </c>
      <c r="H579" s="6728" t="s">
        <v>28</v>
      </c>
      <c r="I579" s="6728" t="s">
        <v>948</v>
      </c>
    </row>
    <row customHeight="1" ht="11.25">
      <c r="A580" s="6728" t="s">
        <v>2291</v>
      </c>
      <c r="B580" s="6728" t="s">
        <v>16</v>
      </c>
      <c r="C580" s="6728" t="s">
        <v>2305</v>
      </c>
      <c r="D580" s="6728" t="s">
        <v>2306</v>
      </c>
      <c r="E580" s="6728" t="s">
        <v>2307</v>
      </c>
      <c r="F580" s="6728" t="s">
        <v>2308</v>
      </c>
      <c r="G580" s="6728" t="s">
        <v>28</v>
      </c>
      <c r="H580" s="6728" t="s">
        <v>28</v>
      </c>
      <c r="I580" s="6728" t="s">
        <v>948</v>
      </c>
    </row>
    <row customHeight="1" ht="11.25">
      <c r="A581" s="6728" t="s">
        <v>2291</v>
      </c>
      <c r="B581" s="6728" t="s">
        <v>16</v>
      </c>
      <c r="C581" s="6728" t="s">
        <v>2309</v>
      </c>
      <c r="D581" s="6728" t="s">
        <v>2306</v>
      </c>
      <c r="E581" s="6728" t="s">
        <v>2307</v>
      </c>
      <c r="F581" s="6728" t="s">
        <v>2310</v>
      </c>
      <c r="G581" s="6728" t="s">
        <v>28</v>
      </c>
      <c r="H581" s="6728" t="s">
        <v>28</v>
      </c>
      <c r="I581" s="6728" t="s">
        <v>948</v>
      </c>
    </row>
    <row customHeight="1" ht="11.25">
      <c r="A582" s="6728" t="s">
        <v>2291</v>
      </c>
      <c r="B582" s="6728" t="s">
        <v>16</v>
      </c>
      <c r="C582" s="6728" t="s">
        <v>2332</v>
      </c>
      <c r="D582" s="6728" t="s">
        <v>2333</v>
      </c>
      <c r="E582" s="6728" t="s">
        <v>2334</v>
      </c>
      <c r="F582" s="6728" t="s">
        <v>2335</v>
      </c>
      <c r="G582" s="6728" t="s">
        <v>2336</v>
      </c>
      <c r="H582" s="6728" t="s">
        <v>28</v>
      </c>
      <c r="I582" s="6728" t="s">
        <v>948</v>
      </c>
    </row>
    <row customHeight="1" ht="11.25">
      <c r="A583" s="6728" t="s">
        <v>2291</v>
      </c>
      <c r="B583" s="6728" t="s">
        <v>16</v>
      </c>
      <c r="C583" s="6728" t="s">
        <v>3288</v>
      </c>
      <c r="D583" s="6728" t="s">
        <v>3289</v>
      </c>
      <c r="E583" s="6728" t="s">
        <v>3290</v>
      </c>
      <c r="F583" s="6728" t="s">
        <v>2873</v>
      </c>
      <c r="G583" s="6728" t="s">
        <v>3291</v>
      </c>
      <c r="H583" s="6728" t="s">
        <v>28</v>
      </c>
      <c r="I583" s="6728" t="s">
        <v>948</v>
      </c>
    </row>
    <row customHeight="1" ht="11.25">
      <c r="A584" s="6728" t="s">
        <v>2291</v>
      </c>
      <c r="B584" s="6728" t="s">
        <v>16</v>
      </c>
      <c r="C584" s="6728" t="s">
        <v>2353</v>
      </c>
      <c r="D584" s="6728" t="s">
        <v>2354</v>
      </c>
      <c r="E584" s="6728" t="s">
        <v>2344</v>
      </c>
      <c r="F584" s="6728" t="s">
        <v>2355</v>
      </c>
      <c r="G584" s="6728" t="s">
        <v>2346</v>
      </c>
      <c r="H584" s="6728" t="s">
        <v>28</v>
      </c>
      <c r="I584" s="6728" t="s">
        <v>948</v>
      </c>
    </row>
    <row customHeight="1" ht="11.25">
      <c r="A585" s="6728" t="s">
        <v>2291</v>
      </c>
      <c r="B585" s="6728" t="s">
        <v>16</v>
      </c>
      <c r="C585" s="6728" t="s">
        <v>2368</v>
      </c>
      <c r="D585" s="6728" t="s">
        <v>2369</v>
      </c>
      <c r="E585" s="6728" t="s">
        <v>2370</v>
      </c>
      <c r="F585" s="6728" t="s">
        <v>2345</v>
      </c>
      <c r="G585" s="6728" t="s">
        <v>2371</v>
      </c>
      <c r="H585" s="6728" t="s">
        <v>28</v>
      </c>
      <c r="I585" s="6728" t="s">
        <v>948</v>
      </c>
    </row>
    <row customHeight="1" ht="11.25">
      <c r="A586" s="6728" t="s">
        <v>2291</v>
      </c>
      <c r="B586" s="6728" t="s">
        <v>16</v>
      </c>
      <c r="C586" s="6728" t="s">
        <v>2393</v>
      </c>
      <c r="D586" s="6728" t="s">
        <v>2394</v>
      </c>
      <c r="E586" s="6728" t="s">
        <v>2370</v>
      </c>
      <c r="F586" s="6728" t="s">
        <v>2361</v>
      </c>
      <c r="G586" s="6728" t="s">
        <v>2371</v>
      </c>
      <c r="H586" s="6728" t="s">
        <v>28</v>
      </c>
      <c r="I586" s="6728" t="s">
        <v>948</v>
      </c>
    </row>
    <row customHeight="1" ht="11.25">
      <c r="A587" s="6728" t="s">
        <v>2291</v>
      </c>
      <c r="B587" s="6728" t="s">
        <v>16</v>
      </c>
      <c r="C587" s="6728" t="s">
        <v>2404</v>
      </c>
      <c r="D587" s="6728" t="s">
        <v>2405</v>
      </c>
      <c r="E587" s="6728" t="s">
        <v>2406</v>
      </c>
      <c r="F587" s="6728" t="s">
        <v>2407</v>
      </c>
      <c r="G587" s="6728" t="s">
        <v>2408</v>
      </c>
      <c r="H587" s="6728" t="s">
        <v>28</v>
      </c>
      <c r="I587" s="6728" t="s">
        <v>948</v>
      </c>
    </row>
    <row customHeight="1" ht="11.25">
      <c r="A588" s="6728" t="s">
        <v>2291</v>
      </c>
      <c r="B588" s="6728" t="s">
        <v>16</v>
      </c>
      <c r="C588" s="6728" t="s">
        <v>13</v>
      </c>
      <c r="D588" s="6728" t="s">
        <v>47</v>
      </c>
      <c r="E588" s="6728" t="s">
        <v>50</v>
      </c>
      <c r="F588" s="6728" t="s">
        <v>52</v>
      </c>
      <c r="G588" s="6728" t="s">
        <v>2318</v>
      </c>
      <c r="H588" s="6728" t="s">
        <v>28</v>
      </c>
      <c r="I588" s="6728" t="s">
        <v>948</v>
      </c>
    </row>
    <row customHeight="1" ht="11.25">
      <c r="A589" s="6728" t="s">
        <v>2291</v>
      </c>
      <c r="B589" s="6728" t="s">
        <v>16</v>
      </c>
      <c r="C589" s="6728" t="s">
        <v>2413</v>
      </c>
      <c r="D589" s="6728" t="s">
        <v>2414</v>
      </c>
      <c r="E589" s="6728" t="s">
        <v>2415</v>
      </c>
      <c r="F589" s="6728" t="s">
        <v>2416</v>
      </c>
      <c r="G589" s="6728" t="s">
        <v>2417</v>
      </c>
      <c r="H589" s="6728" t="s">
        <v>28</v>
      </c>
      <c r="I589" s="6728" t="s">
        <v>948</v>
      </c>
    </row>
    <row customHeight="1" ht="11.25">
      <c r="A590" s="6728" t="s">
        <v>2291</v>
      </c>
      <c r="B590" s="6728" t="s">
        <v>16</v>
      </c>
      <c r="C590" s="6728" t="s">
        <v>2426</v>
      </c>
      <c r="D590" s="6728" t="s">
        <v>2427</v>
      </c>
      <c r="E590" s="6728" t="s">
        <v>2428</v>
      </c>
      <c r="F590" s="6728" t="s">
        <v>2407</v>
      </c>
      <c r="G590" s="6728" t="s">
        <v>2429</v>
      </c>
      <c r="H590" s="6728" t="s">
        <v>28</v>
      </c>
      <c r="I590" s="6728" t="s">
        <v>948</v>
      </c>
    </row>
    <row customHeight="1" ht="11.25">
      <c r="A591" s="6728" t="s">
        <v>2291</v>
      </c>
      <c r="B591" s="6728" t="s">
        <v>16</v>
      </c>
      <c r="C591" s="6728" t="s">
        <v>2430</v>
      </c>
      <c r="D591" s="6728" t="s">
        <v>2431</v>
      </c>
      <c r="E591" s="6728" t="s">
        <v>2432</v>
      </c>
      <c r="F591" s="6728" t="s">
        <v>2433</v>
      </c>
      <c r="G591" s="6728" t="s">
        <v>2434</v>
      </c>
      <c r="H591" s="6728" t="s">
        <v>28</v>
      </c>
      <c r="I591" s="6728" t="s">
        <v>948</v>
      </c>
    </row>
    <row customHeight="1" ht="11.25">
      <c r="A592" s="6728" t="s">
        <v>2291</v>
      </c>
      <c r="B592" s="6728" t="s">
        <v>16</v>
      </c>
      <c r="C592" s="6728" t="s">
        <v>2440</v>
      </c>
      <c r="D592" s="6728" t="s">
        <v>2441</v>
      </c>
      <c r="E592" s="6728" t="s">
        <v>2432</v>
      </c>
      <c r="F592" s="6728" t="s">
        <v>2442</v>
      </c>
      <c r="G592" s="6728" t="s">
        <v>2443</v>
      </c>
      <c r="H592" s="6728" t="s">
        <v>28</v>
      </c>
      <c r="I592" s="6728" t="s">
        <v>948</v>
      </c>
    </row>
    <row customHeight="1" ht="11.25">
      <c r="A593" s="6728" t="s">
        <v>2291</v>
      </c>
      <c r="B593" s="6728" t="s">
        <v>16</v>
      </c>
      <c r="C593" s="6728" t="s">
        <v>28</v>
      </c>
      <c r="D593" s="6728" t="s">
        <v>2460</v>
      </c>
      <c r="E593" s="6728" t="s">
        <v>2461</v>
      </c>
      <c r="F593" s="6728" t="s">
        <v>2303</v>
      </c>
      <c r="G593" s="6728" t="s">
        <v>28</v>
      </c>
      <c r="H593" s="6728" t="s">
        <v>28</v>
      </c>
      <c r="I593" s="6728" t="s">
        <v>948</v>
      </c>
    </row>
    <row customHeight="1" ht="11.25">
      <c r="A594" s="6728" t="s">
        <v>2291</v>
      </c>
      <c r="B594" s="6728" t="s">
        <v>16</v>
      </c>
      <c r="C594" s="6728" t="s">
        <v>2462</v>
      </c>
      <c r="D594" s="6728" t="s">
        <v>2463</v>
      </c>
      <c r="E594" s="6728" t="s">
        <v>2464</v>
      </c>
      <c r="F594" s="6728" t="s">
        <v>2303</v>
      </c>
      <c r="G594" s="6728" t="s">
        <v>2465</v>
      </c>
      <c r="H594" s="6728" t="s">
        <v>28</v>
      </c>
      <c r="I594" s="6728" t="s">
        <v>948</v>
      </c>
    </row>
    <row customHeight="1" ht="11.25">
      <c r="A595" s="6728" t="s">
        <v>2291</v>
      </c>
      <c r="B595" s="6728" t="s">
        <v>16</v>
      </c>
      <c r="C595" s="6728" t="s">
        <v>2466</v>
      </c>
      <c r="D595" s="6728" t="s">
        <v>2467</v>
      </c>
      <c r="E595" s="6728" t="s">
        <v>2464</v>
      </c>
      <c r="F595" s="6728" t="s">
        <v>2345</v>
      </c>
      <c r="G595" s="6728" t="s">
        <v>2465</v>
      </c>
      <c r="H595" s="6728" t="s">
        <v>28</v>
      </c>
      <c r="I595" s="6728" t="s">
        <v>948</v>
      </c>
    </row>
    <row customHeight="1" ht="11.25">
      <c r="A596" s="6728" t="s">
        <v>2291</v>
      </c>
      <c r="B596" s="6728" t="s">
        <v>16</v>
      </c>
      <c r="C596" s="6728" t="s">
        <v>2468</v>
      </c>
      <c r="D596" s="6728" t="s">
        <v>2469</v>
      </c>
      <c r="E596" s="6728" t="s">
        <v>2464</v>
      </c>
      <c r="F596" s="6728" t="s">
        <v>2392</v>
      </c>
      <c r="G596" s="6728" t="s">
        <v>2465</v>
      </c>
      <c r="H596" s="6728" t="s">
        <v>28</v>
      </c>
      <c r="I596" s="6728" t="s">
        <v>948</v>
      </c>
    </row>
    <row customHeight="1" ht="11.25">
      <c r="A597" s="6728" t="s">
        <v>2291</v>
      </c>
      <c r="B597" s="6728" t="s">
        <v>16</v>
      </c>
      <c r="C597" s="6728" t="s">
        <v>2476</v>
      </c>
      <c r="D597" s="6728" t="s">
        <v>2477</v>
      </c>
      <c r="E597" s="6728" t="s">
        <v>2464</v>
      </c>
      <c r="F597" s="6728" t="s">
        <v>2478</v>
      </c>
      <c r="G597" s="6728" t="s">
        <v>2465</v>
      </c>
      <c r="H597" s="6728" t="s">
        <v>28</v>
      </c>
      <c r="I597" s="6728" t="s">
        <v>948</v>
      </c>
    </row>
    <row customHeight="1" ht="11.25">
      <c r="A598" s="6728" t="s">
        <v>2291</v>
      </c>
      <c r="B598" s="6728" t="s">
        <v>16</v>
      </c>
      <c r="C598" s="6728" t="s">
        <v>2482</v>
      </c>
      <c r="D598" s="6728" t="s">
        <v>2483</v>
      </c>
      <c r="E598" s="6728" t="s">
        <v>2464</v>
      </c>
      <c r="F598" s="6728" t="s">
        <v>2484</v>
      </c>
      <c r="G598" s="6728" t="s">
        <v>2465</v>
      </c>
      <c r="H598" s="6728" t="s">
        <v>28</v>
      </c>
      <c r="I598" s="6728" t="s">
        <v>948</v>
      </c>
    </row>
    <row customHeight="1" ht="11.25">
      <c r="A599" s="6728" t="s">
        <v>2291</v>
      </c>
      <c r="B599" s="6728" t="s">
        <v>16</v>
      </c>
      <c r="C599" s="6728" t="s">
        <v>2505</v>
      </c>
      <c r="D599" s="6728" t="s">
        <v>2506</v>
      </c>
      <c r="E599" s="6728" t="s">
        <v>2464</v>
      </c>
      <c r="F599" s="6728" t="s">
        <v>2380</v>
      </c>
      <c r="G599" s="6728" t="s">
        <v>2465</v>
      </c>
      <c r="H599" s="6728" t="s">
        <v>28</v>
      </c>
      <c r="I599" s="6728" t="s">
        <v>948</v>
      </c>
    </row>
    <row customHeight="1" ht="11.25">
      <c r="A600" s="6728" t="s">
        <v>2291</v>
      </c>
      <c r="B600" s="6728" t="s">
        <v>16</v>
      </c>
      <c r="C600" s="6728" t="s">
        <v>2515</v>
      </c>
      <c r="D600" s="6728" t="s">
        <v>2516</v>
      </c>
      <c r="E600" s="6728" t="s">
        <v>2464</v>
      </c>
      <c r="F600" s="6728" t="s">
        <v>2389</v>
      </c>
      <c r="G600" s="6728" t="s">
        <v>2465</v>
      </c>
      <c r="H600" s="6728" t="s">
        <v>28</v>
      </c>
      <c r="I600" s="6728" t="s">
        <v>948</v>
      </c>
    </row>
    <row customHeight="1" ht="11.25">
      <c r="A601" s="6728" t="s">
        <v>2291</v>
      </c>
      <c r="B601" s="6728" t="s">
        <v>16</v>
      </c>
      <c r="C601" s="6728" t="s">
        <v>2523</v>
      </c>
      <c r="D601" s="6728" t="s">
        <v>2524</v>
      </c>
      <c r="E601" s="6728" t="s">
        <v>2464</v>
      </c>
      <c r="F601" s="6728" t="s">
        <v>2525</v>
      </c>
      <c r="G601" s="6728" t="s">
        <v>2465</v>
      </c>
      <c r="H601" s="6728" t="s">
        <v>28</v>
      </c>
      <c r="I601" s="6728" t="s">
        <v>948</v>
      </c>
    </row>
    <row customHeight="1" ht="11.25">
      <c r="A602" s="6728" t="s">
        <v>2291</v>
      </c>
      <c r="B602" s="6728" t="s">
        <v>16</v>
      </c>
      <c r="C602" s="6728" t="s">
        <v>2529</v>
      </c>
      <c r="D602" s="6728" t="s">
        <v>2530</v>
      </c>
      <c r="E602" s="6728" t="s">
        <v>2464</v>
      </c>
      <c r="F602" s="6728" t="s">
        <v>2531</v>
      </c>
      <c r="G602" s="6728" t="s">
        <v>2465</v>
      </c>
      <c r="H602" s="6728" t="s">
        <v>28</v>
      </c>
      <c r="I602" s="6728" t="s">
        <v>948</v>
      </c>
    </row>
    <row customHeight="1" ht="11.25">
      <c r="A603" s="6728" t="s">
        <v>2291</v>
      </c>
      <c r="B603" s="6728" t="s">
        <v>16</v>
      </c>
      <c r="C603" s="6728" t="s">
        <v>2538</v>
      </c>
      <c r="D603" s="6728" t="s">
        <v>2539</v>
      </c>
      <c r="E603" s="6728" t="s">
        <v>2464</v>
      </c>
      <c r="F603" s="6728" t="s">
        <v>2540</v>
      </c>
      <c r="G603" s="6728" t="s">
        <v>2465</v>
      </c>
      <c r="H603" s="6728" t="s">
        <v>28</v>
      </c>
      <c r="I603" s="6728" t="s">
        <v>948</v>
      </c>
    </row>
    <row customHeight="1" ht="11.25">
      <c r="A604" s="6728" t="s">
        <v>2291</v>
      </c>
      <c r="B604" s="6728" t="s">
        <v>16</v>
      </c>
      <c r="C604" s="6728" t="s">
        <v>2552</v>
      </c>
      <c r="D604" s="6728" t="s">
        <v>2553</v>
      </c>
      <c r="E604" s="6728" t="s">
        <v>2554</v>
      </c>
      <c r="F604" s="6728" t="s">
        <v>2555</v>
      </c>
      <c r="G604" s="6728" t="s">
        <v>28</v>
      </c>
      <c r="H604" s="6728" t="s">
        <v>28</v>
      </c>
      <c r="I604" s="6728" t="s">
        <v>948</v>
      </c>
    </row>
    <row customHeight="1" ht="11.25">
      <c r="A605" s="6728" t="s">
        <v>2291</v>
      </c>
      <c r="B605" s="6728" t="s">
        <v>16</v>
      </c>
      <c r="C605" s="6728" t="s">
        <v>3426</v>
      </c>
      <c r="D605" s="6728" t="s">
        <v>3427</v>
      </c>
      <c r="E605" s="6728" t="s">
        <v>3428</v>
      </c>
      <c r="F605" s="6728" t="s">
        <v>617</v>
      </c>
      <c r="G605" s="6728" t="s">
        <v>3429</v>
      </c>
      <c r="H605" s="6728" t="s">
        <v>28</v>
      </c>
      <c r="I605" s="6728" t="s">
        <v>948</v>
      </c>
    </row>
    <row customHeight="1" ht="11.25">
      <c r="A606" s="6728" t="s">
        <v>2291</v>
      </c>
      <c r="B606" s="6728" t="s">
        <v>16</v>
      </c>
      <c r="C606" s="6728" t="s">
        <v>3430</v>
      </c>
      <c r="D606" s="6728" t="s">
        <v>3431</v>
      </c>
      <c r="E606" s="6728" t="s">
        <v>3432</v>
      </c>
      <c r="F606" s="6728" t="s">
        <v>617</v>
      </c>
      <c r="G606" s="6728" t="s">
        <v>3433</v>
      </c>
      <c r="H606" s="6728" t="s">
        <v>28</v>
      </c>
      <c r="I606" s="6728" t="s">
        <v>948</v>
      </c>
    </row>
    <row customHeight="1" ht="11.25">
      <c r="A607" s="6728" t="s">
        <v>2291</v>
      </c>
      <c r="B607" s="6728" t="s">
        <v>16</v>
      </c>
      <c r="C607" s="6728" t="s">
        <v>3298</v>
      </c>
      <c r="D607" s="6728" t="s">
        <v>3299</v>
      </c>
      <c r="E607" s="6728" t="s">
        <v>3300</v>
      </c>
      <c r="F607" s="6728" t="s">
        <v>617</v>
      </c>
      <c r="G607" s="6728" t="s">
        <v>3155</v>
      </c>
      <c r="H607" s="6728" t="s">
        <v>28</v>
      </c>
      <c r="I607" s="6728" t="s">
        <v>948</v>
      </c>
    </row>
    <row customHeight="1" ht="11.25">
      <c r="A608" s="6728" t="s">
        <v>2291</v>
      </c>
      <c r="B608" s="6728" t="s">
        <v>16</v>
      </c>
      <c r="C608" s="6728" t="s">
        <v>3434</v>
      </c>
      <c r="D608" s="6728" t="s">
        <v>3435</v>
      </c>
      <c r="E608" s="6728" t="s">
        <v>3436</v>
      </c>
      <c r="F608" s="6728" t="s">
        <v>617</v>
      </c>
      <c r="G608" s="6728" t="s">
        <v>2975</v>
      </c>
      <c r="H608" s="6728" t="s">
        <v>28</v>
      </c>
      <c r="I608" s="6728" t="s">
        <v>948</v>
      </c>
    </row>
    <row customHeight="1" ht="11.25">
      <c r="A609" s="6728" t="s">
        <v>2291</v>
      </c>
      <c r="B609" s="6728" t="s">
        <v>16</v>
      </c>
      <c r="C609" s="6728" t="s">
        <v>3437</v>
      </c>
      <c r="D609" s="6728" t="s">
        <v>3438</v>
      </c>
      <c r="E609" s="6728" t="s">
        <v>3439</v>
      </c>
      <c r="F609" s="6728" t="s">
        <v>617</v>
      </c>
      <c r="G609" s="6728" t="s">
        <v>3440</v>
      </c>
      <c r="H609" s="6728" t="s">
        <v>28</v>
      </c>
      <c r="I609" s="6728" t="s">
        <v>948</v>
      </c>
    </row>
    <row customHeight="1" ht="11.25">
      <c r="A610" s="6728" t="s">
        <v>2291</v>
      </c>
      <c r="B610" s="6728" t="s">
        <v>16</v>
      </c>
      <c r="C610" s="6728" t="s">
        <v>3441</v>
      </c>
      <c r="D610" s="6728" t="s">
        <v>3442</v>
      </c>
      <c r="E610" s="6728" t="s">
        <v>3443</v>
      </c>
      <c r="F610" s="6728" t="s">
        <v>617</v>
      </c>
      <c r="G610" s="6728" t="s">
        <v>3444</v>
      </c>
      <c r="H610" s="6728" t="s">
        <v>28</v>
      </c>
      <c r="I610" s="6728" t="s">
        <v>948</v>
      </c>
    </row>
    <row customHeight="1" ht="11.25">
      <c r="A611" s="6728" t="s">
        <v>2291</v>
      </c>
      <c r="B611" s="6728" t="s">
        <v>16</v>
      </c>
      <c r="C611" s="6728" t="s">
        <v>3445</v>
      </c>
      <c r="D611" s="6728" t="s">
        <v>3446</v>
      </c>
      <c r="E611" s="6728" t="s">
        <v>3447</v>
      </c>
      <c r="F611" s="6728" t="s">
        <v>617</v>
      </c>
      <c r="G611" s="6728" t="s">
        <v>2958</v>
      </c>
      <c r="H611" s="6728" t="s">
        <v>28</v>
      </c>
      <c r="I611" s="6728" t="s">
        <v>948</v>
      </c>
    </row>
    <row customHeight="1" ht="11.25">
      <c r="A612" s="6728" t="s">
        <v>2291</v>
      </c>
      <c r="B612" s="6728" t="s">
        <v>16</v>
      </c>
      <c r="C612" s="6728" t="s">
        <v>3448</v>
      </c>
      <c r="D612" s="6728" t="s">
        <v>3449</v>
      </c>
      <c r="E612" s="6728" t="s">
        <v>3450</v>
      </c>
      <c r="F612" s="6728" t="s">
        <v>617</v>
      </c>
      <c r="G612" s="6728" t="s">
        <v>3451</v>
      </c>
      <c r="H612" s="6728" t="s">
        <v>28</v>
      </c>
      <c r="I612" s="6728" t="s">
        <v>948</v>
      </c>
    </row>
    <row customHeight="1" ht="11.25">
      <c r="A613" s="6728" t="s">
        <v>2291</v>
      </c>
      <c r="B613" s="6728" t="s">
        <v>16</v>
      </c>
      <c r="C613" s="6728" t="s">
        <v>3301</v>
      </c>
      <c r="D613" s="6728" t="s">
        <v>3302</v>
      </c>
      <c r="E613" s="6728" t="s">
        <v>3303</v>
      </c>
      <c r="F613" s="6728" t="s">
        <v>617</v>
      </c>
      <c r="G613" s="6728" t="s">
        <v>3304</v>
      </c>
      <c r="H613" s="6728" t="s">
        <v>28</v>
      </c>
      <c r="I613" s="6728" t="s">
        <v>948</v>
      </c>
    </row>
    <row customHeight="1" ht="11.25">
      <c r="A614" s="6728" t="s">
        <v>2291</v>
      </c>
      <c r="B614" s="6728" t="s">
        <v>16</v>
      </c>
      <c r="C614" s="6728" t="s">
        <v>3452</v>
      </c>
      <c r="D614" s="6728" t="s">
        <v>3453</v>
      </c>
      <c r="E614" s="6728" t="s">
        <v>3454</v>
      </c>
      <c r="F614" s="6728" t="s">
        <v>617</v>
      </c>
      <c r="G614" s="6728" t="s">
        <v>3455</v>
      </c>
      <c r="H614" s="6728" t="s">
        <v>28</v>
      </c>
      <c r="I614" s="6728" t="s">
        <v>948</v>
      </c>
    </row>
    <row customHeight="1" ht="11.25">
      <c r="A615" s="6728" t="s">
        <v>2291</v>
      </c>
      <c r="B615" s="6728" t="s">
        <v>16</v>
      </c>
      <c r="C615" s="6728" t="s">
        <v>3456</v>
      </c>
      <c r="D615" s="6728" t="s">
        <v>3457</v>
      </c>
      <c r="E615" s="6728" t="s">
        <v>3458</v>
      </c>
      <c r="F615" s="6728" t="s">
        <v>617</v>
      </c>
      <c r="G615" s="6728" t="s">
        <v>3459</v>
      </c>
      <c r="H615" s="6728" t="s">
        <v>28</v>
      </c>
      <c r="I615" s="6728" t="s">
        <v>948</v>
      </c>
    </row>
    <row customHeight="1" ht="11.25">
      <c r="A616" s="6728" t="s">
        <v>2291</v>
      </c>
      <c r="B616" s="6728" t="s">
        <v>16</v>
      </c>
      <c r="C616" s="6728" t="s">
        <v>3460</v>
      </c>
      <c r="D616" s="6728" t="s">
        <v>3461</v>
      </c>
      <c r="E616" s="6728" t="s">
        <v>3462</v>
      </c>
      <c r="F616" s="6728" t="s">
        <v>617</v>
      </c>
      <c r="G616" s="6728" t="s">
        <v>2439</v>
      </c>
      <c r="H616" s="6728" t="s">
        <v>28</v>
      </c>
      <c r="I616" s="6728" t="s">
        <v>948</v>
      </c>
    </row>
    <row customHeight="1" ht="11.25">
      <c r="A617" s="6728" t="s">
        <v>2291</v>
      </c>
      <c r="B617" s="6728" t="s">
        <v>16</v>
      </c>
      <c r="C617" s="6728" t="s">
        <v>3463</v>
      </c>
      <c r="D617" s="6728" t="s">
        <v>3464</v>
      </c>
      <c r="E617" s="6728" t="s">
        <v>3465</v>
      </c>
      <c r="F617" s="6728" t="s">
        <v>617</v>
      </c>
      <c r="G617" s="6728" t="s">
        <v>2608</v>
      </c>
      <c r="H617" s="6728" t="s">
        <v>28</v>
      </c>
      <c r="I617" s="6728" t="s">
        <v>948</v>
      </c>
    </row>
    <row customHeight="1" ht="11.25">
      <c r="A618" s="6728" t="s">
        <v>2291</v>
      </c>
      <c r="B618" s="6728" t="s">
        <v>16</v>
      </c>
      <c r="C618" s="6728" t="s">
        <v>3312</v>
      </c>
      <c r="D618" s="6728" t="s">
        <v>3313</v>
      </c>
      <c r="E618" s="6728" t="s">
        <v>3314</v>
      </c>
      <c r="F618" s="6728" t="s">
        <v>617</v>
      </c>
      <c r="G618" s="6728" t="s">
        <v>3315</v>
      </c>
      <c r="H618" s="6728" t="s">
        <v>28</v>
      </c>
      <c r="I618" s="6728" t="s">
        <v>948</v>
      </c>
    </row>
    <row customHeight="1" ht="11.25">
      <c r="A619" s="6728" t="s">
        <v>2291</v>
      </c>
      <c r="B619" s="6728" t="s">
        <v>16</v>
      </c>
      <c r="C619" s="6728" t="s">
        <v>2667</v>
      </c>
      <c r="D619" s="6728" t="s">
        <v>2668</v>
      </c>
      <c r="E619" s="6728" t="s">
        <v>2432</v>
      </c>
      <c r="F619" s="6728" t="s">
        <v>2669</v>
      </c>
      <c r="G619" s="6728" t="s">
        <v>2670</v>
      </c>
      <c r="H619" s="6728" t="s">
        <v>28</v>
      </c>
      <c r="I619" s="6728" t="s">
        <v>948</v>
      </c>
    </row>
    <row customHeight="1" ht="11.25">
      <c r="A620" s="6728" t="s">
        <v>2291</v>
      </c>
      <c r="B620" s="6728" t="s">
        <v>16</v>
      </c>
      <c r="C620" s="6728" t="s">
        <v>3466</v>
      </c>
      <c r="D620" s="6728" t="s">
        <v>3467</v>
      </c>
      <c r="E620" s="6728" t="s">
        <v>3468</v>
      </c>
      <c r="F620" s="6728" t="s">
        <v>3319</v>
      </c>
      <c r="G620" s="6728" t="s">
        <v>3469</v>
      </c>
      <c r="H620" s="6728" t="s">
        <v>28</v>
      </c>
      <c r="I620" s="6728" t="s">
        <v>948</v>
      </c>
    </row>
    <row customHeight="1" ht="11.25">
      <c r="A621" s="6728" t="s">
        <v>2291</v>
      </c>
      <c r="B621" s="6728" t="s">
        <v>16</v>
      </c>
      <c r="C621" s="6728" t="s">
        <v>3470</v>
      </c>
      <c r="D621" s="6728" t="s">
        <v>3471</v>
      </c>
      <c r="E621" s="6728" t="s">
        <v>3472</v>
      </c>
      <c r="F621" s="6728" t="s">
        <v>2779</v>
      </c>
      <c r="G621" s="6728" t="s">
        <v>3473</v>
      </c>
      <c r="H621" s="6728" t="s">
        <v>28</v>
      </c>
      <c r="I621" s="6728" t="s">
        <v>948</v>
      </c>
    </row>
    <row customHeight="1" ht="11.25">
      <c r="A622" s="6728" t="s">
        <v>2291</v>
      </c>
      <c r="B622" s="6728" t="s">
        <v>16</v>
      </c>
      <c r="C622" s="6728" t="s">
        <v>3474</v>
      </c>
      <c r="D622" s="6728" t="s">
        <v>3475</v>
      </c>
      <c r="E622" s="6728" t="s">
        <v>3476</v>
      </c>
      <c r="F622" s="6728" t="s">
        <v>2407</v>
      </c>
      <c r="G622" s="6728" t="s">
        <v>3477</v>
      </c>
      <c r="H622" s="6728" t="s">
        <v>28</v>
      </c>
      <c r="I622" s="6728" t="s">
        <v>948</v>
      </c>
    </row>
    <row customHeight="1" ht="11.25">
      <c r="A623" s="6728" t="s">
        <v>2291</v>
      </c>
      <c r="B623" s="6728" t="s">
        <v>16</v>
      </c>
      <c r="C623" s="6728" t="s">
        <v>2681</v>
      </c>
      <c r="D623" s="6728" t="s">
        <v>2682</v>
      </c>
      <c r="E623" s="6728" t="s">
        <v>2683</v>
      </c>
      <c r="F623" s="6728" t="s">
        <v>2340</v>
      </c>
      <c r="G623" s="6728" t="s">
        <v>2684</v>
      </c>
      <c r="H623" s="6728" t="s">
        <v>28</v>
      </c>
      <c r="I623" s="6728" t="s">
        <v>948</v>
      </c>
    </row>
    <row customHeight="1" ht="11.25">
      <c r="A624" s="6728" t="s">
        <v>2291</v>
      </c>
      <c r="B624" s="6728" t="s">
        <v>16</v>
      </c>
      <c r="C624" s="6728" t="s">
        <v>2685</v>
      </c>
      <c r="D624" s="6728" t="s">
        <v>2686</v>
      </c>
      <c r="E624" s="6728" t="s">
        <v>2687</v>
      </c>
      <c r="F624" s="6728" t="s">
        <v>2688</v>
      </c>
      <c r="G624" s="6728" t="s">
        <v>2689</v>
      </c>
      <c r="H624" s="6728" t="s">
        <v>28</v>
      </c>
      <c r="I624" s="6728" t="s">
        <v>948</v>
      </c>
    </row>
    <row customHeight="1" ht="11.25">
      <c r="A625" s="6728" t="s">
        <v>2291</v>
      </c>
      <c r="B625" s="6728" t="s">
        <v>16</v>
      </c>
      <c r="C625" s="6728" t="s">
        <v>3478</v>
      </c>
      <c r="D625" s="6728" t="s">
        <v>3479</v>
      </c>
      <c r="E625" s="6728" t="s">
        <v>3480</v>
      </c>
      <c r="F625" s="6728" t="s">
        <v>2779</v>
      </c>
      <c r="G625" s="6728" t="s">
        <v>3481</v>
      </c>
      <c r="H625" s="6728" t="s">
        <v>3482</v>
      </c>
      <c r="I625" s="6728" t="s">
        <v>948</v>
      </c>
    </row>
    <row customHeight="1" ht="11.25">
      <c r="A626" s="6728" t="s">
        <v>2291</v>
      </c>
      <c r="B626" s="6728" t="s">
        <v>16</v>
      </c>
      <c r="C626" s="6728" t="s">
        <v>2690</v>
      </c>
      <c r="D626" s="6728" t="s">
        <v>2691</v>
      </c>
      <c r="E626" s="6728" t="s">
        <v>2692</v>
      </c>
      <c r="F626" s="6728" t="s">
        <v>2303</v>
      </c>
      <c r="G626" s="6728" t="s">
        <v>2693</v>
      </c>
      <c r="H626" s="6728" t="s">
        <v>28</v>
      </c>
      <c r="I626" s="6728" t="s">
        <v>948</v>
      </c>
    </row>
    <row customHeight="1" ht="11.25">
      <c r="A627" s="6728" t="s">
        <v>2291</v>
      </c>
      <c r="B627" s="6728" t="s">
        <v>16</v>
      </c>
      <c r="C627" s="6728" t="s">
        <v>2694</v>
      </c>
      <c r="D627" s="6728" t="s">
        <v>2695</v>
      </c>
      <c r="E627" s="6728" t="s">
        <v>2696</v>
      </c>
      <c r="F627" s="6728" t="s">
        <v>2697</v>
      </c>
      <c r="G627" s="6728" t="s">
        <v>2698</v>
      </c>
      <c r="H627" s="6728" t="s">
        <v>28</v>
      </c>
      <c r="I627" s="6728" t="s">
        <v>948</v>
      </c>
    </row>
    <row customHeight="1" ht="11.25">
      <c r="A628" s="6728" t="s">
        <v>2291</v>
      </c>
      <c r="B628" s="6728" t="s">
        <v>16</v>
      </c>
      <c r="C628" s="6728" t="s">
        <v>2699</v>
      </c>
      <c r="D628" s="6728" t="s">
        <v>2700</v>
      </c>
      <c r="E628" s="6728" t="s">
        <v>2701</v>
      </c>
      <c r="F628" s="6728" t="s">
        <v>2702</v>
      </c>
      <c r="G628" s="6728" t="s">
        <v>2703</v>
      </c>
      <c r="H628" s="6728" t="s">
        <v>2704</v>
      </c>
      <c r="I628" s="6728" t="s">
        <v>948</v>
      </c>
    </row>
    <row customHeight="1" ht="11.25">
      <c r="A629" s="6728" t="s">
        <v>2291</v>
      </c>
      <c r="B629" s="6728" t="s">
        <v>16</v>
      </c>
      <c r="C629" s="6728" t="s">
        <v>3316</v>
      </c>
      <c r="D629" s="6728" t="s">
        <v>3317</v>
      </c>
      <c r="E629" s="6728" t="s">
        <v>3318</v>
      </c>
      <c r="F629" s="6728" t="s">
        <v>3319</v>
      </c>
      <c r="G629" s="6728" t="s">
        <v>3022</v>
      </c>
      <c r="H629" s="6728" t="s">
        <v>28</v>
      </c>
      <c r="I629" s="6728" t="s">
        <v>948</v>
      </c>
    </row>
    <row customHeight="1" ht="11.25">
      <c r="A630" s="6728" t="s">
        <v>2291</v>
      </c>
      <c r="B630" s="6728" t="s">
        <v>16</v>
      </c>
      <c r="C630" s="6728" t="s">
        <v>2705</v>
      </c>
      <c r="D630" s="6728" t="s">
        <v>2706</v>
      </c>
      <c r="E630" s="6728" t="s">
        <v>2707</v>
      </c>
      <c r="F630" s="6728" t="s">
        <v>2303</v>
      </c>
      <c r="G630" s="6728" t="s">
        <v>2708</v>
      </c>
      <c r="H630" s="6728" t="s">
        <v>28</v>
      </c>
      <c r="I630" s="6728" t="s">
        <v>948</v>
      </c>
    </row>
    <row customHeight="1" ht="11.25">
      <c r="A631" s="6728" t="s">
        <v>2291</v>
      </c>
      <c r="B631" s="6728" t="s">
        <v>16</v>
      </c>
      <c r="C631" s="6728" t="s">
        <v>2716</v>
      </c>
      <c r="D631" s="6728" t="s">
        <v>2717</v>
      </c>
      <c r="E631" s="6728" t="s">
        <v>2718</v>
      </c>
      <c r="F631" s="6728" t="s">
        <v>2719</v>
      </c>
      <c r="G631" s="6728" t="s">
        <v>2720</v>
      </c>
      <c r="H631" s="6728" t="s">
        <v>28</v>
      </c>
      <c r="I631" s="6728" t="s">
        <v>948</v>
      </c>
    </row>
    <row customHeight="1" ht="11.25">
      <c r="A632" s="6728" t="s">
        <v>2291</v>
      </c>
      <c r="B632" s="6728" t="s">
        <v>16</v>
      </c>
      <c r="C632" s="6728" t="s">
        <v>3483</v>
      </c>
      <c r="D632" s="6728" t="s">
        <v>3484</v>
      </c>
      <c r="E632" s="6728" t="s">
        <v>3485</v>
      </c>
      <c r="F632" s="6728" t="s">
        <v>3486</v>
      </c>
      <c r="G632" s="6728" t="s">
        <v>3487</v>
      </c>
      <c r="H632" s="6728" t="s">
        <v>28</v>
      </c>
      <c r="I632" s="6728" t="s">
        <v>948</v>
      </c>
    </row>
    <row customHeight="1" ht="11.25">
      <c r="A633" s="6728" t="s">
        <v>2291</v>
      </c>
      <c r="B633" s="6728" t="s">
        <v>16</v>
      </c>
      <c r="C633" s="6728" t="s">
        <v>2726</v>
      </c>
      <c r="D633" s="6728" t="s">
        <v>2727</v>
      </c>
      <c r="E633" s="6728" t="s">
        <v>2728</v>
      </c>
      <c r="F633" s="6728" t="s">
        <v>2303</v>
      </c>
      <c r="G633" s="6728" t="s">
        <v>2729</v>
      </c>
      <c r="H633" s="6728" t="s">
        <v>28</v>
      </c>
      <c r="I633" s="6728" t="s">
        <v>948</v>
      </c>
    </row>
    <row customHeight="1" ht="11.25">
      <c r="A634" s="6728" t="s">
        <v>2291</v>
      </c>
      <c r="B634" s="6728" t="s">
        <v>16</v>
      </c>
      <c r="C634" s="6728" t="s">
        <v>3488</v>
      </c>
      <c r="D634" s="6728" t="s">
        <v>3489</v>
      </c>
      <c r="E634" s="6728" t="s">
        <v>3490</v>
      </c>
      <c r="F634" s="6728" t="s">
        <v>2719</v>
      </c>
      <c r="G634" s="6728" t="s">
        <v>3491</v>
      </c>
      <c r="H634" s="6728" t="s">
        <v>28</v>
      </c>
      <c r="I634" s="6728" t="s">
        <v>948</v>
      </c>
    </row>
    <row customHeight="1" ht="11.25">
      <c r="A635" s="6728" t="s">
        <v>2291</v>
      </c>
      <c r="B635" s="6728" t="s">
        <v>16</v>
      </c>
      <c r="C635" s="6728" t="s">
        <v>3492</v>
      </c>
      <c r="D635" s="6728" t="s">
        <v>3493</v>
      </c>
      <c r="E635" s="6728" t="s">
        <v>3494</v>
      </c>
      <c r="F635" s="6728" t="s">
        <v>3495</v>
      </c>
      <c r="G635" s="6728" t="s">
        <v>3496</v>
      </c>
      <c r="H635" s="6728" t="s">
        <v>2666</v>
      </c>
      <c r="I635" s="6728" t="s">
        <v>948</v>
      </c>
    </row>
    <row customHeight="1" ht="11.25">
      <c r="A636" s="6728" t="s">
        <v>2291</v>
      </c>
      <c r="B636" s="6728" t="s">
        <v>16</v>
      </c>
      <c r="C636" s="6728" t="s">
        <v>3497</v>
      </c>
      <c r="D636" s="6728" t="s">
        <v>3498</v>
      </c>
      <c r="E636" s="6728" t="s">
        <v>3499</v>
      </c>
      <c r="F636" s="6728" t="s">
        <v>2724</v>
      </c>
      <c r="G636" s="6728" t="s">
        <v>3500</v>
      </c>
      <c r="H636" s="6728" t="s">
        <v>28</v>
      </c>
      <c r="I636" s="6728" t="s">
        <v>948</v>
      </c>
    </row>
    <row customHeight="1" ht="11.25">
      <c r="A637" s="6728" t="s">
        <v>2291</v>
      </c>
      <c r="B637" s="6728" t="s">
        <v>16</v>
      </c>
      <c r="C637" s="6728" t="s">
        <v>3501</v>
      </c>
      <c r="D637" s="6728" t="s">
        <v>3502</v>
      </c>
      <c r="E637" s="6728" t="s">
        <v>3503</v>
      </c>
      <c r="F637" s="6728" t="s">
        <v>2303</v>
      </c>
      <c r="G637" s="6728" t="s">
        <v>2958</v>
      </c>
      <c r="H637" s="6728" t="s">
        <v>28</v>
      </c>
      <c r="I637" s="6728" t="s">
        <v>948</v>
      </c>
    </row>
    <row customHeight="1" ht="11.25">
      <c r="A638" s="6728" t="s">
        <v>2291</v>
      </c>
      <c r="B638" s="6728" t="s">
        <v>16</v>
      </c>
      <c r="C638" s="6728" t="s">
        <v>3504</v>
      </c>
      <c r="D638" s="6728" t="s">
        <v>3505</v>
      </c>
      <c r="E638" s="6728" t="s">
        <v>3506</v>
      </c>
      <c r="F638" s="6728" t="s">
        <v>3507</v>
      </c>
      <c r="G638" s="6728" t="s">
        <v>3508</v>
      </c>
      <c r="H638" s="6728" t="s">
        <v>28</v>
      </c>
      <c r="I638" s="6728" t="s">
        <v>948</v>
      </c>
    </row>
    <row customHeight="1" ht="11.25">
      <c r="A639" s="6728" t="s">
        <v>2291</v>
      </c>
      <c r="B639" s="6728" t="s">
        <v>16</v>
      </c>
      <c r="C639" s="6728" t="s">
        <v>3320</v>
      </c>
      <c r="D639" s="6728" t="s">
        <v>3321</v>
      </c>
      <c r="E639" s="6728" t="s">
        <v>3322</v>
      </c>
      <c r="F639" s="6728" t="s">
        <v>3131</v>
      </c>
      <c r="G639" s="6728" t="s">
        <v>3323</v>
      </c>
      <c r="H639" s="6728" t="s">
        <v>28</v>
      </c>
      <c r="I639" s="6728" t="s">
        <v>948</v>
      </c>
    </row>
    <row customHeight="1" ht="11.25">
      <c r="A640" s="6728" t="s">
        <v>2291</v>
      </c>
      <c r="B640" s="6728" t="s">
        <v>16</v>
      </c>
      <c r="C640" s="6728" t="s">
        <v>3509</v>
      </c>
      <c r="D640" s="6728" t="s">
        <v>3510</v>
      </c>
      <c r="E640" s="6728" t="s">
        <v>3511</v>
      </c>
      <c r="F640" s="6728" t="s">
        <v>3054</v>
      </c>
      <c r="G640" s="6728" t="s">
        <v>3512</v>
      </c>
      <c r="H640" s="6728" t="s">
        <v>28</v>
      </c>
      <c r="I640" s="6728" t="s">
        <v>948</v>
      </c>
    </row>
    <row customHeight="1" ht="11.25">
      <c r="A641" s="6728" t="s">
        <v>2291</v>
      </c>
      <c r="B641" s="6728" t="s">
        <v>16</v>
      </c>
      <c r="C641" s="6728" t="s">
        <v>3513</v>
      </c>
      <c r="D641" s="6728" t="s">
        <v>3514</v>
      </c>
      <c r="E641" s="6728" t="s">
        <v>3515</v>
      </c>
      <c r="F641" s="6728" t="s">
        <v>2407</v>
      </c>
      <c r="G641" s="6728" t="s">
        <v>3516</v>
      </c>
      <c r="H641" s="6728" t="s">
        <v>28</v>
      </c>
      <c r="I641" s="6728" t="s">
        <v>948</v>
      </c>
    </row>
    <row customHeight="1" ht="11.25">
      <c r="A642" s="6728" t="s">
        <v>2291</v>
      </c>
      <c r="B642" s="6728" t="s">
        <v>16</v>
      </c>
      <c r="C642" s="6728" t="s">
        <v>3332</v>
      </c>
      <c r="D642" s="6728" t="s">
        <v>3333</v>
      </c>
      <c r="E642" s="6728" t="s">
        <v>3334</v>
      </c>
      <c r="F642" s="6728" t="s">
        <v>3131</v>
      </c>
      <c r="G642" s="6728" t="s">
        <v>3335</v>
      </c>
      <c r="H642" s="6728" t="s">
        <v>28</v>
      </c>
      <c r="I642" s="6728" t="s">
        <v>948</v>
      </c>
    </row>
    <row customHeight="1" ht="11.25">
      <c r="A643" s="6728" t="s">
        <v>2291</v>
      </c>
      <c r="B643" s="6728" t="s">
        <v>16</v>
      </c>
      <c r="C643" s="6728" t="s">
        <v>3517</v>
      </c>
      <c r="D643" s="6728" t="s">
        <v>3518</v>
      </c>
      <c r="E643" s="6728" t="s">
        <v>3519</v>
      </c>
      <c r="F643" s="6728" t="s">
        <v>3520</v>
      </c>
      <c r="G643" s="6728" t="s">
        <v>3521</v>
      </c>
      <c r="H643" s="6728" t="s">
        <v>28</v>
      </c>
      <c r="I643" s="6728" t="s">
        <v>948</v>
      </c>
    </row>
    <row customHeight="1" ht="11.25">
      <c r="A644" s="6728" t="s">
        <v>2291</v>
      </c>
      <c r="B644" s="6728" t="s">
        <v>16</v>
      </c>
      <c r="C644" s="6728" t="s">
        <v>3336</v>
      </c>
      <c r="D644" s="6728" t="s">
        <v>3337</v>
      </c>
      <c r="E644" s="6728" t="s">
        <v>3338</v>
      </c>
      <c r="F644" s="6728" t="s">
        <v>2702</v>
      </c>
      <c r="G644" s="6728" t="s">
        <v>3339</v>
      </c>
      <c r="H644" s="6728" t="s">
        <v>28</v>
      </c>
      <c r="I644" s="6728" t="s">
        <v>948</v>
      </c>
    </row>
    <row customHeight="1" ht="11.25">
      <c r="A645" s="6728" t="s">
        <v>2291</v>
      </c>
      <c r="B645" s="6728" t="s">
        <v>16</v>
      </c>
      <c r="C645" s="6728" t="s">
        <v>3522</v>
      </c>
      <c r="D645" s="6728" t="s">
        <v>3523</v>
      </c>
      <c r="E645" s="6728" t="s">
        <v>3524</v>
      </c>
      <c r="F645" s="6728" t="s">
        <v>2303</v>
      </c>
      <c r="G645" s="6728" t="s">
        <v>3525</v>
      </c>
      <c r="H645" s="6728" t="s">
        <v>28</v>
      </c>
      <c r="I645" s="6728" t="s">
        <v>948</v>
      </c>
    </row>
    <row customHeight="1" ht="11.25">
      <c r="A646" s="6728" t="s">
        <v>2291</v>
      </c>
      <c r="B646" s="6728" t="s">
        <v>16</v>
      </c>
      <c r="C646" s="6728" t="s">
        <v>3526</v>
      </c>
      <c r="D646" s="6728" t="s">
        <v>3527</v>
      </c>
      <c r="E646" s="6728" t="s">
        <v>3528</v>
      </c>
      <c r="F646" s="6728" t="s">
        <v>2917</v>
      </c>
      <c r="G646" s="6728" t="s">
        <v>3529</v>
      </c>
      <c r="H646" s="6728" t="s">
        <v>28</v>
      </c>
      <c r="I646" s="6728" t="s">
        <v>948</v>
      </c>
    </row>
    <row customHeight="1" ht="11.25">
      <c r="A647" s="6728" t="s">
        <v>2291</v>
      </c>
      <c r="B647" s="6728" t="s">
        <v>16</v>
      </c>
      <c r="C647" s="6728" t="s">
        <v>2781</v>
      </c>
      <c r="D647" s="6728" t="s">
        <v>2782</v>
      </c>
      <c r="E647" s="6728" t="s">
        <v>2783</v>
      </c>
      <c r="F647" s="6728" t="s">
        <v>2688</v>
      </c>
      <c r="G647" s="6728" t="s">
        <v>2784</v>
      </c>
      <c r="H647" s="6728" t="s">
        <v>28</v>
      </c>
      <c r="I647" s="6728" t="s">
        <v>948</v>
      </c>
    </row>
    <row customHeight="1" ht="11.25">
      <c r="A648" s="6728" t="s">
        <v>2291</v>
      </c>
      <c r="B648" s="6728" t="s">
        <v>16</v>
      </c>
      <c r="C648" s="6728" t="s">
        <v>3340</v>
      </c>
      <c r="D648" s="6728" t="s">
        <v>3341</v>
      </c>
      <c r="E648" s="6728" t="s">
        <v>3342</v>
      </c>
      <c r="F648" s="6728" t="s">
        <v>3343</v>
      </c>
      <c r="G648" s="6728" t="s">
        <v>2455</v>
      </c>
      <c r="H648" s="6728" t="s">
        <v>28</v>
      </c>
      <c r="I648" s="6728" t="s">
        <v>948</v>
      </c>
    </row>
    <row customHeight="1" ht="11.25">
      <c r="A649" s="6728" t="s">
        <v>2291</v>
      </c>
      <c r="B649" s="6728" t="s">
        <v>16</v>
      </c>
      <c r="C649" s="6728" t="s">
        <v>3344</v>
      </c>
      <c r="D649" s="6728" t="s">
        <v>3345</v>
      </c>
      <c r="E649" s="6728" t="s">
        <v>3346</v>
      </c>
      <c r="F649" s="6728" t="s">
        <v>3347</v>
      </c>
      <c r="G649" s="6728" t="s">
        <v>3348</v>
      </c>
      <c r="H649" s="6728" t="s">
        <v>28</v>
      </c>
      <c r="I649" s="6728" t="s">
        <v>948</v>
      </c>
    </row>
    <row customHeight="1" ht="11.25">
      <c r="A650" s="6728" t="s">
        <v>2291</v>
      </c>
      <c r="B650" s="6728" t="s">
        <v>16</v>
      </c>
      <c r="C650" s="6728" t="s">
        <v>3349</v>
      </c>
      <c r="D650" s="6728" t="s">
        <v>3350</v>
      </c>
      <c r="E650" s="6728" t="s">
        <v>3351</v>
      </c>
      <c r="F650" s="6728" t="s">
        <v>2688</v>
      </c>
      <c r="G650" s="6728" t="s">
        <v>3352</v>
      </c>
      <c r="H650" s="6728" t="s">
        <v>28</v>
      </c>
      <c r="I650" s="6728" t="s">
        <v>948</v>
      </c>
    </row>
    <row customHeight="1" ht="11.25">
      <c r="A651" s="6728" t="s">
        <v>2291</v>
      </c>
      <c r="B651" s="6728" t="s">
        <v>16</v>
      </c>
      <c r="C651" s="6728" t="s">
        <v>3530</v>
      </c>
      <c r="D651" s="6728" t="s">
        <v>3531</v>
      </c>
      <c r="E651" s="6728" t="s">
        <v>3532</v>
      </c>
      <c r="F651" s="6728" t="s">
        <v>2669</v>
      </c>
      <c r="G651" s="6728" t="s">
        <v>2893</v>
      </c>
      <c r="H651" s="6728" t="s">
        <v>28</v>
      </c>
      <c r="I651" s="6728" t="s">
        <v>948</v>
      </c>
    </row>
    <row customHeight="1" ht="11.25">
      <c r="A652" s="6728" t="s">
        <v>2291</v>
      </c>
      <c r="B652" s="6728" t="s">
        <v>16</v>
      </c>
      <c r="C652" s="6728" t="s">
        <v>3533</v>
      </c>
      <c r="D652" s="6728" t="s">
        <v>3534</v>
      </c>
      <c r="E652" s="6728" t="s">
        <v>3535</v>
      </c>
      <c r="F652" s="6728" t="s">
        <v>2303</v>
      </c>
      <c r="G652" s="6728" t="s">
        <v>3536</v>
      </c>
      <c r="H652" s="6728" t="s">
        <v>28</v>
      </c>
      <c r="I652" s="6728" t="s">
        <v>948</v>
      </c>
    </row>
    <row customHeight="1" ht="11.25">
      <c r="A653" s="6728" t="s">
        <v>2291</v>
      </c>
      <c r="B653" s="6728" t="s">
        <v>16</v>
      </c>
      <c r="C653" s="6728" t="s">
        <v>3353</v>
      </c>
      <c r="D653" s="6728" t="s">
        <v>3354</v>
      </c>
      <c r="E653" s="6728" t="s">
        <v>3355</v>
      </c>
      <c r="F653" s="6728" t="s">
        <v>2303</v>
      </c>
      <c r="G653" s="6728" t="s">
        <v>3356</v>
      </c>
      <c r="H653" s="6728" t="s">
        <v>28</v>
      </c>
      <c r="I653" s="6728" t="s">
        <v>948</v>
      </c>
    </row>
    <row customHeight="1" ht="11.25">
      <c r="A654" s="6728" t="s">
        <v>2291</v>
      </c>
      <c r="B654" s="6728" t="s">
        <v>16</v>
      </c>
      <c r="C654" s="6728" t="s">
        <v>2794</v>
      </c>
      <c r="D654" s="6728" t="s">
        <v>2795</v>
      </c>
      <c r="E654" s="6728" t="s">
        <v>2796</v>
      </c>
      <c r="F654" s="6728" t="s">
        <v>2792</v>
      </c>
      <c r="G654" s="6728" t="s">
        <v>2797</v>
      </c>
      <c r="H654" s="6728" t="s">
        <v>28</v>
      </c>
      <c r="I654" s="6728" t="s">
        <v>948</v>
      </c>
    </row>
    <row customHeight="1" ht="11.25">
      <c r="A655" s="6728" t="s">
        <v>2291</v>
      </c>
      <c r="B655" s="6728" t="s">
        <v>16</v>
      </c>
      <c r="C655" s="6728" t="s">
        <v>2806</v>
      </c>
      <c r="D655" s="6728" t="s">
        <v>2807</v>
      </c>
      <c r="E655" s="6728" t="s">
        <v>2808</v>
      </c>
      <c r="F655" s="6728" t="s">
        <v>2669</v>
      </c>
      <c r="G655" s="6728" t="s">
        <v>28</v>
      </c>
      <c r="H655" s="6728" t="s">
        <v>28</v>
      </c>
      <c r="I655" s="6728" t="s">
        <v>948</v>
      </c>
    </row>
    <row customHeight="1" ht="11.25">
      <c r="A656" s="6728" t="s">
        <v>2291</v>
      </c>
      <c r="B656" s="6728" t="s">
        <v>16</v>
      </c>
      <c r="C656" s="6728" t="s">
        <v>3537</v>
      </c>
      <c r="D656" s="6728" t="s">
        <v>3538</v>
      </c>
      <c r="E656" s="6728" t="s">
        <v>3539</v>
      </c>
      <c r="F656" s="6728" t="s">
        <v>3540</v>
      </c>
      <c r="G656" s="6728" t="s">
        <v>3541</v>
      </c>
      <c r="H656" s="6728" t="s">
        <v>3542</v>
      </c>
      <c r="I656" s="6728" t="s">
        <v>948</v>
      </c>
    </row>
    <row customHeight="1" ht="11.25">
      <c r="A657" s="6728" t="s">
        <v>2291</v>
      </c>
      <c r="B657" s="6728" t="s">
        <v>16</v>
      </c>
      <c r="C657" s="6728" t="s">
        <v>3543</v>
      </c>
      <c r="D657" s="6728" t="s">
        <v>3544</v>
      </c>
      <c r="E657" s="6728" t="s">
        <v>3545</v>
      </c>
      <c r="F657" s="6728" t="s">
        <v>2779</v>
      </c>
      <c r="G657" s="6728" t="s">
        <v>3546</v>
      </c>
      <c r="H657" s="6728" t="s">
        <v>28</v>
      </c>
      <c r="I657" s="6728" t="s">
        <v>948</v>
      </c>
    </row>
    <row customHeight="1" ht="11.25">
      <c r="A658" s="6728" t="s">
        <v>2291</v>
      </c>
      <c r="B658" s="6728" t="s">
        <v>16</v>
      </c>
      <c r="C658" s="6728" t="s">
        <v>2809</v>
      </c>
      <c r="D658" s="6728" t="s">
        <v>2810</v>
      </c>
      <c r="E658" s="6728" t="s">
        <v>2811</v>
      </c>
      <c r="F658" s="6728" t="s">
        <v>2679</v>
      </c>
      <c r="G658" s="6728" t="s">
        <v>2812</v>
      </c>
      <c r="H658" s="6728" t="s">
        <v>28</v>
      </c>
      <c r="I658" s="6728" t="s">
        <v>948</v>
      </c>
    </row>
    <row customHeight="1" ht="11.25">
      <c r="A659" s="6728" t="s">
        <v>2291</v>
      </c>
      <c r="B659" s="6728" t="s">
        <v>16</v>
      </c>
      <c r="C659" s="6728" t="s">
        <v>2817</v>
      </c>
      <c r="D659" s="6728" t="s">
        <v>2818</v>
      </c>
      <c r="E659" s="6728" t="s">
        <v>2819</v>
      </c>
      <c r="F659" s="6728" t="s">
        <v>2303</v>
      </c>
      <c r="G659" s="6728" t="s">
        <v>2820</v>
      </c>
      <c r="H659" s="6728" t="s">
        <v>28</v>
      </c>
      <c r="I659" s="6728" t="s">
        <v>948</v>
      </c>
    </row>
    <row customHeight="1" ht="11.25">
      <c r="A660" s="6728" t="s">
        <v>2291</v>
      </c>
      <c r="B660" s="6728" t="s">
        <v>16</v>
      </c>
      <c r="C660" s="6728" t="s">
        <v>3547</v>
      </c>
      <c r="D660" s="6728" t="s">
        <v>3548</v>
      </c>
      <c r="E660" s="6728" t="s">
        <v>3549</v>
      </c>
      <c r="F660" s="6728" t="s">
        <v>2746</v>
      </c>
      <c r="G660" s="6728" t="s">
        <v>3550</v>
      </c>
      <c r="H660" s="6728" t="s">
        <v>28</v>
      </c>
      <c r="I660" s="6728" t="s">
        <v>948</v>
      </c>
    </row>
    <row customHeight="1" ht="11.25">
      <c r="A661" s="6728" t="s">
        <v>2291</v>
      </c>
      <c r="B661" s="6728" t="s">
        <v>16</v>
      </c>
      <c r="C661" s="6728" t="s">
        <v>3551</v>
      </c>
      <c r="D661" s="6728" t="s">
        <v>3552</v>
      </c>
      <c r="E661" s="6728" t="s">
        <v>3553</v>
      </c>
      <c r="F661" s="6728" t="s">
        <v>2303</v>
      </c>
      <c r="G661" s="6728" t="s">
        <v>3554</v>
      </c>
      <c r="H661" s="6728" t="s">
        <v>28</v>
      </c>
      <c r="I661" s="6728" t="s">
        <v>948</v>
      </c>
    </row>
    <row customHeight="1" ht="11.25">
      <c r="A662" s="6728" t="s">
        <v>2291</v>
      </c>
      <c r="B662" s="6728" t="s">
        <v>16</v>
      </c>
      <c r="C662" s="6728" t="s">
        <v>3555</v>
      </c>
      <c r="D662" s="6728" t="s">
        <v>3556</v>
      </c>
      <c r="E662" s="6728" t="s">
        <v>3557</v>
      </c>
      <c r="F662" s="6728" t="s">
        <v>2917</v>
      </c>
      <c r="G662" s="6728" t="s">
        <v>3558</v>
      </c>
      <c r="H662" s="6728" t="s">
        <v>28</v>
      </c>
      <c r="I662" s="6728" t="s">
        <v>948</v>
      </c>
    </row>
    <row customHeight="1" ht="11.25">
      <c r="A663" s="6728" t="s">
        <v>2291</v>
      </c>
      <c r="B663" s="6728" t="s">
        <v>16</v>
      </c>
      <c r="C663" s="6728" t="s">
        <v>2845</v>
      </c>
      <c r="D663" s="6728" t="s">
        <v>2846</v>
      </c>
      <c r="E663" s="6728" t="s">
        <v>2847</v>
      </c>
      <c r="F663" s="6728" t="s">
        <v>2398</v>
      </c>
      <c r="G663" s="6728" t="s">
        <v>2848</v>
      </c>
      <c r="H663" s="6728" t="s">
        <v>28</v>
      </c>
      <c r="I663" s="6728" t="s">
        <v>948</v>
      </c>
    </row>
    <row customHeight="1" ht="11.25">
      <c r="A664" s="6728" t="s">
        <v>2291</v>
      </c>
      <c r="B664" s="6728" t="s">
        <v>16</v>
      </c>
      <c r="C664" s="6728" t="s">
        <v>3361</v>
      </c>
      <c r="D664" s="6728" t="s">
        <v>3362</v>
      </c>
      <c r="E664" s="6728" t="s">
        <v>3363</v>
      </c>
      <c r="F664" s="6728" t="s">
        <v>2688</v>
      </c>
      <c r="G664" s="6728" t="s">
        <v>3364</v>
      </c>
      <c r="H664" s="6728" t="s">
        <v>28</v>
      </c>
      <c r="I664" s="6728" t="s">
        <v>948</v>
      </c>
    </row>
    <row customHeight="1" ht="11.25">
      <c r="A665" s="6728" t="s">
        <v>2291</v>
      </c>
      <c r="B665" s="6728" t="s">
        <v>16</v>
      </c>
      <c r="C665" s="6728" t="s">
        <v>2849</v>
      </c>
      <c r="D665" s="6728" t="s">
        <v>2850</v>
      </c>
      <c r="E665" s="6728" t="s">
        <v>2851</v>
      </c>
      <c r="F665" s="6728" t="s">
        <v>2724</v>
      </c>
      <c r="G665" s="6728" t="s">
        <v>2852</v>
      </c>
      <c r="H665" s="6728" t="s">
        <v>28</v>
      </c>
      <c r="I665" s="6728" t="s">
        <v>948</v>
      </c>
    </row>
    <row customHeight="1" ht="11.25">
      <c r="A666" s="6728" t="s">
        <v>2291</v>
      </c>
      <c r="B666" s="6728" t="s">
        <v>16</v>
      </c>
      <c r="C666" s="6728" t="s">
        <v>3559</v>
      </c>
      <c r="D666" s="6728" t="s">
        <v>3560</v>
      </c>
      <c r="E666" s="6728" t="s">
        <v>3561</v>
      </c>
      <c r="F666" s="6728" t="s">
        <v>3347</v>
      </c>
      <c r="G666" s="6728" t="s">
        <v>3562</v>
      </c>
      <c r="H666" s="6728" t="s">
        <v>28</v>
      </c>
      <c r="I666" s="6728" t="s">
        <v>948</v>
      </c>
    </row>
    <row customHeight="1" ht="11.25">
      <c r="A667" s="6728" t="s">
        <v>2291</v>
      </c>
      <c r="B667" s="6728" t="s">
        <v>16</v>
      </c>
      <c r="C667" s="6728" t="s">
        <v>3563</v>
      </c>
      <c r="D667" s="6728" t="s">
        <v>3564</v>
      </c>
      <c r="E667" s="6728" t="s">
        <v>3565</v>
      </c>
      <c r="F667" s="6728" t="s">
        <v>3566</v>
      </c>
      <c r="G667" s="6728" t="s">
        <v>3567</v>
      </c>
      <c r="H667" s="6728" t="s">
        <v>3568</v>
      </c>
      <c r="I667" s="6728" t="s">
        <v>948</v>
      </c>
    </row>
    <row customHeight="1" ht="11.25">
      <c r="A668" s="6728" t="s">
        <v>2291</v>
      </c>
      <c r="B668" s="6728" t="s">
        <v>16</v>
      </c>
      <c r="C668" s="6728" t="s">
        <v>3569</v>
      </c>
      <c r="D668" s="6728" t="s">
        <v>3570</v>
      </c>
      <c r="E668" s="6728" t="s">
        <v>3571</v>
      </c>
      <c r="F668" s="6728" t="s">
        <v>2669</v>
      </c>
      <c r="G668" s="6728" t="s">
        <v>2975</v>
      </c>
      <c r="H668" s="6728" t="s">
        <v>28</v>
      </c>
      <c r="I668" s="6728" t="s">
        <v>948</v>
      </c>
    </row>
    <row customHeight="1" ht="11.25">
      <c r="A669" s="6728" t="s">
        <v>2291</v>
      </c>
      <c r="B669" s="6728" t="s">
        <v>16</v>
      </c>
      <c r="C669" s="6728" t="s">
        <v>3572</v>
      </c>
      <c r="D669" s="6728" t="s">
        <v>3573</v>
      </c>
      <c r="E669" s="6728" t="s">
        <v>3574</v>
      </c>
      <c r="F669" s="6728" t="s">
        <v>2326</v>
      </c>
      <c r="G669" s="6728" t="s">
        <v>3575</v>
      </c>
      <c r="H669" s="6728" t="s">
        <v>28</v>
      </c>
      <c r="I669" s="6728" t="s">
        <v>948</v>
      </c>
    </row>
    <row customHeight="1" ht="11.25">
      <c r="A670" s="6728" t="s">
        <v>2291</v>
      </c>
      <c r="B670" s="6728" t="s">
        <v>16</v>
      </c>
      <c r="C670" s="6728" t="s">
        <v>3576</v>
      </c>
      <c r="D670" s="6728" t="s">
        <v>3577</v>
      </c>
      <c r="E670" s="6728" t="s">
        <v>3578</v>
      </c>
      <c r="F670" s="6728" t="s">
        <v>2917</v>
      </c>
      <c r="G670" s="6728" t="s">
        <v>3529</v>
      </c>
      <c r="H670" s="6728" t="s">
        <v>28</v>
      </c>
      <c r="I670" s="6728" t="s">
        <v>948</v>
      </c>
    </row>
    <row customHeight="1" ht="11.25">
      <c r="A671" s="6728" t="s">
        <v>2291</v>
      </c>
      <c r="B671" s="6728" t="s">
        <v>16</v>
      </c>
      <c r="C671" s="6728" t="s">
        <v>3579</v>
      </c>
      <c r="D671" s="6728" t="s">
        <v>3580</v>
      </c>
      <c r="E671" s="6728" t="s">
        <v>3581</v>
      </c>
      <c r="F671" s="6728" t="s">
        <v>2669</v>
      </c>
      <c r="G671" s="6728" t="s">
        <v>3582</v>
      </c>
      <c r="H671" s="6728" t="s">
        <v>28</v>
      </c>
      <c r="I671" s="6728" t="s">
        <v>948</v>
      </c>
    </row>
    <row customHeight="1" ht="11.25">
      <c r="A672" s="6728" t="s">
        <v>2291</v>
      </c>
      <c r="B672" s="6728" t="s">
        <v>16</v>
      </c>
      <c r="C672" s="6728" t="s">
        <v>2857</v>
      </c>
      <c r="D672" s="6728" t="s">
        <v>2858</v>
      </c>
      <c r="E672" s="6728" t="s">
        <v>2859</v>
      </c>
      <c r="F672" s="6728" t="s">
        <v>2669</v>
      </c>
      <c r="G672" s="6728" t="s">
        <v>2860</v>
      </c>
      <c r="H672" s="6728" t="s">
        <v>2861</v>
      </c>
      <c r="I672" s="6728" t="s">
        <v>948</v>
      </c>
    </row>
    <row customHeight="1" ht="11.25">
      <c r="A673" s="6728" t="s">
        <v>2291</v>
      </c>
      <c r="B673" s="6728" t="s">
        <v>16</v>
      </c>
      <c r="C673" s="6728" t="s">
        <v>3583</v>
      </c>
      <c r="D673" s="6728" t="s">
        <v>3584</v>
      </c>
      <c r="E673" s="6728" t="s">
        <v>3585</v>
      </c>
      <c r="F673" s="6728" t="s">
        <v>3054</v>
      </c>
      <c r="G673" s="6728" t="s">
        <v>3586</v>
      </c>
      <c r="H673" s="6728" t="s">
        <v>28</v>
      </c>
      <c r="I673" s="6728" t="s">
        <v>948</v>
      </c>
    </row>
    <row customHeight="1" ht="11.25">
      <c r="A674" s="6728" t="s">
        <v>2291</v>
      </c>
      <c r="B674" s="6728" t="s">
        <v>16</v>
      </c>
      <c r="C674" s="6728" t="s">
        <v>2866</v>
      </c>
      <c r="D674" s="6728" t="s">
        <v>2867</v>
      </c>
      <c r="E674" s="6728" t="s">
        <v>2868</v>
      </c>
      <c r="F674" s="6728" t="s">
        <v>2303</v>
      </c>
      <c r="G674" s="6728" t="s">
        <v>2869</v>
      </c>
      <c r="H674" s="6728" t="s">
        <v>28</v>
      </c>
      <c r="I674" s="6728" t="s">
        <v>948</v>
      </c>
    </row>
    <row customHeight="1" ht="11.25">
      <c r="A675" s="6728" t="s">
        <v>2291</v>
      </c>
      <c r="B675" s="6728" t="s">
        <v>16</v>
      </c>
      <c r="C675" s="6728" t="s">
        <v>2870</v>
      </c>
      <c r="D675" s="6728" t="s">
        <v>2871</v>
      </c>
      <c r="E675" s="6728" t="s">
        <v>2872</v>
      </c>
      <c r="F675" s="6728" t="s">
        <v>2873</v>
      </c>
      <c r="G675" s="6728" t="s">
        <v>2874</v>
      </c>
      <c r="H675" s="6728" t="s">
        <v>28</v>
      </c>
      <c r="I675" s="6728" t="s">
        <v>948</v>
      </c>
    </row>
    <row customHeight="1" ht="11.25">
      <c r="A676" s="6728" t="s">
        <v>2291</v>
      </c>
      <c r="B676" s="6728" t="s">
        <v>16</v>
      </c>
      <c r="C676" s="6728" t="s">
        <v>2875</v>
      </c>
      <c r="D676" s="6728" t="s">
        <v>2876</v>
      </c>
      <c r="E676" s="6728" t="s">
        <v>2877</v>
      </c>
      <c r="F676" s="6728" t="s">
        <v>2873</v>
      </c>
      <c r="G676" s="6728" t="s">
        <v>2878</v>
      </c>
      <c r="H676" s="6728" t="s">
        <v>28</v>
      </c>
      <c r="I676" s="6728" t="s">
        <v>948</v>
      </c>
    </row>
    <row customHeight="1" ht="11.25">
      <c r="A677" s="6728" t="s">
        <v>2291</v>
      </c>
      <c r="B677" s="6728" t="s">
        <v>16</v>
      </c>
      <c r="C677" s="6728" t="s">
        <v>3587</v>
      </c>
      <c r="D677" s="6728" t="s">
        <v>3588</v>
      </c>
      <c r="E677" s="6728" t="s">
        <v>3589</v>
      </c>
      <c r="F677" s="6728" t="s">
        <v>2669</v>
      </c>
      <c r="G677" s="6728" t="s">
        <v>3590</v>
      </c>
      <c r="H677" s="6728" t="s">
        <v>28</v>
      </c>
      <c r="I677" s="6728" t="s">
        <v>948</v>
      </c>
    </row>
    <row customHeight="1" ht="11.25">
      <c r="A678" s="6728" t="s">
        <v>2291</v>
      </c>
      <c r="B678" s="6728" t="s">
        <v>16</v>
      </c>
      <c r="C678" s="6728" t="s">
        <v>2906</v>
      </c>
      <c r="D678" s="6728" t="s">
        <v>2907</v>
      </c>
      <c r="E678" s="6728" t="s">
        <v>2908</v>
      </c>
      <c r="F678" s="6728" t="s">
        <v>2697</v>
      </c>
      <c r="G678" s="6728" t="s">
        <v>2909</v>
      </c>
      <c r="H678" s="6728" t="s">
        <v>28</v>
      </c>
      <c r="I678" s="6728" t="s">
        <v>948</v>
      </c>
    </row>
    <row customHeight="1" ht="11.25">
      <c r="A679" s="6728" t="s">
        <v>2291</v>
      </c>
      <c r="B679" s="6728" t="s">
        <v>16</v>
      </c>
      <c r="C679" s="6728" t="s">
        <v>3591</v>
      </c>
      <c r="D679" s="6728" t="s">
        <v>3592</v>
      </c>
      <c r="E679" s="6728" t="s">
        <v>3593</v>
      </c>
      <c r="F679" s="6728" t="s">
        <v>3054</v>
      </c>
      <c r="G679" s="6728" t="s">
        <v>3594</v>
      </c>
      <c r="H679" s="6728" t="s">
        <v>28</v>
      </c>
      <c r="I679" s="6728" t="s">
        <v>948</v>
      </c>
    </row>
    <row customHeight="1" ht="11.25">
      <c r="A680" s="6728" t="s">
        <v>2291</v>
      </c>
      <c r="B680" s="6728" t="s">
        <v>16</v>
      </c>
      <c r="C680" s="6728" t="s">
        <v>3595</v>
      </c>
      <c r="D680" s="6728" t="s">
        <v>3596</v>
      </c>
      <c r="E680" s="6728" t="s">
        <v>3597</v>
      </c>
      <c r="F680" s="6728" t="s">
        <v>2669</v>
      </c>
      <c r="G680" s="6728" t="s">
        <v>3455</v>
      </c>
      <c r="H680" s="6728" t="s">
        <v>28</v>
      </c>
      <c r="I680" s="6728" t="s">
        <v>948</v>
      </c>
    </row>
    <row customHeight="1" ht="11.25">
      <c r="A681" s="6728" t="s">
        <v>2291</v>
      </c>
      <c r="B681" s="6728" t="s">
        <v>16</v>
      </c>
      <c r="C681" s="6728" t="s">
        <v>2914</v>
      </c>
      <c r="D681" s="6728" t="s">
        <v>2915</v>
      </c>
      <c r="E681" s="6728" t="s">
        <v>2916</v>
      </c>
      <c r="F681" s="6728" t="s">
        <v>2917</v>
      </c>
      <c r="G681" s="6728" t="s">
        <v>2918</v>
      </c>
      <c r="H681" s="6728" t="s">
        <v>28</v>
      </c>
      <c r="I681" s="6728" t="s">
        <v>948</v>
      </c>
    </row>
    <row customHeight="1" ht="11.25">
      <c r="A682" s="6728" t="s">
        <v>2291</v>
      </c>
      <c r="B682" s="6728" t="s">
        <v>16</v>
      </c>
      <c r="C682" s="6728" t="s">
        <v>3598</v>
      </c>
      <c r="D682" s="6728" t="s">
        <v>3599</v>
      </c>
      <c r="E682" s="6728" t="s">
        <v>3600</v>
      </c>
      <c r="F682" s="6728" t="s">
        <v>2303</v>
      </c>
      <c r="G682" s="6728" t="s">
        <v>3601</v>
      </c>
      <c r="H682" s="6728" t="s">
        <v>28</v>
      </c>
      <c r="I682" s="6728" t="s">
        <v>948</v>
      </c>
    </row>
    <row customHeight="1" ht="11.25">
      <c r="A683" s="6728" t="s">
        <v>2291</v>
      </c>
      <c r="B683" s="6728" t="s">
        <v>16</v>
      </c>
      <c r="C683" s="6728" t="s">
        <v>3602</v>
      </c>
      <c r="D683" s="6728" t="s">
        <v>3603</v>
      </c>
      <c r="E683" s="6728" t="s">
        <v>3604</v>
      </c>
      <c r="F683" s="6728" t="s">
        <v>2326</v>
      </c>
      <c r="G683" s="6728" t="s">
        <v>3605</v>
      </c>
      <c r="H683" s="6728" t="s">
        <v>3606</v>
      </c>
      <c r="I683" s="6728" t="s">
        <v>948</v>
      </c>
    </row>
    <row customHeight="1" ht="11.25">
      <c r="A684" s="6728" t="s">
        <v>2291</v>
      </c>
      <c r="B684" s="6728" t="s">
        <v>16</v>
      </c>
      <c r="C684" s="6728" t="s">
        <v>3607</v>
      </c>
      <c r="D684" s="6728" t="s">
        <v>3608</v>
      </c>
      <c r="E684" s="6728" t="s">
        <v>3609</v>
      </c>
      <c r="F684" s="6728" t="s">
        <v>2303</v>
      </c>
      <c r="G684" s="6728" t="s">
        <v>3610</v>
      </c>
      <c r="H684" s="6728" t="s">
        <v>28</v>
      </c>
      <c r="I684" s="6728" t="s">
        <v>948</v>
      </c>
    </row>
    <row customHeight="1" ht="11.25">
      <c r="A685" s="6728" t="s">
        <v>2291</v>
      </c>
      <c r="B685" s="6728" t="s">
        <v>16</v>
      </c>
      <c r="C685" s="6728" t="s">
        <v>2924</v>
      </c>
      <c r="D685" s="6728" t="s">
        <v>2925</v>
      </c>
      <c r="E685" s="6728" t="s">
        <v>2926</v>
      </c>
      <c r="F685" s="6728" t="s">
        <v>2824</v>
      </c>
      <c r="G685" s="6728" t="s">
        <v>2927</v>
      </c>
      <c r="H685" s="6728" t="s">
        <v>28</v>
      </c>
      <c r="I685" s="6728" t="s">
        <v>948</v>
      </c>
    </row>
    <row customHeight="1" ht="11.25">
      <c r="A686" s="6728" t="s">
        <v>2291</v>
      </c>
      <c r="B686" s="6728" t="s">
        <v>16</v>
      </c>
      <c r="C686" s="6728" t="s">
        <v>3611</v>
      </c>
      <c r="D686" s="6728" t="s">
        <v>3612</v>
      </c>
      <c r="E686" s="6728" t="s">
        <v>3613</v>
      </c>
      <c r="F686" s="6728" t="s">
        <v>2669</v>
      </c>
      <c r="G686" s="6728" t="s">
        <v>3562</v>
      </c>
      <c r="H686" s="6728" t="s">
        <v>28</v>
      </c>
      <c r="I686" s="6728" t="s">
        <v>948</v>
      </c>
    </row>
    <row customHeight="1" ht="11.25">
      <c r="A687" s="6728" t="s">
        <v>2291</v>
      </c>
      <c r="B687" s="6728" t="s">
        <v>16</v>
      </c>
      <c r="C687" s="6728" t="s">
        <v>2936</v>
      </c>
      <c r="D687" s="6728" t="s">
        <v>2937</v>
      </c>
      <c r="E687" s="6728" t="s">
        <v>2938</v>
      </c>
      <c r="F687" s="6728" t="s">
        <v>2303</v>
      </c>
      <c r="G687" s="6728" t="s">
        <v>2939</v>
      </c>
      <c r="H687" s="6728" t="s">
        <v>28</v>
      </c>
      <c r="I687" s="6728" t="s">
        <v>948</v>
      </c>
    </row>
    <row customHeight="1" ht="11.25">
      <c r="A688" s="6728" t="s">
        <v>2291</v>
      </c>
      <c r="B688" s="6728" t="s">
        <v>16</v>
      </c>
      <c r="C688" s="6728" t="s">
        <v>3614</v>
      </c>
      <c r="D688" s="6728" t="s">
        <v>3615</v>
      </c>
      <c r="E688" s="6728" t="s">
        <v>3616</v>
      </c>
      <c r="F688" s="6728" t="s">
        <v>3617</v>
      </c>
      <c r="G688" s="6728" t="s">
        <v>3618</v>
      </c>
      <c r="H688" s="6728" t="s">
        <v>28</v>
      </c>
      <c r="I688" s="6728" t="s">
        <v>948</v>
      </c>
    </row>
    <row customHeight="1" ht="11.25">
      <c r="A689" s="6728" t="s">
        <v>2291</v>
      </c>
      <c r="B689" s="6728" t="s">
        <v>16</v>
      </c>
      <c r="C689" s="6728" t="s">
        <v>2943</v>
      </c>
      <c r="D689" s="6728" t="s">
        <v>2944</v>
      </c>
      <c r="E689" s="6728" t="s">
        <v>2945</v>
      </c>
      <c r="F689" s="6728" t="s">
        <v>2746</v>
      </c>
      <c r="G689" s="6728" t="s">
        <v>2946</v>
      </c>
      <c r="H689" s="6728" t="s">
        <v>28</v>
      </c>
      <c r="I689" s="6728" t="s">
        <v>948</v>
      </c>
    </row>
    <row customHeight="1" ht="11.25">
      <c r="A690" s="6728" t="s">
        <v>2291</v>
      </c>
      <c r="B690" s="6728" t="s">
        <v>16</v>
      </c>
      <c r="C690" s="6728" t="s">
        <v>3619</v>
      </c>
      <c r="D690" s="6728" t="s">
        <v>3620</v>
      </c>
      <c r="E690" s="6728" t="s">
        <v>3621</v>
      </c>
      <c r="F690" s="6728" t="s">
        <v>2303</v>
      </c>
      <c r="G690" s="6728" t="s">
        <v>3622</v>
      </c>
      <c r="H690" s="6728" t="s">
        <v>28</v>
      </c>
      <c r="I690" s="6728" t="s">
        <v>948</v>
      </c>
    </row>
    <row customHeight="1" ht="11.25">
      <c r="A691" s="6728" t="s">
        <v>2291</v>
      </c>
      <c r="B691" s="6728" t="s">
        <v>16</v>
      </c>
      <c r="C691" s="6728" t="s">
        <v>3623</v>
      </c>
      <c r="D691" s="6728" t="s">
        <v>3624</v>
      </c>
      <c r="E691" s="6728" t="s">
        <v>3625</v>
      </c>
      <c r="F691" s="6728" t="s">
        <v>2303</v>
      </c>
      <c r="G691" s="6728" t="s">
        <v>3626</v>
      </c>
      <c r="H691" s="6728" t="s">
        <v>28</v>
      </c>
      <c r="I691" s="6728" t="s">
        <v>948</v>
      </c>
    </row>
    <row customHeight="1" ht="11.25">
      <c r="A692" s="6728" t="s">
        <v>2291</v>
      </c>
      <c r="B692" s="6728" t="s">
        <v>16</v>
      </c>
      <c r="C692" s="6728" t="s">
        <v>3627</v>
      </c>
      <c r="D692" s="6728" t="s">
        <v>3628</v>
      </c>
      <c r="E692" s="6728" t="s">
        <v>3629</v>
      </c>
      <c r="F692" s="6728" t="s">
        <v>2303</v>
      </c>
      <c r="G692" s="6728" t="s">
        <v>3630</v>
      </c>
      <c r="H692" s="6728" t="s">
        <v>28</v>
      </c>
      <c r="I692" s="6728" t="s">
        <v>948</v>
      </c>
    </row>
    <row customHeight="1" ht="11.25">
      <c r="A693" s="6728" t="s">
        <v>2291</v>
      </c>
      <c r="B693" s="6728" t="s">
        <v>16</v>
      </c>
      <c r="C693" s="6728" t="s">
        <v>2964</v>
      </c>
      <c r="D693" s="6728" t="s">
        <v>2965</v>
      </c>
      <c r="E693" s="6728" t="s">
        <v>2966</v>
      </c>
      <c r="F693" s="6728" t="s">
        <v>2340</v>
      </c>
      <c r="G693" s="6728" t="s">
        <v>2967</v>
      </c>
      <c r="H693" s="6728" t="s">
        <v>28</v>
      </c>
      <c r="I693" s="6728" t="s">
        <v>948</v>
      </c>
    </row>
    <row customHeight="1" ht="11.25">
      <c r="A694" s="6728" t="s">
        <v>2291</v>
      </c>
      <c r="B694" s="6728" t="s">
        <v>16</v>
      </c>
      <c r="C694" s="6728" t="s">
        <v>3631</v>
      </c>
      <c r="D694" s="6728" t="s">
        <v>3632</v>
      </c>
      <c r="E694" s="6728" t="s">
        <v>3633</v>
      </c>
      <c r="F694" s="6728" t="s">
        <v>2779</v>
      </c>
      <c r="G694" s="6728" t="s">
        <v>3634</v>
      </c>
      <c r="H694" s="6728" t="s">
        <v>28</v>
      </c>
      <c r="I694" s="6728" t="s">
        <v>948</v>
      </c>
    </row>
    <row customHeight="1" ht="11.25">
      <c r="A695" s="6728" t="s">
        <v>2291</v>
      </c>
      <c r="B695" s="6728" t="s">
        <v>16</v>
      </c>
      <c r="C695" s="6728" t="s">
        <v>2968</v>
      </c>
      <c r="D695" s="6728" t="s">
        <v>2969</v>
      </c>
      <c r="E695" s="6728" t="s">
        <v>2970</v>
      </c>
      <c r="F695" s="6728" t="s">
        <v>2733</v>
      </c>
      <c r="G695" s="6728" t="s">
        <v>2971</v>
      </c>
      <c r="H695" s="6728" t="s">
        <v>28</v>
      </c>
      <c r="I695" s="6728" t="s">
        <v>948</v>
      </c>
    </row>
    <row customHeight="1" ht="11.25">
      <c r="A696" s="6728" t="s">
        <v>2291</v>
      </c>
      <c r="B696" s="6728" t="s">
        <v>16</v>
      </c>
      <c r="C696" s="6728" t="s">
        <v>3635</v>
      </c>
      <c r="D696" s="6728" t="s">
        <v>3636</v>
      </c>
      <c r="E696" s="6728" t="s">
        <v>3637</v>
      </c>
      <c r="F696" s="6728" t="s">
        <v>2688</v>
      </c>
      <c r="G696" s="6728" t="s">
        <v>3638</v>
      </c>
      <c r="H696" s="6728" t="s">
        <v>28</v>
      </c>
      <c r="I696" s="6728" t="s">
        <v>948</v>
      </c>
    </row>
    <row customHeight="1" ht="11.25">
      <c r="A697" s="6728" t="s">
        <v>2291</v>
      </c>
      <c r="B697" s="6728" t="s">
        <v>16</v>
      </c>
      <c r="C697" s="6728" t="s">
        <v>3639</v>
      </c>
      <c r="D697" s="6728" t="s">
        <v>3640</v>
      </c>
      <c r="E697" s="6728" t="s">
        <v>3641</v>
      </c>
      <c r="F697" s="6728" t="s">
        <v>2407</v>
      </c>
      <c r="G697" s="6728" t="s">
        <v>3642</v>
      </c>
      <c r="H697" s="6728" t="s">
        <v>28</v>
      </c>
      <c r="I697" s="6728" t="s">
        <v>948</v>
      </c>
    </row>
    <row customHeight="1" ht="11.25">
      <c r="A698" s="6728" t="s">
        <v>2291</v>
      </c>
      <c r="B698" s="6728" t="s">
        <v>16</v>
      </c>
      <c r="C698" s="6728" t="s">
        <v>2995</v>
      </c>
      <c r="D698" s="6728" t="s">
        <v>2996</v>
      </c>
      <c r="E698" s="6728" t="s">
        <v>2997</v>
      </c>
      <c r="F698" s="6728" t="s">
        <v>2746</v>
      </c>
      <c r="G698" s="6728" t="s">
        <v>2998</v>
      </c>
      <c r="H698" s="6728" t="s">
        <v>2999</v>
      </c>
      <c r="I698" s="6728" t="s">
        <v>948</v>
      </c>
    </row>
    <row customHeight="1" ht="11.25">
      <c r="A699" s="6728" t="s">
        <v>2291</v>
      </c>
      <c r="B699" s="6728" t="s">
        <v>16</v>
      </c>
      <c r="C699" s="6728" t="s">
        <v>3019</v>
      </c>
      <c r="D699" s="6728" t="s">
        <v>3020</v>
      </c>
      <c r="E699" s="6728" t="s">
        <v>3021</v>
      </c>
      <c r="F699" s="6728" t="s">
        <v>2303</v>
      </c>
      <c r="G699" s="6728" t="s">
        <v>3022</v>
      </c>
      <c r="H699" s="6728" t="s">
        <v>28</v>
      </c>
      <c r="I699" s="6728" t="s">
        <v>948</v>
      </c>
    </row>
    <row customHeight="1" ht="11.25">
      <c r="A700" s="6728" t="s">
        <v>2291</v>
      </c>
      <c r="B700" s="6728" t="s">
        <v>16</v>
      </c>
      <c r="C700" s="6728" t="s">
        <v>3031</v>
      </c>
      <c r="D700" s="6728" t="s">
        <v>3032</v>
      </c>
      <c r="E700" s="6728" t="s">
        <v>3033</v>
      </c>
      <c r="F700" s="6728" t="s">
        <v>2669</v>
      </c>
      <c r="G700" s="6728" t="s">
        <v>28</v>
      </c>
      <c r="H700" s="6728" t="s">
        <v>28</v>
      </c>
      <c r="I700" s="6728" t="s">
        <v>948</v>
      </c>
    </row>
    <row customHeight="1" ht="11.25">
      <c r="A701" s="6728" t="s">
        <v>2291</v>
      </c>
      <c r="B701" s="6728" t="s">
        <v>16</v>
      </c>
      <c r="C701" s="6728" t="s">
        <v>3643</v>
      </c>
      <c r="D701" s="6728" t="s">
        <v>3644</v>
      </c>
      <c r="E701" s="6728" t="s">
        <v>3645</v>
      </c>
      <c r="F701" s="6728" t="s">
        <v>2674</v>
      </c>
      <c r="G701" s="6728" t="s">
        <v>3646</v>
      </c>
      <c r="H701" s="6728" t="s">
        <v>28</v>
      </c>
      <c r="I701" s="6728" t="s">
        <v>948</v>
      </c>
    </row>
    <row customHeight="1" ht="11.25">
      <c r="A702" s="6728" t="s">
        <v>2291</v>
      </c>
      <c r="B702" s="6728" t="s">
        <v>16</v>
      </c>
      <c r="C702" s="6728" t="s">
        <v>3647</v>
      </c>
      <c r="D702" s="6728" t="s">
        <v>3648</v>
      </c>
      <c r="E702" s="6728" t="s">
        <v>3649</v>
      </c>
      <c r="F702" s="6728" t="s">
        <v>3650</v>
      </c>
      <c r="G702" s="6728" t="s">
        <v>3651</v>
      </c>
      <c r="H702" s="6728" t="s">
        <v>28</v>
      </c>
      <c r="I702" s="6728" t="s">
        <v>948</v>
      </c>
    </row>
    <row customHeight="1" ht="11.25">
      <c r="A703" s="6728" t="s">
        <v>2291</v>
      </c>
      <c r="B703" s="6728" t="s">
        <v>16</v>
      </c>
      <c r="C703" s="6728" t="s">
        <v>3652</v>
      </c>
      <c r="D703" s="6728" t="s">
        <v>3653</v>
      </c>
      <c r="E703" s="6728" t="s">
        <v>3654</v>
      </c>
      <c r="F703" s="6728" t="s">
        <v>2679</v>
      </c>
      <c r="G703" s="6728" t="s">
        <v>28</v>
      </c>
      <c r="H703" s="6728" t="s">
        <v>28</v>
      </c>
      <c r="I703" s="6728" t="s">
        <v>948</v>
      </c>
    </row>
    <row customHeight="1" ht="11.25">
      <c r="A704" s="6728" t="s">
        <v>2291</v>
      </c>
      <c r="B704" s="6728" t="s">
        <v>16</v>
      </c>
      <c r="C704" s="6728" t="s">
        <v>3047</v>
      </c>
      <c r="D704" s="6728" t="s">
        <v>3048</v>
      </c>
      <c r="E704" s="6728" t="s">
        <v>3049</v>
      </c>
      <c r="F704" s="6728" t="s">
        <v>2674</v>
      </c>
      <c r="G704" s="6728" t="s">
        <v>3050</v>
      </c>
      <c r="H704" s="6728" t="s">
        <v>28</v>
      </c>
      <c r="I704" s="6728" t="s">
        <v>948</v>
      </c>
    </row>
    <row customHeight="1" ht="11.25">
      <c r="A705" s="6728" t="s">
        <v>2291</v>
      </c>
      <c r="B705" s="6728" t="s">
        <v>16</v>
      </c>
      <c r="C705" s="6728" t="s">
        <v>3655</v>
      </c>
      <c r="D705" s="6728" t="s">
        <v>3656</v>
      </c>
      <c r="E705" s="6728" t="s">
        <v>3657</v>
      </c>
      <c r="F705" s="6728" t="s">
        <v>3054</v>
      </c>
      <c r="G705" s="6728" t="s">
        <v>2844</v>
      </c>
      <c r="H705" s="6728" t="s">
        <v>28</v>
      </c>
      <c r="I705" s="6728" t="s">
        <v>948</v>
      </c>
    </row>
    <row customHeight="1" ht="11.25">
      <c r="A706" s="6728" t="s">
        <v>2291</v>
      </c>
      <c r="B706" s="6728" t="s">
        <v>16</v>
      </c>
      <c r="C706" s="6728" t="s">
        <v>3658</v>
      </c>
      <c r="D706" s="6728" t="s">
        <v>3659</v>
      </c>
      <c r="E706" s="6728" t="s">
        <v>3660</v>
      </c>
      <c r="F706" s="6728" t="s">
        <v>2398</v>
      </c>
      <c r="G706" s="6728" t="s">
        <v>3661</v>
      </c>
      <c r="H706" s="6728" t="s">
        <v>28</v>
      </c>
      <c r="I706" s="6728" t="s">
        <v>948</v>
      </c>
    </row>
    <row customHeight="1" ht="11.25">
      <c r="A707" s="6728" t="s">
        <v>2291</v>
      </c>
      <c r="B707" s="6728" t="s">
        <v>16</v>
      </c>
      <c r="C707" s="6728" t="s">
        <v>3384</v>
      </c>
      <c r="D707" s="6728" t="s">
        <v>3385</v>
      </c>
      <c r="E707" s="6728" t="s">
        <v>3386</v>
      </c>
      <c r="F707" s="6728" t="s">
        <v>2733</v>
      </c>
      <c r="G707" s="6728" t="s">
        <v>3387</v>
      </c>
      <c r="H707" s="6728" t="s">
        <v>28</v>
      </c>
      <c r="I707" s="6728" t="s">
        <v>948</v>
      </c>
    </row>
    <row customHeight="1" ht="11.25">
      <c r="A708" s="6728" t="s">
        <v>2291</v>
      </c>
      <c r="B708" s="6728" t="s">
        <v>16</v>
      </c>
      <c r="C708" s="6728" t="s">
        <v>3388</v>
      </c>
      <c r="D708" s="6728" t="s">
        <v>3389</v>
      </c>
      <c r="E708" s="6728" t="s">
        <v>3390</v>
      </c>
      <c r="F708" s="6728" t="s">
        <v>2792</v>
      </c>
      <c r="G708" s="6728" t="s">
        <v>3391</v>
      </c>
      <c r="H708" s="6728" t="s">
        <v>28</v>
      </c>
      <c r="I708" s="6728" t="s">
        <v>948</v>
      </c>
    </row>
    <row customHeight="1" ht="11.25">
      <c r="A709" s="6728" t="s">
        <v>2291</v>
      </c>
      <c r="B709" s="6728" t="s">
        <v>16</v>
      </c>
      <c r="C709" s="6728" t="s">
        <v>3392</v>
      </c>
      <c r="D709" s="6728" t="s">
        <v>3393</v>
      </c>
      <c r="E709" s="6728" t="s">
        <v>3394</v>
      </c>
      <c r="F709" s="6728" t="s">
        <v>2779</v>
      </c>
      <c r="G709" s="6728" t="s">
        <v>3395</v>
      </c>
      <c r="H709" s="6728" t="s">
        <v>28</v>
      </c>
      <c r="I709" s="6728" t="s">
        <v>948</v>
      </c>
    </row>
    <row customHeight="1" ht="11.25">
      <c r="A710" s="6728" t="s">
        <v>2291</v>
      </c>
      <c r="B710" s="6728" t="s">
        <v>16</v>
      </c>
      <c r="C710" s="6728" t="s">
        <v>3662</v>
      </c>
      <c r="D710" s="6728" t="s">
        <v>3663</v>
      </c>
      <c r="E710" s="6728" t="s">
        <v>3664</v>
      </c>
      <c r="F710" s="6728" t="s">
        <v>2724</v>
      </c>
      <c r="G710" s="6728" t="s">
        <v>3665</v>
      </c>
      <c r="H710" s="6728" t="s">
        <v>28</v>
      </c>
      <c r="I710" s="6728" t="s">
        <v>948</v>
      </c>
    </row>
    <row customHeight="1" ht="11.25">
      <c r="A711" s="6728" t="s">
        <v>2291</v>
      </c>
      <c r="B711" s="6728" t="s">
        <v>16</v>
      </c>
      <c r="C711" s="6728" t="s">
        <v>3666</v>
      </c>
      <c r="D711" s="6728" t="s">
        <v>3667</v>
      </c>
      <c r="E711" s="6728" t="s">
        <v>3668</v>
      </c>
      <c r="F711" s="6728" t="s">
        <v>2303</v>
      </c>
      <c r="G711" s="6728" t="s">
        <v>3669</v>
      </c>
      <c r="H711" s="6728" t="s">
        <v>28</v>
      </c>
      <c r="I711" s="6728" t="s">
        <v>948</v>
      </c>
    </row>
    <row customHeight="1" ht="11.25">
      <c r="A712" s="6728" t="s">
        <v>2291</v>
      </c>
      <c r="B712" s="6728" t="s">
        <v>16</v>
      </c>
      <c r="C712" s="6728" t="s">
        <v>3670</v>
      </c>
      <c r="D712" s="6728" t="s">
        <v>3671</v>
      </c>
      <c r="E712" s="6728" t="s">
        <v>3672</v>
      </c>
      <c r="F712" s="6728" t="s">
        <v>2335</v>
      </c>
      <c r="G712" s="6728" t="s">
        <v>3459</v>
      </c>
      <c r="H712" s="6728" t="s">
        <v>28</v>
      </c>
      <c r="I712" s="6728" t="s">
        <v>948</v>
      </c>
    </row>
    <row customHeight="1" ht="11.25">
      <c r="A713" s="6728" t="s">
        <v>2291</v>
      </c>
      <c r="B713" s="6728" t="s">
        <v>16</v>
      </c>
      <c r="C713" s="6728" t="s">
        <v>3673</v>
      </c>
      <c r="D713" s="6728" t="s">
        <v>3674</v>
      </c>
      <c r="E713" s="6728" t="s">
        <v>3675</v>
      </c>
      <c r="F713" s="6728" t="s">
        <v>2688</v>
      </c>
      <c r="G713" s="6728" t="s">
        <v>3676</v>
      </c>
      <c r="H713" s="6728" t="s">
        <v>28</v>
      </c>
      <c r="I713" s="6728" t="s">
        <v>948</v>
      </c>
    </row>
    <row customHeight="1" ht="11.25">
      <c r="A714" s="6728" t="s">
        <v>2291</v>
      </c>
      <c r="B714" s="6728" t="s">
        <v>16</v>
      </c>
      <c r="C714" s="6728" t="s">
        <v>3677</v>
      </c>
      <c r="D714" s="6728" t="s">
        <v>3678</v>
      </c>
      <c r="E714" s="6728" t="s">
        <v>3679</v>
      </c>
      <c r="F714" s="6728" t="s">
        <v>2303</v>
      </c>
      <c r="G714" s="6728" t="s">
        <v>3680</v>
      </c>
      <c r="H714" s="6728" t="s">
        <v>28</v>
      </c>
      <c r="I714" s="6728" t="s">
        <v>948</v>
      </c>
    </row>
    <row customHeight="1" ht="11.25">
      <c r="A715" s="6728" t="s">
        <v>2291</v>
      </c>
      <c r="B715" s="6728" t="s">
        <v>16</v>
      </c>
      <c r="C715" s="6728" t="s">
        <v>3681</v>
      </c>
      <c r="D715" s="6728" t="s">
        <v>3682</v>
      </c>
      <c r="E715" s="6728" t="s">
        <v>3683</v>
      </c>
      <c r="F715" s="6728" t="s">
        <v>2719</v>
      </c>
      <c r="G715" s="6728" t="s">
        <v>3684</v>
      </c>
      <c r="H715" s="6728" t="s">
        <v>28</v>
      </c>
      <c r="I715" s="6728" t="s">
        <v>948</v>
      </c>
    </row>
    <row customHeight="1" ht="11.25">
      <c r="A716" s="6728" t="s">
        <v>2291</v>
      </c>
      <c r="B716" s="6728" t="s">
        <v>16</v>
      </c>
      <c r="C716" s="6728" t="s">
        <v>3685</v>
      </c>
      <c r="D716" s="6728" t="s">
        <v>3686</v>
      </c>
      <c r="E716" s="6728" t="s">
        <v>3687</v>
      </c>
      <c r="F716" s="6728" t="s">
        <v>3688</v>
      </c>
      <c r="G716" s="6728" t="s">
        <v>3689</v>
      </c>
      <c r="H716" s="6728" t="s">
        <v>28</v>
      </c>
      <c r="I716" s="6728" t="s">
        <v>948</v>
      </c>
    </row>
    <row customHeight="1" ht="11.25">
      <c r="A717" s="6728" t="s">
        <v>2291</v>
      </c>
      <c r="B717" s="6728" t="s">
        <v>16</v>
      </c>
      <c r="C717" s="6728" t="s">
        <v>3084</v>
      </c>
      <c r="D717" s="6728" t="s">
        <v>3085</v>
      </c>
      <c r="E717" s="6728" t="s">
        <v>3086</v>
      </c>
      <c r="F717" s="6728" t="s">
        <v>2873</v>
      </c>
      <c r="G717" s="6728" t="s">
        <v>3087</v>
      </c>
      <c r="H717" s="6728" t="s">
        <v>28</v>
      </c>
      <c r="I717" s="6728" t="s">
        <v>948</v>
      </c>
    </row>
    <row customHeight="1" ht="11.25">
      <c r="A718" s="6728" t="s">
        <v>2291</v>
      </c>
      <c r="B718" s="6728" t="s">
        <v>16</v>
      </c>
      <c r="C718" s="6728" t="s">
        <v>3690</v>
      </c>
      <c r="D718" s="6728" t="s">
        <v>3093</v>
      </c>
      <c r="E718" s="6728" t="s">
        <v>3691</v>
      </c>
      <c r="F718" s="6728" t="s">
        <v>2335</v>
      </c>
      <c r="G718" s="6728" t="s">
        <v>3451</v>
      </c>
      <c r="H718" s="6728" t="s">
        <v>28</v>
      </c>
      <c r="I718" s="6728" t="s">
        <v>948</v>
      </c>
    </row>
    <row customHeight="1" ht="11.25">
      <c r="A719" s="6728" t="s">
        <v>2291</v>
      </c>
      <c r="B719" s="6728" t="s">
        <v>16</v>
      </c>
      <c r="C719" s="6728" t="s">
        <v>3100</v>
      </c>
      <c r="D719" s="6728" t="s">
        <v>3101</v>
      </c>
      <c r="E719" s="6728" t="s">
        <v>3102</v>
      </c>
      <c r="F719" s="6728" t="s">
        <v>2303</v>
      </c>
      <c r="G719" s="6728" t="s">
        <v>3103</v>
      </c>
      <c r="H719" s="6728" t="s">
        <v>28</v>
      </c>
      <c r="I719" s="6728" t="s">
        <v>948</v>
      </c>
    </row>
    <row customHeight="1" ht="11.25">
      <c r="A720" s="6728" t="s">
        <v>2291</v>
      </c>
      <c r="B720" s="6728" t="s">
        <v>16</v>
      </c>
      <c r="C720" s="6728" t="s">
        <v>3692</v>
      </c>
      <c r="D720" s="6728" t="s">
        <v>3693</v>
      </c>
      <c r="E720" s="6728" t="s">
        <v>3694</v>
      </c>
      <c r="F720" s="6728" t="s">
        <v>2697</v>
      </c>
      <c r="G720" s="6728" t="s">
        <v>28</v>
      </c>
      <c r="H720" s="6728" t="s">
        <v>28</v>
      </c>
      <c r="I720" s="6728" t="s">
        <v>948</v>
      </c>
    </row>
    <row customHeight="1" ht="11.25">
      <c r="A721" s="6728" t="s">
        <v>2291</v>
      </c>
      <c r="B721" s="6728" t="s">
        <v>16</v>
      </c>
      <c r="C721" s="6728" t="s">
        <v>3695</v>
      </c>
      <c r="D721" s="6728" t="s">
        <v>3696</v>
      </c>
      <c r="E721" s="6728" t="s">
        <v>3697</v>
      </c>
      <c r="F721" s="6728" t="s">
        <v>3650</v>
      </c>
      <c r="G721" s="6728" t="s">
        <v>3698</v>
      </c>
      <c r="H721" s="6728" t="s">
        <v>28</v>
      </c>
      <c r="I721" s="6728" t="s">
        <v>948</v>
      </c>
    </row>
    <row customHeight="1" ht="11.25">
      <c r="A722" s="6728" t="s">
        <v>2291</v>
      </c>
      <c r="B722" s="6728" t="s">
        <v>16</v>
      </c>
      <c r="C722" s="6728" t="s">
        <v>3699</v>
      </c>
      <c r="D722" s="6728" t="s">
        <v>3700</v>
      </c>
      <c r="E722" s="6728" t="s">
        <v>3701</v>
      </c>
      <c r="F722" s="6728" t="s">
        <v>2303</v>
      </c>
      <c r="G722" s="6728" t="s">
        <v>3702</v>
      </c>
      <c r="H722" s="6728" t="s">
        <v>28</v>
      </c>
      <c r="I722" s="6728" t="s">
        <v>948</v>
      </c>
    </row>
    <row customHeight="1" ht="11.25">
      <c r="A723" s="6728" t="s">
        <v>2291</v>
      </c>
      <c r="B723" s="6728" t="s">
        <v>16</v>
      </c>
      <c r="C723" s="6728" t="s">
        <v>3137</v>
      </c>
      <c r="D723" s="6728" t="s">
        <v>3138</v>
      </c>
      <c r="E723" s="6728" t="s">
        <v>3139</v>
      </c>
      <c r="F723" s="6728" t="s">
        <v>2340</v>
      </c>
      <c r="G723" s="6728" t="s">
        <v>3140</v>
      </c>
      <c r="H723" s="6728" t="s">
        <v>28</v>
      </c>
      <c r="I723" s="6728" t="s">
        <v>948</v>
      </c>
    </row>
    <row customHeight="1" ht="11.25">
      <c r="A724" s="6728" t="s">
        <v>2291</v>
      </c>
      <c r="B724" s="6728" t="s">
        <v>16</v>
      </c>
      <c r="C724" s="6728" t="s">
        <v>3141</v>
      </c>
      <c r="D724" s="6728" t="s">
        <v>3142</v>
      </c>
      <c r="E724" s="6728" t="s">
        <v>3143</v>
      </c>
      <c r="F724" s="6728" t="s">
        <v>2719</v>
      </c>
      <c r="G724" s="6728" t="s">
        <v>28</v>
      </c>
      <c r="H724" s="6728" t="s">
        <v>28</v>
      </c>
      <c r="I724" s="6728" t="s">
        <v>948</v>
      </c>
    </row>
    <row customHeight="1" ht="11.25">
      <c r="A725" s="6728" t="s">
        <v>2291</v>
      </c>
      <c r="B725" s="6728" t="s">
        <v>16</v>
      </c>
      <c r="C725" s="6728" t="s">
        <v>3404</v>
      </c>
      <c r="D725" s="6728" t="s">
        <v>3405</v>
      </c>
      <c r="E725" s="6728" t="s">
        <v>3406</v>
      </c>
      <c r="F725" s="6728" t="s">
        <v>2674</v>
      </c>
      <c r="G725" s="6728" t="s">
        <v>3407</v>
      </c>
      <c r="H725" s="6728" t="s">
        <v>28</v>
      </c>
      <c r="I725" s="6728" t="s">
        <v>948</v>
      </c>
    </row>
    <row customHeight="1" ht="11.25">
      <c r="A726" s="6728" t="s">
        <v>2291</v>
      </c>
      <c r="B726" s="6728" t="s">
        <v>16</v>
      </c>
      <c r="C726" s="6728" t="s">
        <v>3703</v>
      </c>
      <c r="D726" s="6728" t="s">
        <v>3704</v>
      </c>
      <c r="E726" s="6728" t="s">
        <v>3705</v>
      </c>
      <c r="F726" s="6728" t="s">
        <v>3054</v>
      </c>
      <c r="G726" s="6728" t="s">
        <v>3706</v>
      </c>
      <c r="H726" s="6728" t="s">
        <v>28</v>
      </c>
      <c r="I726" s="6728" t="s">
        <v>948</v>
      </c>
    </row>
    <row customHeight="1" ht="11.25">
      <c r="A727" s="6728" t="s">
        <v>2291</v>
      </c>
      <c r="B727" s="6728" t="s">
        <v>16</v>
      </c>
      <c r="C727" s="6728" t="s">
        <v>3156</v>
      </c>
      <c r="D727" s="6728" t="s">
        <v>3157</v>
      </c>
      <c r="E727" s="6728" t="s">
        <v>3158</v>
      </c>
      <c r="F727" s="6728" t="s">
        <v>3131</v>
      </c>
      <c r="G727" s="6728" t="s">
        <v>3159</v>
      </c>
      <c r="H727" s="6728" t="s">
        <v>28</v>
      </c>
      <c r="I727" s="6728" t="s">
        <v>948</v>
      </c>
    </row>
    <row customHeight="1" ht="11.25">
      <c r="A728" s="6728" t="s">
        <v>2291</v>
      </c>
      <c r="B728" s="6728" t="s">
        <v>16</v>
      </c>
      <c r="C728" s="6728" t="s">
        <v>3707</v>
      </c>
      <c r="D728" s="6728" t="s">
        <v>3708</v>
      </c>
      <c r="E728" s="6728" t="s">
        <v>3709</v>
      </c>
      <c r="F728" s="6728" t="s">
        <v>2669</v>
      </c>
      <c r="G728" s="6728" t="s">
        <v>3459</v>
      </c>
      <c r="H728" s="6728" t="s">
        <v>28</v>
      </c>
      <c r="I728" s="6728" t="s">
        <v>948</v>
      </c>
    </row>
    <row customHeight="1" ht="11.25">
      <c r="A729" s="6728" t="s">
        <v>2291</v>
      </c>
      <c r="B729" s="6728" t="s">
        <v>16</v>
      </c>
      <c r="C729" s="6728" t="s">
        <v>3164</v>
      </c>
      <c r="D729" s="6728" t="s">
        <v>3165</v>
      </c>
      <c r="E729" s="6728" t="s">
        <v>3166</v>
      </c>
      <c r="F729" s="6728" t="s">
        <v>2303</v>
      </c>
      <c r="G729" s="6728" t="s">
        <v>3167</v>
      </c>
      <c r="H729" s="6728" t="s">
        <v>28</v>
      </c>
      <c r="I729" s="6728" t="s">
        <v>948</v>
      </c>
    </row>
    <row customHeight="1" ht="11.25">
      <c r="A730" s="6728" t="s">
        <v>2291</v>
      </c>
      <c r="B730" s="6728" t="s">
        <v>16</v>
      </c>
      <c r="C730" s="6728" t="s">
        <v>3710</v>
      </c>
      <c r="D730" s="6728" t="s">
        <v>3711</v>
      </c>
      <c r="E730" s="6728" t="s">
        <v>3712</v>
      </c>
      <c r="F730" s="6728" t="s">
        <v>2303</v>
      </c>
      <c r="G730" s="6728" t="s">
        <v>3713</v>
      </c>
      <c r="H730" s="6728" t="s">
        <v>28</v>
      </c>
      <c r="I730" s="6728" t="s">
        <v>948</v>
      </c>
    </row>
    <row customHeight="1" ht="11.25">
      <c r="A731" s="6728" t="s">
        <v>2291</v>
      </c>
      <c r="B731" s="6728" t="s">
        <v>16</v>
      </c>
      <c r="C731" s="6728" t="s">
        <v>3714</v>
      </c>
      <c r="D731" s="6728" t="s">
        <v>3715</v>
      </c>
      <c r="E731" s="6728" t="s">
        <v>3716</v>
      </c>
      <c r="F731" s="6728" t="s">
        <v>2669</v>
      </c>
      <c r="G731" s="6728" t="s">
        <v>3717</v>
      </c>
      <c r="H731" s="6728" t="s">
        <v>28</v>
      </c>
      <c r="I731" s="6728" t="s">
        <v>948</v>
      </c>
    </row>
    <row customHeight="1" ht="11.25">
      <c r="A732" s="6728" t="s">
        <v>2291</v>
      </c>
      <c r="B732" s="6728" t="s">
        <v>16</v>
      </c>
      <c r="C732" s="6728" t="s">
        <v>3718</v>
      </c>
      <c r="D732" s="6728" t="s">
        <v>3719</v>
      </c>
      <c r="E732" s="6728" t="s">
        <v>3720</v>
      </c>
      <c r="F732" s="6728" t="s">
        <v>2326</v>
      </c>
      <c r="G732" s="6728" t="s">
        <v>3721</v>
      </c>
      <c r="H732" s="6728" t="s">
        <v>28</v>
      </c>
      <c r="I732" s="6728" t="s">
        <v>948</v>
      </c>
    </row>
    <row customHeight="1" ht="11.25">
      <c r="A733" s="6728" t="s">
        <v>2291</v>
      </c>
      <c r="B733" s="6728" t="s">
        <v>16</v>
      </c>
      <c r="C733" s="6728" t="s">
        <v>3722</v>
      </c>
      <c r="D733" s="6728" t="s">
        <v>3723</v>
      </c>
      <c r="E733" s="6728" t="s">
        <v>3724</v>
      </c>
      <c r="F733" s="6728" t="s">
        <v>2340</v>
      </c>
      <c r="G733" s="6728" t="s">
        <v>3725</v>
      </c>
      <c r="H733" s="6728" t="s">
        <v>28</v>
      </c>
      <c r="I733" s="6728" t="s">
        <v>948</v>
      </c>
    </row>
    <row customHeight="1" ht="11.25">
      <c r="A734" s="6728" t="s">
        <v>2291</v>
      </c>
      <c r="B734" s="6728" t="s">
        <v>16</v>
      </c>
      <c r="C734" s="6728" t="s">
        <v>3726</v>
      </c>
      <c r="D734" s="6728" t="s">
        <v>3727</v>
      </c>
      <c r="E734" s="6728" t="s">
        <v>3728</v>
      </c>
      <c r="F734" s="6728" t="s">
        <v>3054</v>
      </c>
      <c r="G734" s="6728" t="s">
        <v>3562</v>
      </c>
      <c r="H734" s="6728" t="s">
        <v>28</v>
      </c>
      <c r="I734" s="6728" t="s">
        <v>948</v>
      </c>
    </row>
    <row customHeight="1" ht="11.25">
      <c r="A735" s="6728" t="s">
        <v>2291</v>
      </c>
      <c r="B735" s="6728" t="s">
        <v>16</v>
      </c>
      <c r="C735" s="6728" t="s">
        <v>3231</v>
      </c>
      <c r="D735" s="6728" t="s">
        <v>3232</v>
      </c>
      <c r="E735" s="6728" t="s">
        <v>3233</v>
      </c>
      <c r="F735" s="6728" t="s">
        <v>2688</v>
      </c>
      <c r="G735" s="6728" t="s">
        <v>3234</v>
      </c>
      <c r="H735" s="6728" t="s">
        <v>28</v>
      </c>
      <c r="I735" s="6728" t="s">
        <v>948</v>
      </c>
    </row>
    <row customHeight="1" ht="11.25">
      <c r="A736" s="6728" t="s">
        <v>2291</v>
      </c>
      <c r="B736" s="6728" t="s">
        <v>16</v>
      </c>
      <c r="C736" s="6728" t="s">
        <v>3235</v>
      </c>
      <c r="D736" s="6728" t="s">
        <v>3236</v>
      </c>
      <c r="E736" s="6728" t="s">
        <v>3228</v>
      </c>
      <c r="F736" s="6728" t="s">
        <v>2490</v>
      </c>
      <c r="G736" s="6728" t="s">
        <v>3237</v>
      </c>
      <c r="H736" s="6728" t="s">
        <v>28</v>
      </c>
      <c r="I736" s="6728" t="s">
        <v>948</v>
      </c>
    </row>
    <row customHeight="1" ht="11.25">
      <c r="A737" s="6728" t="s">
        <v>2291</v>
      </c>
      <c r="B737" s="6728" t="s">
        <v>16</v>
      </c>
      <c r="C737" s="6728" t="s">
        <v>3415</v>
      </c>
      <c r="D737" s="6728" t="s">
        <v>3416</v>
      </c>
      <c r="E737" s="6728" t="s">
        <v>3342</v>
      </c>
      <c r="F737" s="6728" t="s">
        <v>3417</v>
      </c>
      <c r="G737" s="6728" t="s">
        <v>3418</v>
      </c>
      <c r="H737" s="6728" t="s">
        <v>28</v>
      </c>
      <c r="I737" s="6728" t="s">
        <v>948</v>
      </c>
    </row>
    <row customHeight="1" ht="11.25">
      <c r="A738" s="6728" t="s">
        <v>2291</v>
      </c>
      <c r="B738" s="6728" t="s">
        <v>16</v>
      </c>
      <c r="C738" s="6728" t="s">
        <v>3238</v>
      </c>
      <c r="D738" s="6728" t="s">
        <v>3239</v>
      </c>
      <c r="E738" s="6728" t="s">
        <v>2432</v>
      </c>
      <c r="F738" s="6728" t="s">
        <v>3240</v>
      </c>
      <c r="G738" s="6728" t="s">
        <v>2443</v>
      </c>
      <c r="H738" s="6728" t="s">
        <v>28</v>
      </c>
      <c r="I738" s="6728" t="s">
        <v>948</v>
      </c>
    </row>
    <row customHeight="1" ht="11.25">
      <c r="A739" s="6728" t="s">
        <v>2291</v>
      </c>
      <c r="B739" s="6728" t="s">
        <v>16</v>
      </c>
      <c r="C739" s="6728" t="s">
        <v>3251</v>
      </c>
      <c r="D739" s="6728" t="s">
        <v>3252</v>
      </c>
      <c r="E739" s="6728" t="s">
        <v>2554</v>
      </c>
      <c r="F739" s="6728" t="s">
        <v>3253</v>
      </c>
      <c r="G739" s="6728" t="s">
        <v>3254</v>
      </c>
      <c r="H739" s="6728" t="s">
        <v>28</v>
      </c>
      <c r="I739" s="6728" t="s">
        <v>948</v>
      </c>
    </row>
    <row customHeight="1" ht="11.25">
      <c r="A740" s="6728" t="s">
        <v>2291</v>
      </c>
      <c r="B740" s="6728" t="s">
        <v>16</v>
      </c>
      <c r="C740" s="6728" t="s">
        <v>3261</v>
      </c>
      <c r="D740" s="6728" t="s">
        <v>3262</v>
      </c>
      <c r="E740" s="6728" t="s">
        <v>3257</v>
      </c>
      <c r="F740" s="6728" t="s">
        <v>3263</v>
      </c>
      <c r="G740" s="6728" t="s">
        <v>28</v>
      </c>
      <c r="H740" s="6728" t="s">
        <v>28</v>
      </c>
      <c r="I740" s="6728" t="s">
        <v>948</v>
      </c>
    </row>
    <row customHeight="1" ht="11.25">
      <c r="A741" s="6728" t="s">
        <v>2291</v>
      </c>
      <c r="B741" s="6728" t="s">
        <v>16</v>
      </c>
      <c r="C741" s="6728" t="s">
        <v>3729</v>
      </c>
      <c r="D741" s="6728" t="s">
        <v>3730</v>
      </c>
      <c r="E741" s="6728" t="s">
        <v>3731</v>
      </c>
      <c r="F741" s="6728" t="s">
        <v>2303</v>
      </c>
      <c r="G741" s="6728" t="s">
        <v>3732</v>
      </c>
      <c r="H741" s="6728" t="s">
        <v>28</v>
      </c>
      <c r="I741" s="6728" t="s">
        <v>948</v>
      </c>
    </row>
    <row customHeight="1" ht="11.25">
      <c r="A742" s="6728" t="s">
        <v>2291</v>
      </c>
      <c r="B742" s="6728" t="s">
        <v>16</v>
      </c>
      <c r="C742" s="6728" t="s">
        <v>3419</v>
      </c>
      <c r="D742" s="6728" t="s">
        <v>3420</v>
      </c>
      <c r="E742" s="6728" t="s">
        <v>3421</v>
      </c>
      <c r="F742" s="6728" t="s">
        <v>3263</v>
      </c>
      <c r="G742" s="6728" t="s">
        <v>28</v>
      </c>
      <c r="H742" s="6728" t="s">
        <v>28</v>
      </c>
      <c r="I742" s="6728" t="s">
        <v>948</v>
      </c>
    </row>
    <row customHeight="1" ht="11.25">
      <c r="A743" s="6728" t="s">
        <v>2291</v>
      </c>
      <c r="B743" s="6728" t="s">
        <v>16</v>
      </c>
      <c r="C743" s="6728" t="s">
        <v>2323</v>
      </c>
      <c r="D743" s="6728" t="s">
        <v>2324</v>
      </c>
      <c r="E743" s="6728" t="s">
        <v>2325</v>
      </c>
      <c r="F743" s="6728" t="s">
        <v>2326</v>
      </c>
      <c r="G743" s="6728" t="s">
        <v>2327</v>
      </c>
      <c r="H743" s="6728" t="s">
        <v>28</v>
      </c>
      <c r="I743" s="6728" t="s">
        <v>1662</v>
      </c>
    </row>
    <row customHeight="1" ht="11.25">
      <c r="A744" s="6728" t="s">
        <v>2291</v>
      </c>
      <c r="B744" s="6728" t="s">
        <v>16</v>
      </c>
      <c r="C744" s="6728" t="s">
        <v>28</v>
      </c>
      <c r="D744" s="6728" t="s">
        <v>2460</v>
      </c>
      <c r="E744" s="6728" t="s">
        <v>2461</v>
      </c>
      <c r="F744" s="6728" t="s">
        <v>2303</v>
      </c>
      <c r="G744" s="6728" t="s">
        <v>28</v>
      </c>
      <c r="H744" s="6728" t="s">
        <v>28</v>
      </c>
      <c r="I744" s="6728" t="s">
        <v>1662</v>
      </c>
    </row>
    <row customHeight="1" ht="11.25">
      <c r="A745" s="6728" t="s">
        <v>2291</v>
      </c>
      <c r="B745" s="6728" t="s">
        <v>16</v>
      </c>
      <c r="C745" s="6728" t="s">
        <v>2462</v>
      </c>
      <c r="D745" s="6728" t="s">
        <v>2463</v>
      </c>
      <c r="E745" s="6728" t="s">
        <v>2464</v>
      </c>
      <c r="F745" s="6728" t="s">
        <v>2303</v>
      </c>
      <c r="G745" s="6728" t="s">
        <v>2465</v>
      </c>
      <c r="H745" s="6728" t="s">
        <v>28</v>
      </c>
      <c r="I745" s="6728" t="s">
        <v>1662</v>
      </c>
    </row>
    <row customHeight="1" ht="11.25">
      <c r="A746" s="6728" t="s">
        <v>2291</v>
      </c>
      <c r="B746" s="6728" t="s">
        <v>16</v>
      </c>
      <c r="C746" s="6728" t="s">
        <v>3733</v>
      </c>
      <c r="D746" s="6728" t="s">
        <v>3734</v>
      </c>
      <c r="E746" s="6728" t="s">
        <v>3735</v>
      </c>
      <c r="F746" s="6728" t="s">
        <v>617</v>
      </c>
      <c r="G746" s="6728" t="s">
        <v>3736</v>
      </c>
      <c r="H746" s="6728" t="s">
        <v>28</v>
      </c>
      <c r="I746" s="6728" t="s">
        <v>1662</v>
      </c>
    </row>
    <row customHeight="1" ht="11.25">
      <c r="A747" s="6728" t="s">
        <v>2291</v>
      </c>
      <c r="B747" s="6728" t="s">
        <v>16</v>
      </c>
      <c r="C747" s="6728" t="s">
        <v>3460</v>
      </c>
      <c r="D747" s="6728" t="s">
        <v>3461</v>
      </c>
      <c r="E747" s="6728" t="s">
        <v>3462</v>
      </c>
      <c r="F747" s="6728" t="s">
        <v>617</v>
      </c>
      <c r="G747" s="6728" t="s">
        <v>2439</v>
      </c>
      <c r="H747" s="6728" t="s">
        <v>28</v>
      </c>
      <c r="I747" s="6728" t="s">
        <v>1662</v>
      </c>
    </row>
    <row customHeight="1" ht="11.25">
      <c r="A748" s="6728" t="s">
        <v>2291</v>
      </c>
      <c r="B748" s="6728" t="s">
        <v>16</v>
      </c>
      <c r="C748" s="6728" t="s">
        <v>3737</v>
      </c>
      <c r="D748" s="6728" t="s">
        <v>3738</v>
      </c>
      <c r="E748" s="6728" t="s">
        <v>3739</v>
      </c>
      <c r="F748" s="6728" t="s">
        <v>617</v>
      </c>
      <c r="G748" s="6728" t="s">
        <v>3740</v>
      </c>
      <c r="H748" s="6728" t="s">
        <v>28</v>
      </c>
      <c r="I748" s="6728" t="s">
        <v>1662</v>
      </c>
    </row>
    <row customHeight="1" ht="11.25">
      <c r="A749" s="6728" t="s">
        <v>2291</v>
      </c>
      <c r="B749" s="6728" t="s">
        <v>16</v>
      </c>
      <c r="C749" s="6728" t="s">
        <v>3741</v>
      </c>
      <c r="D749" s="6728" t="s">
        <v>3742</v>
      </c>
      <c r="E749" s="6728" t="s">
        <v>3743</v>
      </c>
      <c r="F749" s="6728" t="s">
        <v>617</v>
      </c>
      <c r="G749" s="6728" t="s">
        <v>28</v>
      </c>
      <c r="H749" s="6728" t="s">
        <v>3744</v>
      </c>
      <c r="I749" s="6728" t="s">
        <v>1662</v>
      </c>
    </row>
    <row customHeight="1" ht="11.25">
      <c r="A750" s="6728" t="s">
        <v>2291</v>
      </c>
      <c r="B750" s="6728" t="s">
        <v>16</v>
      </c>
      <c r="C750" s="6728" t="s">
        <v>3745</v>
      </c>
      <c r="D750" s="6728" t="s">
        <v>3746</v>
      </c>
      <c r="E750" s="6728" t="s">
        <v>3747</v>
      </c>
      <c r="F750" s="6728" t="s">
        <v>2335</v>
      </c>
      <c r="G750" s="6728" t="s">
        <v>3748</v>
      </c>
      <c r="H750" s="6728" t="s">
        <v>28</v>
      </c>
      <c r="I750" s="6728" t="s">
        <v>1662</v>
      </c>
    </row>
    <row customHeight="1" ht="11.25">
      <c r="A751" s="6728" t="s">
        <v>2291</v>
      </c>
      <c r="B751" s="6728" t="s">
        <v>16</v>
      </c>
      <c r="C751" s="6728" t="s">
        <v>2681</v>
      </c>
      <c r="D751" s="6728" t="s">
        <v>2682</v>
      </c>
      <c r="E751" s="6728" t="s">
        <v>2683</v>
      </c>
      <c r="F751" s="6728" t="s">
        <v>2340</v>
      </c>
      <c r="G751" s="6728" t="s">
        <v>2684</v>
      </c>
      <c r="H751" s="6728" t="s">
        <v>28</v>
      </c>
      <c r="I751" s="6728" t="s">
        <v>1662</v>
      </c>
    </row>
    <row customHeight="1" ht="11.25">
      <c r="A752" s="6728" t="s">
        <v>2291</v>
      </c>
      <c r="B752" s="6728" t="s">
        <v>16</v>
      </c>
      <c r="C752" s="6728" t="s">
        <v>3749</v>
      </c>
      <c r="D752" s="6728" t="s">
        <v>3750</v>
      </c>
      <c r="E752" s="6728" t="s">
        <v>3751</v>
      </c>
      <c r="F752" s="6728" t="s">
        <v>3752</v>
      </c>
      <c r="G752" s="6728" t="s">
        <v>3753</v>
      </c>
      <c r="H752" s="6728" t="s">
        <v>28</v>
      </c>
      <c r="I752" s="6728" t="s">
        <v>1662</v>
      </c>
    </row>
    <row customHeight="1" ht="11.25">
      <c r="A753" s="6728" t="s">
        <v>2291</v>
      </c>
      <c r="B753" s="6728" t="s">
        <v>16</v>
      </c>
      <c r="C753" s="6728" t="s">
        <v>3754</v>
      </c>
      <c r="D753" s="6728" t="s">
        <v>3755</v>
      </c>
      <c r="E753" s="6728" t="s">
        <v>3756</v>
      </c>
      <c r="F753" s="6728" t="s">
        <v>2303</v>
      </c>
      <c r="G753" s="6728" t="s">
        <v>3757</v>
      </c>
      <c r="H753" s="6728" t="s">
        <v>28</v>
      </c>
      <c r="I753" s="6728" t="s">
        <v>1662</v>
      </c>
    </row>
    <row customHeight="1" ht="11.25">
      <c r="A754" s="6728" t="s">
        <v>2291</v>
      </c>
      <c r="B754" s="6728" t="s">
        <v>16</v>
      </c>
      <c r="C754" s="6728" t="s">
        <v>2694</v>
      </c>
      <c r="D754" s="6728" t="s">
        <v>2695</v>
      </c>
      <c r="E754" s="6728" t="s">
        <v>2696</v>
      </c>
      <c r="F754" s="6728" t="s">
        <v>2697</v>
      </c>
      <c r="G754" s="6728" t="s">
        <v>2698</v>
      </c>
      <c r="H754" s="6728" t="s">
        <v>28</v>
      </c>
      <c r="I754" s="6728" t="s">
        <v>1662</v>
      </c>
    </row>
    <row customHeight="1" ht="11.25">
      <c r="A755" s="6728" t="s">
        <v>2291</v>
      </c>
      <c r="B755" s="6728" t="s">
        <v>16</v>
      </c>
      <c r="C755" s="6728" t="s">
        <v>2699</v>
      </c>
      <c r="D755" s="6728" t="s">
        <v>2700</v>
      </c>
      <c r="E755" s="6728" t="s">
        <v>2701</v>
      </c>
      <c r="F755" s="6728" t="s">
        <v>2702</v>
      </c>
      <c r="G755" s="6728" t="s">
        <v>2703</v>
      </c>
      <c r="H755" s="6728" t="s">
        <v>2704</v>
      </c>
      <c r="I755" s="6728" t="s">
        <v>1662</v>
      </c>
    </row>
    <row customHeight="1" ht="11.25">
      <c r="A756" s="6728" t="s">
        <v>2291</v>
      </c>
      <c r="B756" s="6728" t="s">
        <v>16</v>
      </c>
      <c r="C756" s="6728" t="s">
        <v>3316</v>
      </c>
      <c r="D756" s="6728" t="s">
        <v>3317</v>
      </c>
      <c r="E756" s="6728" t="s">
        <v>3318</v>
      </c>
      <c r="F756" s="6728" t="s">
        <v>3319</v>
      </c>
      <c r="G756" s="6728" t="s">
        <v>3022</v>
      </c>
      <c r="H756" s="6728" t="s">
        <v>28</v>
      </c>
      <c r="I756" s="6728" t="s">
        <v>1662</v>
      </c>
    </row>
    <row customHeight="1" ht="11.25">
      <c r="A757" s="6728" t="s">
        <v>2291</v>
      </c>
      <c r="B757" s="6728" t="s">
        <v>16</v>
      </c>
      <c r="C757" s="6728" t="s">
        <v>3758</v>
      </c>
      <c r="D757" s="6728" t="s">
        <v>3759</v>
      </c>
      <c r="E757" s="6728" t="s">
        <v>3760</v>
      </c>
      <c r="F757" s="6728" t="s">
        <v>2873</v>
      </c>
      <c r="G757" s="6728" t="s">
        <v>3761</v>
      </c>
      <c r="H757" s="6728" t="s">
        <v>28</v>
      </c>
      <c r="I757" s="6728" t="s">
        <v>1662</v>
      </c>
    </row>
    <row customHeight="1" ht="11.25">
      <c r="A758" s="6728" t="s">
        <v>2291</v>
      </c>
      <c r="B758" s="6728" t="s">
        <v>16</v>
      </c>
      <c r="C758" s="6728" t="s">
        <v>3762</v>
      </c>
      <c r="D758" s="6728" t="s">
        <v>3763</v>
      </c>
      <c r="E758" s="6728" t="s">
        <v>3764</v>
      </c>
      <c r="F758" s="6728" t="s">
        <v>2674</v>
      </c>
      <c r="G758" s="6728" t="s">
        <v>3765</v>
      </c>
      <c r="H758" s="6728" t="s">
        <v>28</v>
      </c>
      <c r="I758" s="6728" t="s">
        <v>1662</v>
      </c>
    </row>
    <row customHeight="1" ht="11.25">
      <c r="A759" s="6728" t="s">
        <v>2291</v>
      </c>
      <c r="B759" s="6728" t="s">
        <v>16</v>
      </c>
      <c r="C759" s="6728" t="s">
        <v>3766</v>
      </c>
      <c r="D759" s="6728" t="s">
        <v>3767</v>
      </c>
      <c r="E759" s="6728" t="s">
        <v>3768</v>
      </c>
      <c r="F759" s="6728" t="s">
        <v>3495</v>
      </c>
      <c r="G759" s="6728" t="s">
        <v>3769</v>
      </c>
      <c r="H759" s="6728" t="s">
        <v>3770</v>
      </c>
      <c r="I759" s="6728" t="s">
        <v>1662</v>
      </c>
    </row>
    <row customHeight="1" ht="11.25">
      <c r="A760" s="6728" t="s">
        <v>2291</v>
      </c>
      <c r="B760" s="6728" t="s">
        <v>16</v>
      </c>
      <c r="C760" s="6728" t="s">
        <v>3771</v>
      </c>
      <c r="D760" s="6728" t="s">
        <v>3772</v>
      </c>
      <c r="E760" s="6728" t="s">
        <v>3773</v>
      </c>
      <c r="F760" s="6728" t="s">
        <v>2407</v>
      </c>
      <c r="G760" s="6728" t="s">
        <v>28</v>
      </c>
      <c r="H760" s="6728" t="s">
        <v>28</v>
      </c>
      <c r="I760" s="6728" t="s">
        <v>1662</v>
      </c>
    </row>
    <row customHeight="1" ht="11.25">
      <c r="A761" s="6728" t="s">
        <v>2291</v>
      </c>
      <c r="B761" s="6728" t="s">
        <v>16</v>
      </c>
      <c r="C761" s="6728" t="s">
        <v>3774</v>
      </c>
      <c r="D761" s="6728" t="s">
        <v>3775</v>
      </c>
      <c r="E761" s="6728" t="s">
        <v>3776</v>
      </c>
      <c r="F761" s="6728" t="s">
        <v>2697</v>
      </c>
      <c r="G761" s="6728" t="s">
        <v>3777</v>
      </c>
      <c r="H761" s="6728" t="s">
        <v>28</v>
      </c>
      <c r="I761" s="6728" t="s">
        <v>1662</v>
      </c>
    </row>
    <row customHeight="1" ht="11.25">
      <c r="A762" s="6728" t="s">
        <v>2291</v>
      </c>
      <c r="B762" s="6728" t="s">
        <v>16</v>
      </c>
      <c r="C762" s="6728" t="s">
        <v>3483</v>
      </c>
      <c r="D762" s="6728" t="s">
        <v>3484</v>
      </c>
      <c r="E762" s="6728" t="s">
        <v>3485</v>
      </c>
      <c r="F762" s="6728" t="s">
        <v>3486</v>
      </c>
      <c r="G762" s="6728" t="s">
        <v>3487</v>
      </c>
      <c r="H762" s="6728" t="s">
        <v>28</v>
      </c>
      <c r="I762" s="6728" t="s">
        <v>1662</v>
      </c>
    </row>
    <row customHeight="1" ht="11.25">
      <c r="A763" s="6728" t="s">
        <v>2291</v>
      </c>
      <c r="B763" s="6728" t="s">
        <v>16</v>
      </c>
      <c r="C763" s="6728" t="s">
        <v>2726</v>
      </c>
      <c r="D763" s="6728" t="s">
        <v>2727</v>
      </c>
      <c r="E763" s="6728" t="s">
        <v>2728</v>
      </c>
      <c r="F763" s="6728" t="s">
        <v>2303</v>
      </c>
      <c r="G763" s="6728" t="s">
        <v>2729</v>
      </c>
      <c r="H763" s="6728" t="s">
        <v>28</v>
      </c>
      <c r="I763" s="6728" t="s">
        <v>1662</v>
      </c>
    </row>
    <row customHeight="1" ht="11.25">
      <c r="A764" s="6728" t="s">
        <v>2291</v>
      </c>
      <c r="B764" s="6728" t="s">
        <v>16</v>
      </c>
      <c r="C764" s="6728" t="s">
        <v>3778</v>
      </c>
      <c r="D764" s="6728" t="s">
        <v>3779</v>
      </c>
      <c r="E764" s="6728" t="s">
        <v>3780</v>
      </c>
      <c r="F764" s="6728" t="s">
        <v>2407</v>
      </c>
      <c r="G764" s="6728" t="s">
        <v>3267</v>
      </c>
      <c r="H764" s="6728" t="s">
        <v>28</v>
      </c>
      <c r="I764" s="6728" t="s">
        <v>1662</v>
      </c>
    </row>
    <row customHeight="1" ht="11.25">
      <c r="A765" s="6728" t="s">
        <v>2291</v>
      </c>
      <c r="B765" s="6728" t="s">
        <v>16</v>
      </c>
      <c r="C765" s="6728" t="s">
        <v>3509</v>
      </c>
      <c r="D765" s="6728" t="s">
        <v>3510</v>
      </c>
      <c r="E765" s="6728" t="s">
        <v>3511</v>
      </c>
      <c r="F765" s="6728" t="s">
        <v>3054</v>
      </c>
      <c r="G765" s="6728" t="s">
        <v>3512</v>
      </c>
      <c r="H765" s="6728" t="s">
        <v>28</v>
      </c>
      <c r="I765" s="6728" t="s">
        <v>1662</v>
      </c>
    </row>
    <row customHeight="1" ht="11.25">
      <c r="A766" s="6728" t="s">
        <v>2291</v>
      </c>
      <c r="B766" s="6728" t="s">
        <v>16</v>
      </c>
      <c r="C766" s="6728" t="s">
        <v>2751</v>
      </c>
      <c r="D766" s="6728" t="s">
        <v>2752</v>
      </c>
      <c r="E766" s="6728" t="s">
        <v>2753</v>
      </c>
      <c r="F766" s="6728" t="s">
        <v>2407</v>
      </c>
      <c r="G766" s="6728" t="s">
        <v>2754</v>
      </c>
      <c r="H766" s="6728" t="s">
        <v>28</v>
      </c>
      <c r="I766" s="6728" t="s">
        <v>1662</v>
      </c>
    </row>
    <row customHeight="1" ht="11.25">
      <c r="A767" s="6728" t="s">
        <v>2291</v>
      </c>
      <c r="B767" s="6728" t="s">
        <v>16</v>
      </c>
      <c r="C767" s="6728" t="s">
        <v>3781</v>
      </c>
      <c r="D767" s="6728" t="s">
        <v>3782</v>
      </c>
      <c r="E767" s="6728" t="s">
        <v>3783</v>
      </c>
      <c r="F767" s="6728" t="s">
        <v>2702</v>
      </c>
      <c r="G767" s="6728" t="s">
        <v>3784</v>
      </c>
      <c r="H767" s="6728" t="s">
        <v>28</v>
      </c>
      <c r="I767" s="6728" t="s">
        <v>1662</v>
      </c>
    </row>
    <row customHeight="1" ht="11.25">
      <c r="A768" s="6728" t="s">
        <v>2291</v>
      </c>
      <c r="B768" s="6728" t="s">
        <v>16</v>
      </c>
      <c r="C768" s="6728" t="s">
        <v>2809</v>
      </c>
      <c r="D768" s="6728" t="s">
        <v>2810</v>
      </c>
      <c r="E768" s="6728" t="s">
        <v>2811</v>
      </c>
      <c r="F768" s="6728" t="s">
        <v>2679</v>
      </c>
      <c r="G768" s="6728" t="s">
        <v>2812</v>
      </c>
      <c r="H768" s="6728" t="s">
        <v>28</v>
      </c>
      <c r="I768" s="6728" t="s">
        <v>1662</v>
      </c>
    </row>
    <row customHeight="1" ht="11.25">
      <c r="A769" s="6728" t="s">
        <v>2291</v>
      </c>
      <c r="B769" s="6728" t="s">
        <v>16</v>
      </c>
      <c r="C769" s="6728" t="s">
        <v>2849</v>
      </c>
      <c r="D769" s="6728" t="s">
        <v>2850</v>
      </c>
      <c r="E769" s="6728" t="s">
        <v>2851</v>
      </c>
      <c r="F769" s="6728" t="s">
        <v>2724</v>
      </c>
      <c r="G769" s="6728" t="s">
        <v>2852</v>
      </c>
      <c r="H769" s="6728" t="s">
        <v>28</v>
      </c>
      <c r="I769" s="6728" t="s">
        <v>1662</v>
      </c>
    </row>
    <row customHeight="1" ht="11.25">
      <c r="A770" s="6728" t="s">
        <v>2291</v>
      </c>
      <c r="B770" s="6728" t="s">
        <v>16</v>
      </c>
      <c r="C770" s="6728" t="s">
        <v>3576</v>
      </c>
      <c r="D770" s="6728" t="s">
        <v>3577</v>
      </c>
      <c r="E770" s="6728" t="s">
        <v>3578</v>
      </c>
      <c r="F770" s="6728" t="s">
        <v>2917</v>
      </c>
      <c r="G770" s="6728" t="s">
        <v>3529</v>
      </c>
      <c r="H770" s="6728" t="s">
        <v>28</v>
      </c>
      <c r="I770" s="6728" t="s">
        <v>1662</v>
      </c>
    </row>
    <row customHeight="1" ht="11.25">
      <c r="A771" s="6728" t="s">
        <v>2291</v>
      </c>
      <c r="B771" s="6728" t="s">
        <v>16</v>
      </c>
      <c r="C771" s="6728" t="s">
        <v>3785</v>
      </c>
      <c r="D771" s="6728" t="s">
        <v>3786</v>
      </c>
      <c r="E771" s="6728" t="s">
        <v>3787</v>
      </c>
      <c r="F771" s="6728" t="s">
        <v>2697</v>
      </c>
      <c r="G771" s="6728" t="s">
        <v>3788</v>
      </c>
      <c r="H771" s="6728" t="s">
        <v>28</v>
      </c>
      <c r="I771" s="6728" t="s">
        <v>1662</v>
      </c>
    </row>
    <row customHeight="1" ht="11.25">
      <c r="A772" s="6728" t="s">
        <v>2291</v>
      </c>
      <c r="B772" s="6728" t="s">
        <v>16</v>
      </c>
      <c r="C772" s="6728" t="s">
        <v>3789</v>
      </c>
      <c r="D772" s="6728" t="s">
        <v>3790</v>
      </c>
      <c r="E772" s="6728" t="s">
        <v>3791</v>
      </c>
      <c r="F772" s="6728" t="s">
        <v>2303</v>
      </c>
      <c r="G772" s="6728" t="s">
        <v>3792</v>
      </c>
      <c r="H772" s="6728" t="s">
        <v>28</v>
      </c>
      <c r="I772" s="6728" t="s">
        <v>1662</v>
      </c>
    </row>
    <row customHeight="1" ht="11.25">
      <c r="A773" s="6728" t="s">
        <v>2291</v>
      </c>
      <c r="B773" s="6728" t="s">
        <v>16</v>
      </c>
      <c r="C773" s="6728" t="s">
        <v>3598</v>
      </c>
      <c r="D773" s="6728" t="s">
        <v>3599</v>
      </c>
      <c r="E773" s="6728" t="s">
        <v>3600</v>
      </c>
      <c r="F773" s="6728" t="s">
        <v>2303</v>
      </c>
      <c r="G773" s="6728" t="s">
        <v>3601</v>
      </c>
      <c r="H773" s="6728" t="s">
        <v>28</v>
      </c>
      <c r="I773" s="6728" t="s">
        <v>1662</v>
      </c>
    </row>
    <row customHeight="1" ht="11.25">
      <c r="A774" s="6728" t="s">
        <v>2291</v>
      </c>
      <c r="B774" s="6728" t="s">
        <v>16</v>
      </c>
      <c r="C774" s="6728" t="s">
        <v>3793</v>
      </c>
      <c r="D774" s="6728" t="s">
        <v>3794</v>
      </c>
      <c r="E774" s="6728" t="s">
        <v>3795</v>
      </c>
      <c r="F774" s="6728" t="s">
        <v>2669</v>
      </c>
      <c r="G774" s="6728" t="s">
        <v>3796</v>
      </c>
      <c r="H774" s="6728" t="s">
        <v>28</v>
      </c>
      <c r="I774" s="6728" t="s">
        <v>1662</v>
      </c>
    </row>
    <row customHeight="1" ht="11.25">
      <c r="A775" s="6728" t="s">
        <v>2291</v>
      </c>
      <c r="B775" s="6728" t="s">
        <v>16</v>
      </c>
      <c r="C775" s="6728" t="s">
        <v>3797</v>
      </c>
      <c r="D775" s="6728" t="s">
        <v>3798</v>
      </c>
      <c r="E775" s="6728" t="s">
        <v>3799</v>
      </c>
      <c r="F775" s="6728" t="s">
        <v>2697</v>
      </c>
      <c r="G775" s="6728" t="s">
        <v>3800</v>
      </c>
      <c r="H775" s="6728" t="s">
        <v>28</v>
      </c>
      <c r="I775" s="6728" t="s">
        <v>1662</v>
      </c>
    </row>
    <row customHeight="1" ht="11.25">
      <c r="A776" s="6728" t="s">
        <v>2291</v>
      </c>
      <c r="B776" s="6728" t="s">
        <v>16</v>
      </c>
      <c r="C776" s="6728" t="s">
        <v>3801</v>
      </c>
      <c r="D776" s="6728" t="s">
        <v>3802</v>
      </c>
      <c r="E776" s="6728" t="s">
        <v>3803</v>
      </c>
      <c r="F776" s="6728" t="s">
        <v>2697</v>
      </c>
      <c r="G776" s="6728" t="s">
        <v>3804</v>
      </c>
      <c r="H776" s="6728" t="s">
        <v>28</v>
      </c>
      <c r="I776" s="6728" t="s">
        <v>1662</v>
      </c>
    </row>
    <row customHeight="1" ht="11.25">
      <c r="A777" s="6728" t="s">
        <v>2291</v>
      </c>
      <c r="B777" s="6728" t="s">
        <v>16</v>
      </c>
      <c r="C777" s="6728" t="s">
        <v>3805</v>
      </c>
      <c r="D777" s="6728" t="s">
        <v>3806</v>
      </c>
      <c r="E777" s="6728" t="s">
        <v>3807</v>
      </c>
      <c r="F777" s="6728" t="s">
        <v>2326</v>
      </c>
      <c r="G777" s="6728" t="s">
        <v>3808</v>
      </c>
      <c r="H777" s="6728" t="s">
        <v>28</v>
      </c>
      <c r="I777" s="6728" t="s">
        <v>1662</v>
      </c>
    </row>
    <row customHeight="1" ht="11.25">
      <c r="A778" s="6728" t="s">
        <v>2291</v>
      </c>
      <c r="B778" s="6728" t="s">
        <v>16</v>
      </c>
      <c r="C778" s="6728" t="s">
        <v>3631</v>
      </c>
      <c r="D778" s="6728" t="s">
        <v>3632</v>
      </c>
      <c r="E778" s="6728" t="s">
        <v>3633</v>
      </c>
      <c r="F778" s="6728" t="s">
        <v>2779</v>
      </c>
      <c r="G778" s="6728" t="s">
        <v>3634</v>
      </c>
      <c r="H778" s="6728" t="s">
        <v>28</v>
      </c>
      <c r="I778" s="6728" t="s">
        <v>1662</v>
      </c>
    </row>
    <row customHeight="1" ht="11.25">
      <c r="A779" s="6728" t="s">
        <v>2291</v>
      </c>
      <c r="B779" s="6728" t="s">
        <v>16</v>
      </c>
      <c r="C779" s="6728" t="s">
        <v>3809</v>
      </c>
      <c r="D779" s="6728" t="s">
        <v>3810</v>
      </c>
      <c r="E779" s="6728" t="s">
        <v>3811</v>
      </c>
      <c r="F779" s="6728" t="s">
        <v>2326</v>
      </c>
      <c r="G779" s="6728" t="s">
        <v>28</v>
      </c>
      <c r="H779" s="6728" t="s">
        <v>28</v>
      </c>
      <c r="I779" s="6728" t="s">
        <v>1662</v>
      </c>
    </row>
    <row customHeight="1" ht="11.25">
      <c r="A780" s="6728" t="s">
        <v>2291</v>
      </c>
      <c r="B780" s="6728" t="s">
        <v>16</v>
      </c>
      <c r="C780" s="6728" t="s">
        <v>3047</v>
      </c>
      <c r="D780" s="6728" t="s">
        <v>3048</v>
      </c>
      <c r="E780" s="6728" t="s">
        <v>3049</v>
      </c>
      <c r="F780" s="6728" t="s">
        <v>2674</v>
      </c>
      <c r="G780" s="6728" t="s">
        <v>3050</v>
      </c>
      <c r="H780" s="6728" t="s">
        <v>28</v>
      </c>
      <c r="I780" s="6728" t="s">
        <v>1662</v>
      </c>
    </row>
    <row customHeight="1" ht="11.25">
      <c r="A781" s="6728" t="s">
        <v>2291</v>
      </c>
      <c r="B781" s="6728" t="s">
        <v>16</v>
      </c>
      <c r="C781" s="6728" t="s">
        <v>3384</v>
      </c>
      <c r="D781" s="6728" t="s">
        <v>3385</v>
      </c>
      <c r="E781" s="6728" t="s">
        <v>3386</v>
      </c>
      <c r="F781" s="6728" t="s">
        <v>2733</v>
      </c>
      <c r="G781" s="6728" t="s">
        <v>3387</v>
      </c>
      <c r="H781" s="6728" t="s">
        <v>28</v>
      </c>
      <c r="I781" s="6728" t="s">
        <v>1662</v>
      </c>
    </row>
    <row customHeight="1" ht="11.25">
      <c r="A782" s="6728" t="s">
        <v>2291</v>
      </c>
      <c r="B782" s="6728" t="s">
        <v>16</v>
      </c>
      <c r="C782" s="6728" t="s">
        <v>3812</v>
      </c>
      <c r="D782" s="6728" t="s">
        <v>3813</v>
      </c>
      <c r="E782" s="6728" t="s">
        <v>3814</v>
      </c>
      <c r="F782" s="6728" t="s">
        <v>2746</v>
      </c>
      <c r="G782" s="6728" t="s">
        <v>3815</v>
      </c>
      <c r="H782" s="6728" t="s">
        <v>28</v>
      </c>
      <c r="I782" s="6728" t="s">
        <v>1662</v>
      </c>
    </row>
    <row customHeight="1" ht="11.25">
      <c r="A783" s="6728" t="s">
        <v>2291</v>
      </c>
      <c r="B783" s="6728" t="s">
        <v>16</v>
      </c>
      <c r="C783" s="6728" t="s">
        <v>3662</v>
      </c>
      <c r="D783" s="6728" t="s">
        <v>3663</v>
      </c>
      <c r="E783" s="6728" t="s">
        <v>3664</v>
      </c>
      <c r="F783" s="6728" t="s">
        <v>2724</v>
      </c>
      <c r="G783" s="6728" t="s">
        <v>3665</v>
      </c>
      <c r="H783" s="6728" t="s">
        <v>28</v>
      </c>
      <c r="I783" s="6728" t="s">
        <v>1662</v>
      </c>
    </row>
    <row customHeight="1" ht="11.25">
      <c r="A784" s="6728" t="s">
        <v>2291</v>
      </c>
      <c r="B784" s="6728" t="s">
        <v>16</v>
      </c>
      <c r="C784" s="6728" t="s">
        <v>3816</v>
      </c>
      <c r="D784" s="6728" t="s">
        <v>3817</v>
      </c>
      <c r="E784" s="6728" t="s">
        <v>3818</v>
      </c>
      <c r="F784" s="6728" t="s">
        <v>2407</v>
      </c>
      <c r="G784" s="6728" t="s">
        <v>28</v>
      </c>
      <c r="H784" s="6728" t="s">
        <v>28</v>
      </c>
      <c r="I784" s="6728" t="s">
        <v>1662</v>
      </c>
    </row>
    <row customHeight="1" ht="11.25">
      <c r="A785" s="6728" t="s">
        <v>2291</v>
      </c>
      <c r="B785" s="6728" t="s">
        <v>16</v>
      </c>
      <c r="C785" s="6728" t="s">
        <v>3819</v>
      </c>
      <c r="D785" s="6728" t="s">
        <v>3820</v>
      </c>
      <c r="E785" s="6728" t="s">
        <v>3821</v>
      </c>
      <c r="F785" s="6728" t="s">
        <v>2303</v>
      </c>
      <c r="G785" s="6728" t="s">
        <v>3822</v>
      </c>
      <c r="H785" s="6728" t="s">
        <v>28</v>
      </c>
      <c r="I785" s="6728" t="s">
        <v>1662</v>
      </c>
    </row>
    <row customHeight="1" ht="11.25">
      <c r="A786" s="6728" t="s">
        <v>2291</v>
      </c>
      <c r="B786" s="6728" t="s">
        <v>16</v>
      </c>
      <c r="C786" s="6728" t="s">
        <v>3823</v>
      </c>
      <c r="D786" s="6728" t="s">
        <v>3824</v>
      </c>
      <c r="E786" s="6728" t="s">
        <v>3825</v>
      </c>
      <c r="F786" s="6728" t="s">
        <v>2688</v>
      </c>
      <c r="G786" s="6728" t="s">
        <v>3826</v>
      </c>
      <c r="H786" s="6728" t="s">
        <v>28</v>
      </c>
      <c r="I786" s="6728" t="s">
        <v>1662</v>
      </c>
    </row>
    <row customHeight="1" ht="11.25">
      <c r="A787" s="6728" t="s">
        <v>2291</v>
      </c>
      <c r="B787" s="6728" t="s">
        <v>16</v>
      </c>
      <c r="C787" s="6728" t="s">
        <v>3827</v>
      </c>
      <c r="D787" s="6728" t="s">
        <v>3828</v>
      </c>
      <c r="E787" s="6728" t="s">
        <v>3829</v>
      </c>
      <c r="F787" s="6728" t="s">
        <v>2303</v>
      </c>
      <c r="G787" s="6728" t="s">
        <v>3830</v>
      </c>
      <c r="H787" s="6728" t="s">
        <v>28</v>
      </c>
      <c r="I787" s="6728" t="s">
        <v>1662</v>
      </c>
    </row>
    <row customHeight="1" ht="11.25">
      <c r="A788" s="6728" t="s">
        <v>2291</v>
      </c>
      <c r="B788" s="6728" t="s">
        <v>16</v>
      </c>
      <c r="C788" s="6728" t="s">
        <v>3692</v>
      </c>
      <c r="D788" s="6728" t="s">
        <v>3693</v>
      </c>
      <c r="E788" s="6728" t="s">
        <v>3694</v>
      </c>
      <c r="F788" s="6728" t="s">
        <v>2697</v>
      </c>
      <c r="G788" s="6728" t="s">
        <v>28</v>
      </c>
      <c r="H788" s="6728" t="s">
        <v>28</v>
      </c>
      <c r="I788" s="6728" t="s">
        <v>1662</v>
      </c>
    </row>
    <row customHeight="1" ht="11.25">
      <c r="A789" s="6728" t="s">
        <v>2291</v>
      </c>
      <c r="B789" s="6728" t="s">
        <v>16</v>
      </c>
      <c r="C789" s="6728" t="s">
        <v>3137</v>
      </c>
      <c r="D789" s="6728" t="s">
        <v>3138</v>
      </c>
      <c r="E789" s="6728" t="s">
        <v>3139</v>
      </c>
      <c r="F789" s="6728" t="s">
        <v>2340</v>
      </c>
      <c r="G789" s="6728" t="s">
        <v>3140</v>
      </c>
      <c r="H789" s="6728" t="s">
        <v>28</v>
      </c>
      <c r="I789" s="6728" t="s">
        <v>1662</v>
      </c>
    </row>
    <row customHeight="1" ht="11.25">
      <c r="A790" s="6728" t="s">
        <v>2291</v>
      </c>
      <c r="B790" s="6728" t="s">
        <v>16</v>
      </c>
      <c r="C790" s="6728" t="s">
        <v>3281</v>
      </c>
      <c r="D790" s="6728" t="s">
        <v>3282</v>
      </c>
      <c r="E790" s="6728" t="s">
        <v>3283</v>
      </c>
      <c r="F790" s="6728" t="s">
        <v>2697</v>
      </c>
      <c r="G790" s="6728" t="s">
        <v>3284</v>
      </c>
      <c r="H790" s="6728" t="s">
        <v>28</v>
      </c>
      <c r="I790" s="6728" t="s">
        <v>1662</v>
      </c>
    </row>
    <row customHeight="1" ht="11.25">
      <c r="A791" s="6728" t="s">
        <v>2291</v>
      </c>
      <c r="B791" s="6728" t="s">
        <v>16</v>
      </c>
      <c r="C791" s="6728" t="s">
        <v>3831</v>
      </c>
      <c r="D791" s="6728" t="s">
        <v>3832</v>
      </c>
      <c r="E791" s="6728" t="s">
        <v>3833</v>
      </c>
      <c r="F791" s="6728" t="s">
        <v>3131</v>
      </c>
      <c r="G791" s="6728" t="s">
        <v>3834</v>
      </c>
      <c r="H791" s="6728" t="s">
        <v>28</v>
      </c>
      <c r="I791" s="6728" t="s">
        <v>1662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A8B94-A67F-32C4-01FC-2A7539AB6DFC}" mc:Ignorable="x14ac xr xr2 xr3">
  <sheetPr>
    <tabColor rgb="FFFFCC99"/>
  </sheetPr>
  <dimension ref="A1:G456"/>
  <sheetViews>
    <sheetView topLeftCell="A1" showGridLines="0" workbookViewId="0">
      <selection activeCell="A1" sqref="A1"/>
    </sheetView>
  </sheetViews>
  <sheetFormatPr customHeight="1" defaultRowHeight="11.25"/>
  <cols>
    <col min="1" max="1" style="14902" width="9.140625"/>
  </cols>
  <sheetData>
    <row customHeight="1" ht="11.25">
      <c r="A1" s="600" t="s">
        <v>3835</v>
      </c>
      <c r="B1" s="289" t="s">
        <v>3836</v>
      </c>
      <c r="C1" s="289" t="s">
        <v>3837</v>
      </c>
      <c r="D1" s="289" t="s">
        <v>3838</v>
      </c>
      <c r="E1" s="176" t="s">
        <v>3839</v>
      </c>
      <c r="F1" s="176" t="s">
        <v>3840</v>
      </c>
      <c r="G1" s="176" t="s">
        <v>3841</v>
      </c>
    </row>
    <row customHeight="1" ht="11.25">
      <c r="A2" s="600" t="s">
        <v>16</v>
      </c>
      <c r="B2" s="0" t="s">
        <v>3842</v>
      </c>
      <c r="C2" s="0" t="s">
        <v>3843</v>
      </c>
      <c r="D2" s="0" t="s">
        <v>3842</v>
      </c>
      <c r="E2" s="0" t="s">
        <v>3843</v>
      </c>
      <c r="F2" s="0" t="s">
        <v>3844</v>
      </c>
      <c r="G2" s="0" t="s">
        <v>123</v>
      </c>
    </row>
    <row customHeight="1" ht="11.25">
      <c r="A3" s="600" t="s">
        <v>16</v>
      </c>
      <c r="B3" s="0" t="s">
        <v>3842</v>
      </c>
      <c r="C3" s="0" t="s">
        <v>3843</v>
      </c>
      <c r="D3" s="0" t="s">
        <v>3845</v>
      </c>
      <c r="E3" s="0" t="s">
        <v>3846</v>
      </c>
      <c r="F3" s="0" t="s">
        <v>3847</v>
      </c>
      <c r="G3" s="0" t="s">
        <v>104</v>
      </c>
    </row>
    <row customHeight="1" ht="11.25">
      <c r="A4" s="600" t="s">
        <v>16</v>
      </c>
      <c r="B4" s="0" t="s">
        <v>3842</v>
      </c>
      <c r="C4" s="0" t="s">
        <v>3843</v>
      </c>
      <c r="D4" s="0" t="s">
        <v>3848</v>
      </c>
      <c r="E4" s="0" t="s">
        <v>3849</v>
      </c>
      <c r="F4" s="0" t="s">
        <v>3847</v>
      </c>
      <c r="G4" s="0" t="s">
        <v>91</v>
      </c>
    </row>
    <row customHeight="1" ht="11.25">
      <c r="A5" s="600" t="s">
        <v>16</v>
      </c>
      <c r="B5" s="0" t="s">
        <v>3842</v>
      </c>
      <c r="C5" s="0" t="s">
        <v>3843</v>
      </c>
      <c r="D5" s="0" t="s">
        <v>3850</v>
      </c>
      <c r="E5" s="0" t="s">
        <v>3851</v>
      </c>
      <c r="F5" s="0" t="s">
        <v>3847</v>
      </c>
      <c r="G5" s="0" t="s">
        <v>92</v>
      </c>
    </row>
    <row customHeight="1" ht="11.25">
      <c r="A6" s="600" t="s">
        <v>16</v>
      </c>
      <c r="B6" s="0" t="s">
        <v>3842</v>
      </c>
      <c r="C6" s="0" t="s">
        <v>3843</v>
      </c>
      <c r="D6" s="0" t="s">
        <v>3852</v>
      </c>
      <c r="E6" s="0" t="s">
        <v>3853</v>
      </c>
      <c r="F6" s="0" t="s">
        <v>3854</v>
      </c>
      <c r="G6" s="0" t="s">
        <v>124</v>
      </c>
    </row>
    <row customHeight="1" ht="11.25">
      <c r="A7" s="600" t="s">
        <v>16</v>
      </c>
      <c r="B7" s="0" t="s">
        <v>3842</v>
      </c>
      <c r="C7" s="0" t="s">
        <v>3843</v>
      </c>
      <c r="D7" s="0" t="s">
        <v>3855</v>
      </c>
      <c r="E7" s="0" t="s">
        <v>3856</v>
      </c>
      <c r="F7" s="0" t="s">
        <v>3847</v>
      </c>
      <c r="G7" s="0" t="s">
        <v>93</v>
      </c>
    </row>
    <row customHeight="1" ht="11.25">
      <c r="A8" s="600" t="s">
        <v>16</v>
      </c>
      <c r="B8" s="0" t="s">
        <v>3842</v>
      </c>
      <c r="C8" s="0" t="s">
        <v>3843</v>
      </c>
      <c r="D8" s="0" t="s">
        <v>3857</v>
      </c>
      <c r="E8" s="0" t="s">
        <v>3858</v>
      </c>
      <c r="F8" s="0" t="s">
        <v>3847</v>
      </c>
      <c r="G8" s="0" t="s">
        <v>94</v>
      </c>
    </row>
    <row customHeight="1" ht="11.25">
      <c r="A9" s="600" t="s">
        <v>16</v>
      </c>
      <c r="B9" s="0" t="s">
        <v>3859</v>
      </c>
      <c r="C9" s="0" t="s">
        <v>3860</v>
      </c>
      <c r="D9" s="0" t="s">
        <v>3859</v>
      </c>
      <c r="E9" s="0" t="s">
        <v>3860</v>
      </c>
      <c r="F9" s="0" t="s">
        <v>3844</v>
      </c>
      <c r="G9" s="0" t="s">
        <v>125</v>
      </c>
    </row>
    <row customHeight="1" ht="11.25">
      <c r="A10" s="600" t="s">
        <v>16</v>
      </c>
      <c r="B10" s="0" t="s">
        <v>3859</v>
      </c>
      <c r="C10" s="0" t="s">
        <v>3860</v>
      </c>
      <c r="D10" s="0" t="s">
        <v>3861</v>
      </c>
      <c r="E10" s="0" t="s">
        <v>3862</v>
      </c>
      <c r="F10" s="0" t="s">
        <v>3847</v>
      </c>
      <c r="G10" s="0" t="s">
        <v>161</v>
      </c>
    </row>
    <row customHeight="1" ht="11.25">
      <c r="A11" s="600" t="s">
        <v>16</v>
      </c>
      <c r="B11" s="0" t="s">
        <v>3859</v>
      </c>
      <c r="C11" s="0" t="s">
        <v>3860</v>
      </c>
      <c r="D11" s="0" t="s">
        <v>3863</v>
      </c>
      <c r="E11" s="0" t="s">
        <v>3864</v>
      </c>
      <c r="F11" s="0" t="s">
        <v>3865</v>
      </c>
      <c r="G11" s="0" t="s">
        <v>162</v>
      </c>
    </row>
    <row customHeight="1" ht="11.25">
      <c r="A12" s="600" t="s">
        <v>16</v>
      </c>
      <c r="B12" s="0" t="s">
        <v>3859</v>
      </c>
      <c r="C12" s="0" t="s">
        <v>3860</v>
      </c>
      <c r="D12" s="0" t="s">
        <v>3866</v>
      </c>
      <c r="E12" s="0" t="s">
        <v>3867</v>
      </c>
      <c r="F12" s="0" t="s">
        <v>3865</v>
      </c>
      <c r="G12" s="0" t="s">
        <v>163</v>
      </c>
    </row>
    <row customHeight="1" ht="11.25">
      <c r="A13" s="600" t="s">
        <v>16</v>
      </c>
      <c r="B13" s="0" t="s">
        <v>3859</v>
      </c>
      <c r="C13" s="0" t="s">
        <v>3860</v>
      </c>
      <c r="D13" s="0" t="s">
        <v>3868</v>
      </c>
      <c r="E13" s="0" t="s">
        <v>3869</v>
      </c>
      <c r="F13" s="0" t="s">
        <v>3847</v>
      </c>
      <c r="G13" s="0" t="s">
        <v>164</v>
      </c>
    </row>
    <row customHeight="1" ht="11.25">
      <c r="A14" s="600" t="s">
        <v>16</v>
      </c>
      <c r="B14" s="0" t="s">
        <v>3859</v>
      </c>
      <c r="C14" s="0" t="s">
        <v>3860</v>
      </c>
      <c r="D14" s="0" t="s">
        <v>3870</v>
      </c>
      <c r="E14" s="0" t="s">
        <v>3871</v>
      </c>
      <c r="F14" s="0" t="s">
        <v>3854</v>
      </c>
      <c r="G14" s="0" t="s">
        <v>165</v>
      </c>
    </row>
    <row customHeight="1" ht="11.25">
      <c r="A15" s="600" t="s">
        <v>16</v>
      </c>
      <c r="B15" s="0" t="s">
        <v>3859</v>
      </c>
      <c r="C15" s="0" t="s">
        <v>3860</v>
      </c>
      <c r="D15" s="0" t="s">
        <v>3872</v>
      </c>
      <c r="E15" s="0" t="s">
        <v>3873</v>
      </c>
      <c r="F15" s="0" t="s">
        <v>3854</v>
      </c>
      <c r="G15" s="0" t="s">
        <v>166</v>
      </c>
    </row>
    <row customHeight="1" ht="11.25">
      <c r="A16" s="600" t="s">
        <v>16</v>
      </c>
      <c r="B16" s="0" t="s">
        <v>3859</v>
      </c>
      <c r="C16" s="0" t="s">
        <v>3860</v>
      </c>
      <c r="D16" s="0" t="s">
        <v>3874</v>
      </c>
      <c r="E16" s="0" t="s">
        <v>3875</v>
      </c>
      <c r="F16" s="0" t="s">
        <v>3847</v>
      </c>
      <c r="G16" s="0" t="s">
        <v>1505</v>
      </c>
    </row>
    <row customHeight="1" ht="11.25">
      <c r="A17" s="600" t="s">
        <v>16</v>
      </c>
      <c r="B17" s="0" t="s">
        <v>3876</v>
      </c>
      <c r="C17" s="0" t="s">
        <v>3877</v>
      </c>
      <c r="D17" s="0" t="s">
        <v>3876</v>
      </c>
      <c r="E17" s="0" t="s">
        <v>3877</v>
      </c>
      <c r="F17" s="0" t="s">
        <v>3844</v>
      </c>
      <c r="G17" s="0" t="s">
        <v>1511</v>
      </c>
    </row>
    <row customHeight="1" ht="11.25">
      <c r="A18" s="600" t="s">
        <v>16</v>
      </c>
      <c r="B18" s="0" t="s">
        <v>3876</v>
      </c>
      <c r="C18" s="0" t="s">
        <v>3877</v>
      </c>
      <c r="D18" s="0" t="s">
        <v>3878</v>
      </c>
      <c r="E18" s="0" t="s">
        <v>3879</v>
      </c>
      <c r="F18" s="0" t="s">
        <v>3847</v>
      </c>
      <c r="G18" s="0" t="s">
        <v>1523</v>
      </c>
    </row>
    <row customHeight="1" ht="11.25">
      <c r="A19" s="600" t="s">
        <v>16</v>
      </c>
      <c r="B19" s="0" t="s">
        <v>3876</v>
      </c>
      <c r="C19" s="0" t="s">
        <v>3877</v>
      </c>
      <c r="D19" s="0" t="s">
        <v>3880</v>
      </c>
      <c r="E19" s="0" t="s">
        <v>3881</v>
      </c>
      <c r="F19" s="0" t="s">
        <v>3847</v>
      </c>
      <c r="G19" s="0" t="s">
        <v>1537</v>
      </c>
    </row>
    <row customHeight="1" ht="11.25">
      <c r="A20" s="600" t="s">
        <v>16</v>
      </c>
      <c r="B20" s="0" t="s">
        <v>3876</v>
      </c>
      <c r="C20" s="0" t="s">
        <v>3877</v>
      </c>
      <c r="D20" s="0" t="s">
        <v>3882</v>
      </c>
      <c r="E20" s="0" t="s">
        <v>3883</v>
      </c>
      <c r="F20" s="0" t="s">
        <v>3884</v>
      </c>
      <c r="G20" s="0" t="s">
        <v>1549</v>
      </c>
    </row>
    <row customHeight="1" ht="11.25">
      <c r="A21" s="600" t="s">
        <v>16</v>
      </c>
      <c r="B21" s="0" t="s">
        <v>3876</v>
      </c>
      <c r="C21" s="0" t="s">
        <v>3877</v>
      </c>
      <c r="D21" s="0" t="s">
        <v>3885</v>
      </c>
      <c r="E21" s="0" t="s">
        <v>3886</v>
      </c>
      <c r="F21" s="0" t="s">
        <v>3854</v>
      </c>
      <c r="G21" s="0" t="s">
        <v>1558</v>
      </c>
    </row>
    <row customHeight="1" ht="11.25">
      <c r="A22" s="600" t="s">
        <v>16</v>
      </c>
      <c r="B22" s="0" t="s">
        <v>3876</v>
      </c>
      <c r="C22" s="0" t="s">
        <v>3877</v>
      </c>
      <c r="D22" s="0" t="s">
        <v>3887</v>
      </c>
      <c r="E22" s="0" t="s">
        <v>3888</v>
      </c>
      <c r="F22" s="0" t="s">
        <v>3847</v>
      </c>
      <c r="G22" s="0" t="s">
        <v>1574</v>
      </c>
    </row>
    <row customHeight="1" ht="11.25">
      <c r="A23" s="600" t="s">
        <v>16</v>
      </c>
      <c r="B23" s="0" t="s">
        <v>3876</v>
      </c>
      <c r="C23" s="0" t="s">
        <v>3877</v>
      </c>
      <c r="D23" s="0" t="s">
        <v>3889</v>
      </c>
      <c r="E23" s="0" t="s">
        <v>3890</v>
      </c>
      <c r="F23" s="0" t="s">
        <v>3847</v>
      </c>
      <c r="G23" s="0" t="s">
        <v>1581</v>
      </c>
    </row>
    <row customHeight="1" ht="11.25">
      <c r="A24" s="600" t="s">
        <v>16</v>
      </c>
      <c r="B24" s="0" t="s">
        <v>3891</v>
      </c>
      <c r="C24" s="0" t="s">
        <v>3892</v>
      </c>
      <c r="D24" s="0" t="s">
        <v>3893</v>
      </c>
      <c r="E24" s="0" t="s">
        <v>3894</v>
      </c>
      <c r="F24" s="0" t="s">
        <v>3847</v>
      </c>
      <c r="G24" s="0" t="s">
        <v>1589</v>
      </c>
    </row>
    <row customHeight="1" ht="11.25">
      <c r="A25" s="600" t="s">
        <v>16</v>
      </c>
      <c r="B25" s="0" t="s">
        <v>3891</v>
      </c>
      <c r="C25" s="0" t="s">
        <v>3892</v>
      </c>
      <c r="D25" s="0" t="s">
        <v>3895</v>
      </c>
      <c r="E25" s="0" t="s">
        <v>3896</v>
      </c>
      <c r="F25" s="0" t="s">
        <v>3847</v>
      </c>
      <c r="G25" s="0" t="s">
        <v>1596</v>
      </c>
    </row>
    <row customHeight="1" ht="11.25">
      <c r="A26" s="600" t="s">
        <v>16</v>
      </c>
      <c r="B26" s="0" t="s">
        <v>3891</v>
      </c>
      <c r="C26" s="0" t="s">
        <v>3892</v>
      </c>
      <c r="D26" s="0" t="s">
        <v>3897</v>
      </c>
      <c r="E26" s="0" t="s">
        <v>3898</v>
      </c>
      <c r="F26" s="0" t="s">
        <v>3847</v>
      </c>
      <c r="G26" s="0" t="s">
        <v>1600</v>
      </c>
    </row>
    <row customHeight="1" ht="11.25">
      <c r="A27" s="600" t="s">
        <v>16</v>
      </c>
      <c r="B27" s="0" t="s">
        <v>3891</v>
      </c>
      <c r="C27" s="0" t="s">
        <v>3892</v>
      </c>
      <c r="D27" s="0" t="s">
        <v>3891</v>
      </c>
      <c r="E27" s="0" t="s">
        <v>3892</v>
      </c>
      <c r="F27" s="0" t="s">
        <v>3844</v>
      </c>
      <c r="G27" s="0" t="s">
        <v>1605</v>
      </c>
    </row>
    <row customHeight="1" ht="11.25">
      <c r="A28" s="600" t="s">
        <v>16</v>
      </c>
      <c r="B28" s="0" t="s">
        <v>3891</v>
      </c>
      <c r="C28" s="0" t="s">
        <v>3892</v>
      </c>
      <c r="D28" s="0" t="s">
        <v>3899</v>
      </c>
      <c r="E28" s="0" t="s">
        <v>3900</v>
      </c>
      <c r="F28" s="0" t="s">
        <v>3847</v>
      </c>
      <c r="G28" s="0" t="s">
        <v>1613</v>
      </c>
    </row>
    <row customHeight="1" ht="11.25">
      <c r="A29" s="600" t="s">
        <v>16</v>
      </c>
      <c r="B29" s="0" t="s">
        <v>3891</v>
      </c>
      <c r="C29" s="0" t="s">
        <v>3892</v>
      </c>
      <c r="D29" s="0" t="s">
        <v>3901</v>
      </c>
      <c r="E29" s="0" t="s">
        <v>3902</v>
      </c>
      <c r="F29" s="0" t="s">
        <v>3847</v>
      </c>
      <c r="G29" s="0" t="s">
        <v>1615</v>
      </c>
    </row>
    <row customHeight="1" ht="11.25">
      <c r="A30" s="600" t="s">
        <v>16</v>
      </c>
      <c r="B30" s="0" t="s">
        <v>3891</v>
      </c>
      <c r="C30" s="0" t="s">
        <v>3892</v>
      </c>
      <c r="D30" s="0" t="s">
        <v>3903</v>
      </c>
      <c r="E30" s="0" t="s">
        <v>3904</v>
      </c>
      <c r="F30" s="0" t="s">
        <v>3847</v>
      </c>
      <c r="G30" s="0" t="s">
        <v>1618</v>
      </c>
    </row>
    <row customHeight="1" ht="11.25">
      <c r="A31" s="600" t="s">
        <v>16</v>
      </c>
      <c r="B31" s="0" t="s">
        <v>3891</v>
      </c>
      <c r="C31" s="0" t="s">
        <v>3892</v>
      </c>
      <c r="D31" s="0" t="s">
        <v>3905</v>
      </c>
      <c r="E31" s="0" t="s">
        <v>3906</v>
      </c>
      <c r="F31" s="0" t="s">
        <v>3847</v>
      </c>
      <c r="G31" s="0" t="s">
        <v>1624</v>
      </c>
    </row>
    <row customHeight="1" ht="11.25">
      <c r="A32" s="600" t="s">
        <v>16</v>
      </c>
      <c r="B32" s="0" t="s">
        <v>3891</v>
      </c>
      <c r="C32" s="0" t="s">
        <v>3892</v>
      </c>
      <c r="D32" s="0" t="s">
        <v>3907</v>
      </c>
      <c r="E32" s="0" t="s">
        <v>3908</v>
      </c>
      <c r="F32" s="0" t="s">
        <v>3847</v>
      </c>
      <c r="G32" s="0" t="s">
        <v>1626</v>
      </c>
    </row>
    <row customHeight="1" ht="11.25">
      <c r="A33" s="600" t="s">
        <v>16</v>
      </c>
      <c r="B33" s="0" t="s">
        <v>3891</v>
      </c>
      <c r="C33" s="0" t="s">
        <v>3892</v>
      </c>
      <c r="D33" s="0" t="s">
        <v>3909</v>
      </c>
      <c r="E33" s="0" t="s">
        <v>3910</v>
      </c>
      <c r="F33" s="0" t="s">
        <v>3847</v>
      </c>
      <c r="G33" s="0" t="s">
        <v>1628</v>
      </c>
    </row>
    <row customHeight="1" ht="11.25">
      <c r="A34" s="600" t="s">
        <v>16</v>
      </c>
      <c r="B34" s="0" t="s">
        <v>3891</v>
      </c>
      <c r="C34" s="0" t="s">
        <v>3892</v>
      </c>
      <c r="D34" s="0" t="s">
        <v>3911</v>
      </c>
      <c r="E34" s="0" t="s">
        <v>3912</v>
      </c>
      <c r="F34" s="0" t="s">
        <v>3847</v>
      </c>
      <c r="G34" s="0" t="s">
        <v>1630</v>
      </c>
    </row>
    <row customHeight="1" ht="11.25">
      <c r="A35" s="600" t="s">
        <v>16</v>
      </c>
      <c r="B35" s="0" t="s">
        <v>3891</v>
      </c>
      <c r="C35" s="0" t="s">
        <v>3892</v>
      </c>
      <c r="D35" s="0" t="s">
        <v>3913</v>
      </c>
      <c r="E35" s="0" t="s">
        <v>3914</v>
      </c>
      <c r="F35" s="0" t="s">
        <v>3847</v>
      </c>
      <c r="G35" s="0" t="s">
        <v>1635</v>
      </c>
    </row>
    <row customHeight="1" ht="11.25">
      <c r="A36" s="600" t="s">
        <v>16</v>
      </c>
      <c r="B36" s="0" t="s">
        <v>3891</v>
      </c>
      <c r="C36" s="0" t="s">
        <v>3892</v>
      </c>
      <c r="D36" s="0" t="s">
        <v>3915</v>
      </c>
      <c r="E36" s="0" t="s">
        <v>3916</v>
      </c>
      <c r="F36" s="0" t="s">
        <v>3847</v>
      </c>
      <c r="G36" s="0" t="s">
        <v>1640</v>
      </c>
    </row>
    <row customHeight="1" ht="11.25">
      <c r="A37" s="600" t="s">
        <v>16</v>
      </c>
      <c r="B37" s="0" t="s">
        <v>3891</v>
      </c>
      <c r="C37" s="0" t="s">
        <v>3892</v>
      </c>
      <c r="D37" s="0" t="s">
        <v>3917</v>
      </c>
      <c r="E37" s="0" t="s">
        <v>3918</v>
      </c>
      <c r="F37" s="0" t="s">
        <v>3847</v>
      </c>
      <c r="G37" s="0" t="s">
        <v>1644</v>
      </c>
    </row>
    <row customHeight="1" ht="11.25">
      <c r="A38" s="600" t="s">
        <v>16</v>
      </c>
      <c r="B38" s="0" t="s">
        <v>3891</v>
      </c>
      <c r="C38" s="0" t="s">
        <v>3892</v>
      </c>
      <c r="D38" s="0" t="s">
        <v>3919</v>
      </c>
      <c r="E38" s="0" t="s">
        <v>3920</v>
      </c>
      <c r="F38" s="0" t="s">
        <v>3847</v>
      </c>
      <c r="G38" s="0" t="s">
        <v>1652</v>
      </c>
    </row>
    <row customHeight="1" ht="11.25">
      <c r="A39" s="600" t="s">
        <v>16</v>
      </c>
      <c r="B39" s="0" t="s">
        <v>3921</v>
      </c>
      <c r="C39" s="0" t="s">
        <v>3922</v>
      </c>
      <c r="D39" s="0" t="s">
        <v>3921</v>
      </c>
      <c r="E39" s="0" t="s">
        <v>3922</v>
      </c>
      <c r="F39" s="0" t="s">
        <v>3844</v>
      </c>
      <c r="G39" s="0" t="s">
        <v>1658</v>
      </c>
    </row>
    <row customHeight="1" ht="11.25">
      <c r="A40" s="600" t="s">
        <v>16</v>
      </c>
      <c r="B40" s="0" t="s">
        <v>3921</v>
      </c>
      <c r="C40" s="0" t="s">
        <v>3922</v>
      </c>
      <c r="D40" s="0" t="s">
        <v>3923</v>
      </c>
      <c r="E40" s="0" t="s">
        <v>3924</v>
      </c>
      <c r="F40" s="0" t="s">
        <v>3847</v>
      </c>
      <c r="G40" s="0" t="s">
        <v>1663</v>
      </c>
    </row>
    <row customHeight="1" ht="11.25">
      <c r="A41" s="600" t="s">
        <v>16</v>
      </c>
      <c r="B41" s="0" t="s">
        <v>3921</v>
      </c>
      <c r="C41" s="0" t="s">
        <v>3922</v>
      </c>
      <c r="D41" s="0" t="s">
        <v>3925</v>
      </c>
      <c r="E41" s="0" t="s">
        <v>3926</v>
      </c>
      <c r="F41" s="0" t="s">
        <v>3847</v>
      </c>
      <c r="G41" s="0" t="s">
        <v>1667</v>
      </c>
    </row>
    <row customHeight="1" ht="11.25">
      <c r="A42" s="600" t="s">
        <v>16</v>
      </c>
      <c r="B42" s="0" t="s">
        <v>3927</v>
      </c>
      <c r="C42" s="0" t="s">
        <v>3928</v>
      </c>
      <c r="D42" s="0" t="s">
        <v>3929</v>
      </c>
      <c r="E42" s="0" t="s">
        <v>3930</v>
      </c>
      <c r="F42" s="0" t="s">
        <v>3847</v>
      </c>
      <c r="G42" s="0" t="s">
        <v>1670</v>
      </c>
    </row>
    <row customHeight="1" ht="11.25">
      <c r="A43" s="600" t="s">
        <v>16</v>
      </c>
      <c r="B43" s="0" t="s">
        <v>3927</v>
      </c>
      <c r="C43" s="0" t="s">
        <v>3928</v>
      </c>
      <c r="D43" s="0" t="s">
        <v>3927</v>
      </c>
      <c r="E43" s="0" t="s">
        <v>3928</v>
      </c>
      <c r="F43" s="0" t="s">
        <v>3844</v>
      </c>
      <c r="G43" s="0" t="s">
        <v>1677</v>
      </c>
    </row>
    <row customHeight="1" ht="11.25">
      <c r="A44" s="600" t="s">
        <v>16</v>
      </c>
      <c r="B44" s="0" t="s">
        <v>3927</v>
      </c>
      <c r="C44" s="0" t="s">
        <v>3928</v>
      </c>
      <c r="D44" s="0" t="s">
        <v>3931</v>
      </c>
      <c r="E44" s="0" t="s">
        <v>3932</v>
      </c>
      <c r="F44" s="0" t="s">
        <v>3847</v>
      </c>
      <c r="G44" s="0" t="s">
        <v>1686</v>
      </c>
    </row>
    <row customHeight="1" ht="11.25">
      <c r="A45" s="600" t="s">
        <v>16</v>
      </c>
      <c r="B45" s="0" t="s">
        <v>3927</v>
      </c>
      <c r="C45" s="0" t="s">
        <v>3928</v>
      </c>
      <c r="D45" s="0" t="s">
        <v>3933</v>
      </c>
      <c r="E45" s="0" t="s">
        <v>3934</v>
      </c>
      <c r="F45" s="0" t="s">
        <v>3847</v>
      </c>
      <c r="G45" s="0" t="s">
        <v>1691</v>
      </c>
    </row>
    <row customHeight="1" ht="11.25">
      <c r="A46" s="600" t="s">
        <v>16</v>
      </c>
      <c r="B46" s="0" t="s">
        <v>3927</v>
      </c>
      <c r="C46" s="0" t="s">
        <v>3928</v>
      </c>
      <c r="D46" s="0" t="s">
        <v>3935</v>
      </c>
      <c r="E46" s="0" t="s">
        <v>3936</v>
      </c>
      <c r="F46" s="0" t="s">
        <v>3854</v>
      </c>
      <c r="G46" s="0" t="s">
        <v>1695</v>
      </c>
    </row>
    <row customHeight="1" ht="11.25">
      <c r="A47" s="600" t="s">
        <v>16</v>
      </c>
      <c r="B47" s="0" t="s">
        <v>3927</v>
      </c>
      <c r="C47" s="0" t="s">
        <v>3928</v>
      </c>
      <c r="D47" s="0" t="s">
        <v>3937</v>
      </c>
      <c r="E47" s="0" t="s">
        <v>3938</v>
      </c>
      <c r="F47" s="0" t="s">
        <v>3847</v>
      </c>
      <c r="G47" s="0" t="s">
        <v>1701</v>
      </c>
    </row>
    <row customHeight="1" ht="11.25">
      <c r="A48" s="600" t="s">
        <v>16</v>
      </c>
      <c r="B48" s="0" t="s">
        <v>3927</v>
      </c>
      <c r="C48" s="0" t="s">
        <v>3928</v>
      </c>
      <c r="D48" s="0" t="s">
        <v>3939</v>
      </c>
      <c r="E48" s="0" t="s">
        <v>3940</v>
      </c>
      <c r="F48" s="0" t="s">
        <v>3847</v>
      </c>
      <c r="G48" s="0" t="s">
        <v>1706</v>
      </c>
    </row>
    <row customHeight="1" ht="11.25">
      <c r="A49" s="600" t="s">
        <v>16</v>
      </c>
      <c r="B49" s="0" t="s">
        <v>3927</v>
      </c>
      <c r="C49" s="0" t="s">
        <v>3928</v>
      </c>
      <c r="D49" s="0" t="s">
        <v>3941</v>
      </c>
      <c r="E49" s="0" t="s">
        <v>3942</v>
      </c>
      <c r="F49" s="0" t="s">
        <v>3847</v>
      </c>
      <c r="G49" s="0" t="s">
        <v>1709</v>
      </c>
    </row>
    <row customHeight="1" ht="11.25">
      <c r="A50" s="600" t="s">
        <v>16</v>
      </c>
      <c r="B50" s="0" t="s">
        <v>3943</v>
      </c>
      <c r="C50" s="0" t="s">
        <v>3944</v>
      </c>
      <c r="D50" s="0" t="s">
        <v>3945</v>
      </c>
      <c r="E50" s="0" t="s">
        <v>3946</v>
      </c>
      <c r="F50" s="0" t="s">
        <v>3847</v>
      </c>
      <c r="G50" s="0" t="s">
        <v>1712</v>
      </c>
    </row>
    <row customHeight="1" ht="11.25">
      <c r="A51" s="600" t="s">
        <v>16</v>
      </c>
      <c r="B51" s="0" t="s">
        <v>3943</v>
      </c>
      <c r="C51" s="0" t="s">
        <v>3944</v>
      </c>
      <c r="D51" s="0" t="s">
        <v>3947</v>
      </c>
      <c r="E51" s="0" t="s">
        <v>3948</v>
      </c>
      <c r="F51" s="0" t="s">
        <v>3847</v>
      </c>
      <c r="G51" s="0" t="s">
        <v>1717</v>
      </c>
    </row>
    <row customHeight="1" ht="11.25">
      <c r="A52" s="600" t="s">
        <v>16</v>
      </c>
      <c r="B52" s="0" t="s">
        <v>3943</v>
      </c>
      <c r="C52" s="0" t="s">
        <v>3944</v>
      </c>
      <c r="D52" s="0" t="s">
        <v>3949</v>
      </c>
      <c r="E52" s="0" t="s">
        <v>3950</v>
      </c>
      <c r="F52" s="0" t="s">
        <v>3847</v>
      </c>
      <c r="G52" s="0" t="s">
        <v>1721</v>
      </c>
    </row>
    <row customHeight="1" ht="11.25">
      <c r="A53" s="600" t="s">
        <v>16</v>
      </c>
      <c r="B53" s="0" t="s">
        <v>3943</v>
      </c>
      <c r="C53" s="0" t="s">
        <v>3944</v>
      </c>
      <c r="D53" s="0" t="s">
        <v>3943</v>
      </c>
      <c r="E53" s="0" t="s">
        <v>3944</v>
      </c>
      <c r="F53" s="0" t="s">
        <v>3844</v>
      </c>
      <c r="G53" s="0" t="s">
        <v>1723</v>
      </c>
    </row>
    <row customHeight="1" ht="11.25">
      <c r="A54" s="600" t="s">
        <v>16</v>
      </c>
      <c r="B54" s="0" t="s">
        <v>3943</v>
      </c>
      <c r="C54" s="0" t="s">
        <v>3944</v>
      </c>
      <c r="D54" s="0" t="s">
        <v>3951</v>
      </c>
      <c r="E54" s="0" t="s">
        <v>3952</v>
      </c>
      <c r="F54" s="0" t="s">
        <v>3847</v>
      </c>
      <c r="G54" s="0" t="s">
        <v>1726</v>
      </c>
    </row>
    <row customHeight="1" ht="11.25">
      <c r="A55" s="600" t="s">
        <v>16</v>
      </c>
      <c r="B55" s="0" t="s">
        <v>3943</v>
      </c>
      <c r="C55" s="0" t="s">
        <v>3944</v>
      </c>
      <c r="D55" s="0" t="s">
        <v>3953</v>
      </c>
      <c r="E55" s="0" t="s">
        <v>3954</v>
      </c>
      <c r="F55" s="0" t="s">
        <v>3847</v>
      </c>
      <c r="G55" s="0" t="s">
        <v>1730</v>
      </c>
    </row>
    <row customHeight="1" ht="11.25">
      <c r="A56" s="600" t="s">
        <v>16</v>
      </c>
      <c r="B56" s="0" t="s">
        <v>3943</v>
      </c>
      <c r="C56" s="0" t="s">
        <v>3944</v>
      </c>
      <c r="D56" s="0" t="s">
        <v>3955</v>
      </c>
      <c r="E56" s="0" t="s">
        <v>3956</v>
      </c>
      <c r="F56" s="0" t="s">
        <v>3847</v>
      </c>
      <c r="G56" s="0" t="s">
        <v>1733</v>
      </c>
    </row>
    <row customHeight="1" ht="11.25">
      <c r="A57" s="600" t="s">
        <v>16</v>
      </c>
      <c r="B57" s="0" t="s">
        <v>3943</v>
      </c>
      <c r="C57" s="0" t="s">
        <v>3944</v>
      </c>
      <c r="D57" s="0" t="s">
        <v>3957</v>
      </c>
      <c r="E57" s="0" t="s">
        <v>3958</v>
      </c>
      <c r="F57" s="0" t="s">
        <v>3847</v>
      </c>
      <c r="G57" s="0" t="s">
        <v>1736</v>
      </c>
    </row>
    <row customHeight="1" ht="11.25">
      <c r="A58" s="600" t="s">
        <v>16</v>
      </c>
      <c r="B58" s="0" t="s">
        <v>3943</v>
      </c>
      <c r="C58" s="0" t="s">
        <v>3944</v>
      </c>
      <c r="D58" s="0" t="s">
        <v>3959</v>
      </c>
      <c r="E58" s="0" t="s">
        <v>3960</v>
      </c>
      <c r="F58" s="0" t="s">
        <v>3847</v>
      </c>
      <c r="G58" s="0" t="s">
        <v>1739</v>
      </c>
    </row>
    <row customHeight="1" ht="11.25">
      <c r="A59" s="600" t="s">
        <v>16</v>
      </c>
      <c r="B59" s="0" t="s">
        <v>3943</v>
      </c>
      <c r="C59" s="0" t="s">
        <v>3944</v>
      </c>
      <c r="D59" s="0" t="s">
        <v>3961</v>
      </c>
      <c r="E59" s="0" t="s">
        <v>3962</v>
      </c>
      <c r="F59" s="0" t="s">
        <v>3847</v>
      </c>
      <c r="G59" s="0" t="s">
        <v>1743</v>
      </c>
    </row>
    <row customHeight="1" ht="11.25">
      <c r="A60" s="600" t="s">
        <v>16</v>
      </c>
      <c r="B60" s="0" t="s">
        <v>3943</v>
      </c>
      <c r="C60" s="0" t="s">
        <v>3944</v>
      </c>
      <c r="D60" s="0" t="s">
        <v>3963</v>
      </c>
      <c r="E60" s="0" t="s">
        <v>3964</v>
      </c>
      <c r="F60" s="0" t="s">
        <v>3847</v>
      </c>
      <c r="G60" s="0" t="s">
        <v>1747</v>
      </c>
    </row>
    <row customHeight="1" ht="11.25">
      <c r="A61" s="600" t="s">
        <v>16</v>
      </c>
      <c r="B61" s="0" t="s">
        <v>3943</v>
      </c>
      <c r="C61" s="0" t="s">
        <v>3944</v>
      </c>
      <c r="D61" s="0" t="s">
        <v>3965</v>
      </c>
      <c r="E61" s="0" t="s">
        <v>3966</v>
      </c>
      <c r="F61" s="0" t="s">
        <v>3847</v>
      </c>
      <c r="G61" s="0" t="s">
        <v>3967</v>
      </c>
    </row>
    <row customHeight="1" ht="11.25">
      <c r="A62" s="600" t="s">
        <v>16</v>
      </c>
      <c r="B62" s="0" t="s">
        <v>3943</v>
      </c>
      <c r="C62" s="0" t="s">
        <v>3944</v>
      </c>
      <c r="D62" s="0" t="s">
        <v>3968</v>
      </c>
      <c r="E62" s="0" t="s">
        <v>3969</v>
      </c>
      <c r="F62" s="0" t="s">
        <v>3847</v>
      </c>
      <c r="G62" s="0" t="s">
        <v>3970</v>
      </c>
    </row>
    <row customHeight="1" ht="11.25">
      <c r="A63" s="600" t="s">
        <v>16</v>
      </c>
      <c r="B63" s="0" t="s">
        <v>3943</v>
      </c>
      <c r="C63" s="0" t="s">
        <v>3944</v>
      </c>
      <c r="D63" s="0" t="s">
        <v>3971</v>
      </c>
      <c r="E63" s="0" t="s">
        <v>3972</v>
      </c>
      <c r="F63" s="0" t="s">
        <v>3847</v>
      </c>
      <c r="G63" s="0" t="s">
        <v>3973</v>
      </c>
    </row>
    <row customHeight="1" ht="11.25">
      <c r="A64" s="600" t="s">
        <v>16</v>
      </c>
      <c r="B64" s="0" t="s">
        <v>3943</v>
      </c>
      <c r="C64" s="0" t="s">
        <v>3944</v>
      </c>
      <c r="D64" s="0" t="s">
        <v>3974</v>
      </c>
      <c r="E64" s="0" t="s">
        <v>3975</v>
      </c>
      <c r="F64" s="0" t="s">
        <v>3847</v>
      </c>
      <c r="G64" s="0" t="s">
        <v>3976</v>
      </c>
    </row>
    <row customHeight="1" ht="11.25">
      <c r="A65" s="600" t="s">
        <v>16</v>
      </c>
      <c r="B65" s="0" t="s">
        <v>3943</v>
      </c>
      <c r="C65" s="0" t="s">
        <v>3944</v>
      </c>
      <c r="D65" s="0" t="s">
        <v>3977</v>
      </c>
      <c r="E65" s="0" t="s">
        <v>3978</v>
      </c>
      <c r="F65" s="0" t="s">
        <v>3847</v>
      </c>
      <c r="G65" s="0" t="s">
        <v>3979</v>
      </c>
    </row>
    <row customHeight="1" ht="11.25">
      <c r="A66" s="600" t="s">
        <v>16</v>
      </c>
      <c r="B66" s="0" t="s">
        <v>3943</v>
      </c>
      <c r="C66" s="0" t="s">
        <v>3944</v>
      </c>
      <c r="D66" s="0" t="s">
        <v>3980</v>
      </c>
      <c r="E66" s="0" t="s">
        <v>3981</v>
      </c>
      <c r="F66" s="0" t="s">
        <v>3847</v>
      </c>
      <c r="G66" s="0" t="s">
        <v>3982</v>
      </c>
    </row>
    <row customHeight="1" ht="11.25">
      <c r="A67" s="600" t="s">
        <v>16</v>
      </c>
      <c r="B67" s="0" t="s">
        <v>3943</v>
      </c>
      <c r="C67" s="0" t="s">
        <v>3944</v>
      </c>
      <c r="D67" s="0" t="s">
        <v>3983</v>
      </c>
      <c r="E67" s="0" t="s">
        <v>3984</v>
      </c>
      <c r="F67" s="0" t="s">
        <v>3847</v>
      </c>
      <c r="G67" s="0" t="s">
        <v>2065</v>
      </c>
    </row>
    <row customHeight="1" ht="11.25">
      <c r="A68" s="600" t="s">
        <v>16</v>
      </c>
      <c r="B68" s="0" t="s">
        <v>3943</v>
      </c>
      <c r="C68" s="0" t="s">
        <v>3944</v>
      </c>
      <c r="D68" s="0" t="s">
        <v>3985</v>
      </c>
      <c r="E68" s="0" t="s">
        <v>3986</v>
      </c>
      <c r="F68" s="0" t="s">
        <v>3847</v>
      </c>
      <c r="G68" s="0" t="s">
        <v>3987</v>
      </c>
    </row>
    <row customHeight="1" ht="11.25">
      <c r="A69" s="600" t="s">
        <v>16</v>
      </c>
      <c r="B69" s="0" t="s">
        <v>3943</v>
      </c>
      <c r="C69" s="0" t="s">
        <v>3944</v>
      </c>
      <c r="D69" s="0" t="s">
        <v>3988</v>
      </c>
      <c r="E69" s="0" t="s">
        <v>3989</v>
      </c>
      <c r="F69" s="0" t="s">
        <v>3847</v>
      </c>
      <c r="G69" s="0" t="s">
        <v>2268</v>
      </c>
    </row>
    <row customHeight="1" ht="11.25">
      <c r="A70" s="600" t="s">
        <v>16</v>
      </c>
      <c r="B70" s="0" t="s">
        <v>3943</v>
      </c>
      <c r="C70" s="0" t="s">
        <v>3944</v>
      </c>
      <c r="D70" s="0" t="s">
        <v>3990</v>
      </c>
      <c r="E70" s="0" t="s">
        <v>3991</v>
      </c>
      <c r="F70" s="0" t="s">
        <v>3847</v>
      </c>
      <c r="G70" s="0" t="s">
        <v>3992</v>
      </c>
    </row>
    <row customHeight="1" ht="11.25">
      <c r="A71" s="600" t="s">
        <v>16</v>
      </c>
      <c r="B71" s="0" t="s">
        <v>3943</v>
      </c>
      <c r="C71" s="0" t="s">
        <v>3944</v>
      </c>
      <c r="D71" s="0" t="s">
        <v>3993</v>
      </c>
      <c r="E71" s="0" t="s">
        <v>3994</v>
      </c>
      <c r="F71" s="0" t="s">
        <v>3847</v>
      </c>
      <c r="G71" s="0" t="s">
        <v>3995</v>
      </c>
    </row>
    <row customHeight="1" ht="11.25">
      <c r="A72" s="600" t="s">
        <v>16</v>
      </c>
      <c r="B72" s="0" t="s">
        <v>3996</v>
      </c>
      <c r="C72" s="0" t="s">
        <v>3997</v>
      </c>
      <c r="D72" s="0" t="s">
        <v>3998</v>
      </c>
      <c r="E72" s="0" t="s">
        <v>3999</v>
      </c>
      <c r="F72" s="0" t="s">
        <v>3847</v>
      </c>
      <c r="G72" s="0" t="s">
        <v>4000</v>
      </c>
    </row>
    <row customHeight="1" ht="11.25">
      <c r="A73" s="600" t="s">
        <v>16</v>
      </c>
      <c r="B73" s="0" t="s">
        <v>3996</v>
      </c>
      <c r="C73" s="0" t="s">
        <v>3997</v>
      </c>
      <c r="D73" s="0" t="s">
        <v>3996</v>
      </c>
      <c r="E73" s="0" t="s">
        <v>3997</v>
      </c>
      <c r="F73" s="0" t="s">
        <v>3844</v>
      </c>
      <c r="G73" s="0" t="s">
        <v>4001</v>
      </c>
    </row>
    <row customHeight="1" ht="11.25">
      <c r="A74" s="600" t="s">
        <v>16</v>
      </c>
      <c r="B74" s="0" t="s">
        <v>3996</v>
      </c>
      <c r="C74" s="0" t="s">
        <v>3997</v>
      </c>
      <c r="D74" s="0" t="s">
        <v>4002</v>
      </c>
      <c r="E74" s="0" t="s">
        <v>4003</v>
      </c>
      <c r="F74" s="0" t="s">
        <v>3847</v>
      </c>
      <c r="G74" s="0" t="s">
        <v>4004</v>
      </c>
    </row>
    <row customHeight="1" ht="11.25">
      <c r="A75" s="600" t="s">
        <v>16</v>
      </c>
      <c r="B75" s="0" t="s">
        <v>3996</v>
      </c>
      <c r="C75" s="0" t="s">
        <v>3997</v>
      </c>
      <c r="D75" s="0" t="s">
        <v>4005</v>
      </c>
      <c r="E75" s="0" t="s">
        <v>4006</v>
      </c>
      <c r="F75" s="0" t="s">
        <v>3884</v>
      </c>
      <c r="G75" s="0" t="s">
        <v>4007</v>
      </c>
    </row>
    <row customHeight="1" ht="11.25">
      <c r="A76" s="600" t="s">
        <v>16</v>
      </c>
      <c r="B76" s="0" t="s">
        <v>3996</v>
      </c>
      <c r="C76" s="0" t="s">
        <v>3997</v>
      </c>
      <c r="D76" s="0" t="s">
        <v>4008</v>
      </c>
      <c r="E76" s="0" t="s">
        <v>4009</v>
      </c>
      <c r="F76" s="0" t="s">
        <v>3847</v>
      </c>
      <c r="G76" s="0" t="s">
        <v>4010</v>
      </c>
    </row>
    <row customHeight="1" ht="11.25">
      <c r="A77" s="600" t="s">
        <v>16</v>
      </c>
      <c r="B77" s="0" t="s">
        <v>3996</v>
      </c>
      <c r="C77" s="0" t="s">
        <v>3997</v>
      </c>
      <c r="D77" s="0" t="s">
        <v>4011</v>
      </c>
      <c r="E77" s="0" t="s">
        <v>4012</v>
      </c>
      <c r="F77" s="0" t="s">
        <v>3854</v>
      </c>
      <c r="G77" s="0" t="s">
        <v>4013</v>
      </c>
    </row>
    <row customHeight="1" ht="11.25">
      <c r="A78" s="600" t="s">
        <v>16</v>
      </c>
      <c r="B78" s="0" t="s">
        <v>3996</v>
      </c>
      <c r="C78" s="0" t="s">
        <v>3997</v>
      </c>
      <c r="D78" s="0" t="s">
        <v>4014</v>
      </c>
      <c r="E78" s="0" t="s">
        <v>4015</v>
      </c>
      <c r="F78" s="0" t="s">
        <v>3847</v>
      </c>
      <c r="G78" s="0" t="s">
        <v>4016</v>
      </c>
    </row>
    <row customHeight="1" ht="11.25">
      <c r="A79" s="600" t="s">
        <v>16</v>
      </c>
      <c r="B79" s="0" t="s">
        <v>3996</v>
      </c>
      <c r="C79" s="0" t="s">
        <v>3997</v>
      </c>
      <c r="D79" s="0" t="s">
        <v>4017</v>
      </c>
      <c r="E79" s="0" t="s">
        <v>4018</v>
      </c>
      <c r="F79" s="0" t="s">
        <v>3847</v>
      </c>
      <c r="G79" s="0" t="s">
        <v>4019</v>
      </c>
    </row>
    <row customHeight="1" ht="11.25">
      <c r="A80" s="600" t="s">
        <v>16</v>
      </c>
      <c r="B80" s="0" t="s">
        <v>4020</v>
      </c>
      <c r="C80" s="0" t="s">
        <v>4021</v>
      </c>
      <c r="D80" s="0" t="s">
        <v>4022</v>
      </c>
      <c r="E80" s="0" t="s">
        <v>4023</v>
      </c>
      <c r="F80" s="0" t="s">
        <v>3847</v>
      </c>
      <c r="G80" s="0" t="s">
        <v>4024</v>
      </c>
    </row>
    <row customHeight="1" ht="11.25">
      <c r="A81" s="600" t="s">
        <v>16</v>
      </c>
      <c r="B81" s="0" t="s">
        <v>4020</v>
      </c>
      <c r="C81" s="0" t="s">
        <v>4021</v>
      </c>
      <c r="D81" s="0" t="s">
        <v>3998</v>
      </c>
      <c r="E81" s="0" t="s">
        <v>4025</v>
      </c>
      <c r="F81" s="0" t="s">
        <v>3847</v>
      </c>
      <c r="G81" s="0" t="s">
        <v>4026</v>
      </c>
    </row>
    <row customHeight="1" ht="11.25">
      <c r="A82" s="600" t="s">
        <v>16</v>
      </c>
      <c r="B82" s="0" t="s">
        <v>4020</v>
      </c>
      <c r="C82" s="0" t="s">
        <v>4021</v>
      </c>
      <c r="D82" s="0" t="s">
        <v>4027</v>
      </c>
      <c r="E82" s="0" t="s">
        <v>4028</v>
      </c>
      <c r="F82" s="0" t="s">
        <v>3847</v>
      </c>
      <c r="G82" s="0" t="s">
        <v>4029</v>
      </c>
    </row>
    <row customHeight="1" ht="11.25">
      <c r="A83" s="600" t="s">
        <v>16</v>
      </c>
      <c r="B83" s="0" t="s">
        <v>4020</v>
      </c>
      <c r="C83" s="0" t="s">
        <v>4021</v>
      </c>
      <c r="D83" s="0" t="s">
        <v>4030</v>
      </c>
      <c r="E83" s="0" t="s">
        <v>4031</v>
      </c>
      <c r="F83" s="0" t="s">
        <v>3847</v>
      </c>
      <c r="G83" s="0" t="s">
        <v>4032</v>
      </c>
    </row>
    <row customHeight="1" ht="11.25">
      <c r="A84" s="600" t="s">
        <v>16</v>
      </c>
      <c r="B84" s="0" t="s">
        <v>4020</v>
      </c>
      <c r="C84" s="0" t="s">
        <v>4021</v>
      </c>
      <c r="D84" s="0" t="s">
        <v>4033</v>
      </c>
      <c r="E84" s="0" t="s">
        <v>4034</v>
      </c>
      <c r="F84" s="0" t="s">
        <v>3847</v>
      </c>
      <c r="G84" s="0" t="s">
        <v>4035</v>
      </c>
    </row>
    <row customHeight="1" ht="11.25">
      <c r="A85" s="600" t="s">
        <v>16</v>
      </c>
      <c r="B85" s="0" t="s">
        <v>4020</v>
      </c>
      <c r="C85" s="0" t="s">
        <v>4021</v>
      </c>
      <c r="D85" s="0" t="s">
        <v>4020</v>
      </c>
      <c r="E85" s="0" t="s">
        <v>4021</v>
      </c>
      <c r="F85" s="0" t="s">
        <v>3844</v>
      </c>
      <c r="G85" s="0" t="s">
        <v>4036</v>
      </c>
    </row>
    <row customHeight="1" ht="11.25">
      <c r="A86" s="600" t="s">
        <v>16</v>
      </c>
      <c r="B86" s="0" t="s">
        <v>4020</v>
      </c>
      <c r="C86" s="0" t="s">
        <v>4021</v>
      </c>
      <c r="D86" s="0" t="s">
        <v>4037</v>
      </c>
      <c r="E86" s="0" t="s">
        <v>4038</v>
      </c>
      <c r="F86" s="0" t="s">
        <v>3865</v>
      </c>
      <c r="G86" s="0" t="s">
        <v>4039</v>
      </c>
    </row>
    <row customHeight="1" ht="11.25">
      <c r="A87" s="600" t="s">
        <v>16</v>
      </c>
      <c r="B87" s="0" t="s">
        <v>4020</v>
      </c>
      <c r="C87" s="0" t="s">
        <v>4021</v>
      </c>
      <c r="D87" s="0" t="s">
        <v>4040</v>
      </c>
      <c r="E87" s="0" t="s">
        <v>4041</v>
      </c>
      <c r="F87" s="0" t="s">
        <v>3847</v>
      </c>
      <c r="G87" s="0" t="s">
        <v>4042</v>
      </c>
    </row>
    <row customHeight="1" ht="11.25">
      <c r="A88" s="600" t="s">
        <v>16</v>
      </c>
      <c r="B88" s="0" t="s">
        <v>4020</v>
      </c>
      <c r="C88" s="0" t="s">
        <v>4021</v>
      </c>
      <c r="D88" s="0" t="s">
        <v>4043</v>
      </c>
      <c r="E88" s="0" t="s">
        <v>4044</v>
      </c>
      <c r="F88" s="0" t="s">
        <v>3854</v>
      </c>
      <c r="G88" s="0" t="s">
        <v>4045</v>
      </c>
    </row>
    <row customHeight="1" ht="11.25">
      <c r="A89" s="600" t="s">
        <v>16</v>
      </c>
      <c r="B89" s="0" t="s">
        <v>4020</v>
      </c>
      <c r="C89" s="0" t="s">
        <v>4021</v>
      </c>
      <c r="D89" s="0" t="s">
        <v>4046</v>
      </c>
      <c r="E89" s="0" t="s">
        <v>4047</v>
      </c>
      <c r="F89" s="0" t="s">
        <v>3854</v>
      </c>
      <c r="G89" s="0" t="s">
        <v>4048</v>
      </c>
    </row>
    <row customHeight="1" ht="11.25">
      <c r="A90" s="600" t="s">
        <v>16</v>
      </c>
      <c r="B90" s="0" t="s">
        <v>4020</v>
      </c>
      <c r="C90" s="0" t="s">
        <v>4021</v>
      </c>
      <c r="D90" s="0" t="s">
        <v>4049</v>
      </c>
      <c r="E90" s="0" t="s">
        <v>4050</v>
      </c>
      <c r="F90" s="0" t="s">
        <v>3847</v>
      </c>
      <c r="G90" s="0" t="s">
        <v>4051</v>
      </c>
    </row>
    <row customHeight="1" ht="11.25">
      <c r="A91" s="600" t="s">
        <v>16</v>
      </c>
      <c r="B91" s="0" t="s">
        <v>4020</v>
      </c>
      <c r="C91" s="0" t="s">
        <v>4021</v>
      </c>
      <c r="D91" s="0" t="s">
        <v>4052</v>
      </c>
      <c r="E91" s="0" t="s">
        <v>4053</v>
      </c>
      <c r="F91" s="0" t="s">
        <v>3847</v>
      </c>
      <c r="G91" s="0" t="s">
        <v>4054</v>
      </c>
    </row>
    <row customHeight="1" ht="11.25">
      <c r="A92" s="600" t="s">
        <v>16</v>
      </c>
      <c r="B92" s="0" t="s">
        <v>4020</v>
      </c>
      <c r="C92" s="0" t="s">
        <v>4021</v>
      </c>
      <c r="D92" s="0" t="s">
        <v>4055</v>
      </c>
      <c r="E92" s="0" t="s">
        <v>4056</v>
      </c>
      <c r="F92" s="0" t="s">
        <v>3847</v>
      </c>
      <c r="G92" s="0" t="s">
        <v>4057</v>
      </c>
    </row>
    <row customHeight="1" ht="11.25">
      <c r="A93" s="600" t="s">
        <v>16</v>
      </c>
      <c r="B93" s="0" t="s">
        <v>4020</v>
      </c>
      <c r="C93" s="0" t="s">
        <v>4021</v>
      </c>
      <c r="D93" s="0" t="s">
        <v>4058</v>
      </c>
      <c r="E93" s="0" t="s">
        <v>4059</v>
      </c>
      <c r="F93" s="0" t="s">
        <v>3847</v>
      </c>
      <c r="G93" s="0" t="s">
        <v>4060</v>
      </c>
    </row>
    <row customHeight="1" ht="11.25">
      <c r="A94" s="600" t="s">
        <v>16</v>
      </c>
      <c r="B94" s="0" t="s">
        <v>4020</v>
      </c>
      <c r="C94" s="0" t="s">
        <v>4021</v>
      </c>
      <c r="D94" s="0" t="s">
        <v>4061</v>
      </c>
      <c r="E94" s="0" t="s">
        <v>4062</v>
      </c>
      <c r="F94" s="0" t="s">
        <v>3847</v>
      </c>
      <c r="G94" s="0" t="s">
        <v>4063</v>
      </c>
    </row>
    <row customHeight="1" ht="11.25">
      <c r="A95" s="600" t="s">
        <v>16</v>
      </c>
      <c r="B95" s="0" t="s">
        <v>4020</v>
      </c>
      <c r="C95" s="0" t="s">
        <v>4021</v>
      </c>
      <c r="D95" s="0" t="s">
        <v>4064</v>
      </c>
      <c r="E95" s="0" t="s">
        <v>4065</v>
      </c>
      <c r="F95" s="0" t="s">
        <v>3847</v>
      </c>
      <c r="G95" s="0" t="s">
        <v>4066</v>
      </c>
    </row>
    <row customHeight="1" ht="11.25">
      <c r="A96" s="600" t="s">
        <v>16</v>
      </c>
      <c r="B96" s="0" t="s">
        <v>4020</v>
      </c>
      <c r="C96" s="0" t="s">
        <v>4021</v>
      </c>
      <c r="D96" s="0" t="s">
        <v>4067</v>
      </c>
      <c r="E96" s="0" t="s">
        <v>4068</v>
      </c>
      <c r="F96" s="0" t="s">
        <v>3847</v>
      </c>
      <c r="G96" s="0" t="s">
        <v>4069</v>
      </c>
    </row>
    <row customHeight="1" ht="11.25">
      <c r="A97" s="600" t="s">
        <v>16</v>
      </c>
      <c r="B97" s="0" t="s">
        <v>4020</v>
      </c>
      <c r="C97" s="0" t="s">
        <v>4021</v>
      </c>
      <c r="D97" s="0" t="s">
        <v>4070</v>
      </c>
      <c r="E97" s="0" t="s">
        <v>4071</v>
      </c>
      <c r="F97" s="0" t="s">
        <v>3847</v>
      </c>
      <c r="G97" s="0" t="s">
        <v>4072</v>
      </c>
    </row>
    <row customHeight="1" ht="11.25">
      <c r="A98" s="600" t="s">
        <v>16</v>
      </c>
      <c r="B98" s="0" t="s">
        <v>4073</v>
      </c>
      <c r="C98" s="0" t="s">
        <v>4074</v>
      </c>
      <c r="D98" s="0" t="s">
        <v>3998</v>
      </c>
      <c r="E98" s="0" t="s">
        <v>4075</v>
      </c>
      <c r="F98" s="0" t="s">
        <v>3847</v>
      </c>
      <c r="G98" s="0" t="s">
        <v>4076</v>
      </c>
    </row>
    <row customHeight="1" ht="11.25">
      <c r="A99" s="600" t="s">
        <v>16</v>
      </c>
      <c r="B99" s="0" t="s">
        <v>4073</v>
      </c>
      <c r="C99" s="0" t="s">
        <v>4074</v>
      </c>
      <c r="D99" s="0" t="s">
        <v>4077</v>
      </c>
      <c r="E99" s="0" t="s">
        <v>4078</v>
      </c>
      <c r="F99" s="0" t="s">
        <v>3847</v>
      </c>
      <c r="G99" s="0" t="s">
        <v>4079</v>
      </c>
    </row>
    <row customHeight="1" ht="11.25">
      <c r="A100" s="600" t="s">
        <v>16</v>
      </c>
      <c r="B100" s="0" t="s">
        <v>4073</v>
      </c>
      <c r="C100" s="0" t="s">
        <v>4074</v>
      </c>
      <c r="D100" s="0" t="s">
        <v>4080</v>
      </c>
      <c r="E100" s="0" t="s">
        <v>4081</v>
      </c>
      <c r="F100" s="0" t="s">
        <v>3847</v>
      </c>
      <c r="G100" s="0" t="s">
        <v>4082</v>
      </c>
    </row>
    <row customHeight="1" ht="11.25">
      <c r="A101" s="600" t="s">
        <v>16</v>
      </c>
      <c r="B101" s="0" t="s">
        <v>4073</v>
      </c>
      <c r="C101" s="0" t="s">
        <v>4074</v>
      </c>
      <c r="D101" s="0" t="s">
        <v>3929</v>
      </c>
      <c r="E101" s="0" t="s">
        <v>4083</v>
      </c>
      <c r="F101" s="0" t="s">
        <v>3847</v>
      </c>
      <c r="G101" s="0" t="s">
        <v>4084</v>
      </c>
    </row>
    <row customHeight="1" ht="11.25">
      <c r="A102" s="600" t="s">
        <v>16</v>
      </c>
      <c r="B102" s="0" t="s">
        <v>4073</v>
      </c>
      <c r="C102" s="0" t="s">
        <v>4074</v>
      </c>
      <c r="D102" s="0" t="s">
        <v>4073</v>
      </c>
      <c r="E102" s="0" t="s">
        <v>4074</v>
      </c>
      <c r="F102" s="0" t="s">
        <v>3844</v>
      </c>
      <c r="G102" s="0" t="s">
        <v>4085</v>
      </c>
    </row>
    <row customHeight="1" ht="11.25">
      <c r="A103" s="600" t="s">
        <v>16</v>
      </c>
      <c r="B103" s="0" t="s">
        <v>4073</v>
      </c>
      <c r="C103" s="0" t="s">
        <v>4074</v>
      </c>
      <c r="D103" s="0" t="s">
        <v>4086</v>
      </c>
      <c r="E103" s="0" t="s">
        <v>4087</v>
      </c>
      <c r="F103" s="0" t="s">
        <v>3865</v>
      </c>
      <c r="G103" s="0" t="s">
        <v>4088</v>
      </c>
    </row>
    <row customHeight="1" ht="11.25">
      <c r="A104" s="600" t="s">
        <v>16</v>
      </c>
      <c r="B104" s="0" t="s">
        <v>4073</v>
      </c>
      <c r="C104" s="0" t="s">
        <v>4074</v>
      </c>
      <c r="D104" s="0" t="s">
        <v>4089</v>
      </c>
      <c r="E104" s="0" t="s">
        <v>4090</v>
      </c>
      <c r="F104" s="0" t="s">
        <v>3847</v>
      </c>
      <c r="G104" s="0" t="s">
        <v>4091</v>
      </c>
    </row>
    <row customHeight="1" ht="11.25">
      <c r="A105" s="600" t="s">
        <v>16</v>
      </c>
      <c r="B105" s="0" t="s">
        <v>4073</v>
      </c>
      <c r="C105" s="0" t="s">
        <v>4074</v>
      </c>
      <c r="D105" s="0" t="s">
        <v>4092</v>
      </c>
      <c r="E105" s="0" t="s">
        <v>4093</v>
      </c>
      <c r="F105" s="0" t="s">
        <v>3847</v>
      </c>
      <c r="G105" s="0" t="s">
        <v>4094</v>
      </c>
    </row>
    <row customHeight="1" ht="11.25">
      <c r="A106" s="600" t="s">
        <v>16</v>
      </c>
      <c r="B106" s="0" t="s">
        <v>4073</v>
      </c>
      <c r="C106" s="0" t="s">
        <v>4074</v>
      </c>
      <c r="D106" s="0" t="s">
        <v>4095</v>
      </c>
      <c r="E106" s="0" t="s">
        <v>4096</v>
      </c>
      <c r="F106" s="0" t="s">
        <v>3847</v>
      </c>
      <c r="G106" s="0" t="s">
        <v>4097</v>
      </c>
    </row>
    <row customHeight="1" ht="11.25">
      <c r="A107" s="600" t="s">
        <v>16</v>
      </c>
      <c r="B107" s="0" t="s">
        <v>4073</v>
      </c>
      <c r="C107" s="0" t="s">
        <v>4074</v>
      </c>
      <c r="D107" s="0" t="s">
        <v>4098</v>
      </c>
      <c r="E107" s="0" t="s">
        <v>4099</v>
      </c>
      <c r="F107" s="0" t="s">
        <v>3847</v>
      </c>
      <c r="G107" s="0" t="s">
        <v>4100</v>
      </c>
    </row>
    <row customHeight="1" ht="11.25">
      <c r="A108" s="600" t="s">
        <v>16</v>
      </c>
      <c r="B108" s="0" t="s">
        <v>4073</v>
      </c>
      <c r="C108" s="0" t="s">
        <v>4074</v>
      </c>
      <c r="D108" s="0" t="s">
        <v>4101</v>
      </c>
      <c r="E108" s="0" t="s">
        <v>4102</v>
      </c>
      <c r="F108" s="0" t="s">
        <v>3847</v>
      </c>
      <c r="G108" s="0" t="s">
        <v>4103</v>
      </c>
    </row>
    <row customHeight="1" ht="11.25">
      <c r="A109" s="600" t="s">
        <v>16</v>
      </c>
      <c r="B109" s="0" t="s">
        <v>4073</v>
      </c>
      <c r="C109" s="0" t="s">
        <v>4074</v>
      </c>
      <c r="D109" s="0" t="s">
        <v>4104</v>
      </c>
      <c r="E109" s="0" t="s">
        <v>4105</v>
      </c>
      <c r="F109" s="0" t="s">
        <v>3847</v>
      </c>
      <c r="G109" s="0" t="s">
        <v>4106</v>
      </c>
    </row>
    <row customHeight="1" ht="11.25">
      <c r="A110" s="600" t="s">
        <v>16</v>
      </c>
      <c r="B110" s="0" t="s">
        <v>4073</v>
      </c>
      <c r="C110" s="0" t="s">
        <v>4074</v>
      </c>
      <c r="D110" s="0" t="s">
        <v>4107</v>
      </c>
      <c r="E110" s="0" t="s">
        <v>4108</v>
      </c>
      <c r="F110" s="0" t="s">
        <v>3847</v>
      </c>
      <c r="G110" s="0" t="s">
        <v>4109</v>
      </c>
    </row>
    <row customHeight="1" ht="11.25">
      <c r="A111" s="600" t="s">
        <v>16</v>
      </c>
      <c r="B111" s="0" t="s">
        <v>4073</v>
      </c>
      <c r="C111" s="0" t="s">
        <v>4074</v>
      </c>
      <c r="D111" s="0" t="s">
        <v>4110</v>
      </c>
      <c r="E111" s="0" t="s">
        <v>4111</v>
      </c>
      <c r="F111" s="0" t="s">
        <v>3854</v>
      </c>
      <c r="G111" s="0" t="s">
        <v>4112</v>
      </c>
    </row>
    <row customHeight="1" ht="11.25">
      <c r="A112" s="600" t="s">
        <v>16</v>
      </c>
      <c r="B112" s="0" t="s">
        <v>4073</v>
      </c>
      <c r="C112" s="0" t="s">
        <v>4074</v>
      </c>
      <c r="D112" s="0" t="s">
        <v>4113</v>
      </c>
      <c r="E112" s="0" t="s">
        <v>4114</v>
      </c>
      <c r="F112" s="0" t="s">
        <v>3847</v>
      </c>
      <c r="G112" s="0" t="s">
        <v>4115</v>
      </c>
    </row>
    <row customHeight="1" ht="11.25">
      <c r="A113" s="600" t="s">
        <v>16</v>
      </c>
      <c r="B113" s="0" t="s">
        <v>4073</v>
      </c>
      <c r="C113" s="0" t="s">
        <v>4074</v>
      </c>
      <c r="D113" s="0" t="s">
        <v>4116</v>
      </c>
      <c r="E113" s="0" t="s">
        <v>4117</v>
      </c>
      <c r="F113" s="0" t="s">
        <v>3847</v>
      </c>
      <c r="G113" s="0" t="s">
        <v>4118</v>
      </c>
    </row>
    <row customHeight="1" ht="11.25">
      <c r="A114" s="600" t="s">
        <v>16</v>
      </c>
      <c r="B114" s="0" t="s">
        <v>4073</v>
      </c>
      <c r="C114" s="0" t="s">
        <v>4074</v>
      </c>
      <c r="D114" s="0" t="s">
        <v>4119</v>
      </c>
      <c r="E114" s="0" t="s">
        <v>4120</v>
      </c>
      <c r="F114" s="0" t="s">
        <v>3847</v>
      </c>
      <c r="G114" s="0" t="s">
        <v>4121</v>
      </c>
    </row>
    <row customHeight="1" ht="11.25">
      <c r="A115" s="600" t="s">
        <v>16</v>
      </c>
      <c r="B115" s="0" t="s">
        <v>4073</v>
      </c>
      <c r="C115" s="0" t="s">
        <v>4074</v>
      </c>
      <c r="D115" s="0" t="s">
        <v>4122</v>
      </c>
      <c r="E115" s="0" t="s">
        <v>4123</v>
      </c>
      <c r="F115" s="0" t="s">
        <v>3847</v>
      </c>
      <c r="G115" s="0" t="s">
        <v>4124</v>
      </c>
    </row>
    <row customHeight="1" ht="11.25">
      <c r="A116" s="600" t="s">
        <v>16</v>
      </c>
      <c r="B116" s="0" t="s">
        <v>4073</v>
      </c>
      <c r="C116" s="0" t="s">
        <v>4074</v>
      </c>
      <c r="D116" s="0" t="s">
        <v>4125</v>
      </c>
      <c r="E116" s="0" t="s">
        <v>4126</v>
      </c>
      <c r="F116" s="0" t="s">
        <v>3847</v>
      </c>
      <c r="G116" s="0" t="s">
        <v>4127</v>
      </c>
    </row>
    <row customHeight="1" ht="11.25">
      <c r="A117" s="600" t="s">
        <v>16</v>
      </c>
      <c r="B117" s="0" t="s">
        <v>4073</v>
      </c>
      <c r="C117" s="0" t="s">
        <v>4074</v>
      </c>
      <c r="D117" s="0" t="s">
        <v>4128</v>
      </c>
      <c r="E117" s="0" t="s">
        <v>4129</v>
      </c>
      <c r="F117" s="0" t="s">
        <v>3847</v>
      </c>
      <c r="G117" s="0" t="s">
        <v>4130</v>
      </c>
    </row>
    <row customHeight="1" ht="11.25">
      <c r="A118" s="600" t="s">
        <v>16</v>
      </c>
      <c r="B118" s="0" t="s">
        <v>4073</v>
      </c>
      <c r="C118" s="0" t="s">
        <v>4074</v>
      </c>
      <c r="D118" s="0" t="s">
        <v>4131</v>
      </c>
      <c r="E118" s="0" t="s">
        <v>4132</v>
      </c>
      <c r="F118" s="0" t="s">
        <v>3847</v>
      </c>
      <c r="G118" s="0" t="s">
        <v>4133</v>
      </c>
    </row>
    <row customHeight="1" ht="11.25">
      <c r="A119" s="600" t="s">
        <v>16</v>
      </c>
      <c r="B119" s="0" t="s">
        <v>4073</v>
      </c>
      <c r="C119" s="0" t="s">
        <v>4074</v>
      </c>
      <c r="D119" s="0" t="s">
        <v>4134</v>
      </c>
      <c r="E119" s="0" t="s">
        <v>4135</v>
      </c>
      <c r="F119" s="0" t="s">
        <v>3847</v>
      </c>
      <c r="G119" s="0" t="s">
        <v>4136</v>
      </c>
    </row>
    <row customHeight="1" ht="11.25">
      <c r="A120" s="600" t="s">
        <v>16</v>
      </c>
      <c r="B120" s="0" t="s">
        <v>4137</v>
      </c>
      <c r="C120" s="0" t="s">
        <v>4138</v>
      </c>
      <c r="D120" s="0" t="s">
        <v>4139</v>
      </c>
      <c r="E120" s="0" t="s">
        <v>4140</v>
      </c>
      <c r="F120" s="0" t="s">
        <v>3847</v>
      </c>
      <c r="G120" s="0" t="s">
        <v>4141</v>
      </c>
    </row>
    <row customHeight="1" ht="11.25">
      <c r="A121" s="600" t="s">
        <v>16</v>
      </c>
      <c r="B121" s="0" t="s">
        <v>4137</v>
      </c>
      <c r="C121" s="0" t="s">
        <v>4138</v>
      </c>
      <c r="D121" s="0" t="s">
        <v>4142</v>
      </c>
      <c r="E121" s="0" t="s">
        <v>4143</v>
      </c>
      <c r="F121" s="0" t="s">
        <v>3847</v>
      </c>
      <c r="G121" s="0" t="s">
        <v>4144</v>
      </c>
    </row>
    <row customHeight="1" ht="11.25">
      <c r="A122" s="600" t="s">
        <v>16</v>
      </c>
      <c r="B122" s="0" t="s">
        <v>4137</v>
      </c>
      <c r="C122" s="0" t="s">
        <v>4138</v>
      </c>
      <c r="D122" s="0" t="s">
        <v>4137</v>
      </c>
      <c r="E122" s="0" t="s">
        <v>4138</v>
      </c>
      <c r="F122" s="0" t="s">
        <v>3844</v>
      </c>
      <c r="G122" s="0" t="s">
        <v>4145</v>
      </c>
    </row>
    <row customHeight="1" ht="11.25">
      <c r="A123" s="600" t="s">
        <v>16</v>
      </c>
      <c r="B123" s="0" t="s">
        <v>4137</v>
      </c>
      <c r="C123" s="0" t="s">
        <v>4138</v>
      </c>
      <c r="D123" s="0" t="s">
        <v>4146</v>
      </c>
      <c r="E123" s="0" t="s">
        <v>4147</v>
      </c>
      <c r="F123" s="0" t="s">
        <v>3847</v>
      </c>
      <c r="G123" s="0" t="s">
        <v>4148</v>
      </c>
    </row>
    <row customHeight="1" ht="11.25">
      <c r="A124" s="600" t="s">
        <v>16</v>
      </c>
      <c r="B124" s="0" t="s">
        <v>4137</v>
      </c>
      <c r="C124" s="0" t="s">
        <v>4138</v>
      </c>
      <c r="D124" s="0" t="s">
        <v>4149</v>
      </c>
      <c r="E124" s="0" t="s">
        <v>4150</v>
      </c>
      <c r="F124" s="0" t="s">
        <v>3847</v>
      </c>
      <c r="G124" s="0" t="s">
        <v>4151</v>
      </c>
    </row>
    <row customHeight="1" ht="11.25">
      <c r="A125" s="600" t="s">
        <v>16</v>
      </c>
      <c r="B125" s="0" t="s">
        <v>4137</v>
      </c>
      <c r="C125" s="0" t="s">
        <v>4138</v>
      </c>
      <c r="D125" s="0" t="s">
        <v>4152</v>
      </c>
      <c r="E125" s="0" t="s">
        <v>4153</v>
      </c>
      <c r="F125" s="0" t="s">
        <v>3847</v>
      </c>
      <c r="G125" s="0" t="s">
        <v>4154</v>
      </c>
    </row>
    <row customHeight="1" ht="11.25">
      <c r="A126" s="600" t="s">
        <v>16</v>
      </c>
      <c r="B126" s="0" t="s">
        <v>4137</v>
      </c>
      <c r="C126" s="0" t="s">
        <v>4138</v>
      </c>
      <c r="D126" s="0" t="s">
        <v>4155</v>
      </c>
      <c r="E126" s="0" t="s">
        <v>4156</v>
      </c>
      <c r="F126" s="0" t="s">
        <v>3847</v>
      </c>
      <c r="G126" s="0" t="s">
        <v>4157</v>
      </c>
    </row>
    <row customHeight="1" ht="11.25">
      <c r="A127" s="600" t="s">
        <v>16</v>
      </c>
      <c r="B127" s="0" t="s">
        <v>4137</v>
      </c>
      <c r="C127" s="0" t="s">
        <v>4138</v>
      </c>
      <c r="D127" s="0" t="s">
        <v>4158</v>
      </c>
      <c r="E127" s="0" t="s">
        <v>4159</v>
      </c>
      <c r="F127" s="0" t="s">
        <v>3847</v>
      </c>
      <c r="G127" s="0" t="s">
        <v>4160</v>
      </c>
    </row>
    <row customHeight="1" ht="11.25">
      <c r="A128" s="600" t="s">
        <v>16</v>
      </c>
      <c r="B128" s="0" t="s">
        <v>4137</v>
      </c>
      <c r="C128" s="0" t="s">
        <v>4138</v>
      </c>
      <c r="D128" s="0" t="s">
        <v>4161</v>
      </c>
      <c r="E128" s="0" t="s">
        <v>4162</v>
      </c>
      <c r="F128" s="0" t="s">
        <v>3847</v>
      </c>
      <c r="G128" s="0" t="s">
        <v>4163</v>
      </c>
    </row>
    <row customHeight="1" ht="11.25">
      <c r="A129" s="600" t="s">
        <v>16</v>
      </c>
      <c r="B129" s="0" t="s">
        <v>4137</v>
      </c>
      <c r="C129" s="0" t="s">
        <v>4138</v>
      </c>
      <c r="D129" s="0" t="s">
        <v>4164</v>
      </c>
      <c r="E129" s="0" t="s">
        <v>4165</v>
      </c>
      <c r="F129" s="0" t="s">
        <v>3847</v>
      </c>
      <c r="G129" s="0" t="s">
        <v>4166</v>
      </c>
    </row>
    <row customHeight="1" ht="11.25">
      <c r="A130" s="600" t="s">
        <v>16</v>
      </c>
      <c r="B130" s="0" t="s">
        <v>4167</v>
      </c>
      <c r="C130" s="0" t="s">
        <v>4168</v>
      </c>
      <c r="D130" s="0" t="s">
        <v>4167</v>
      </c>
      <c r="E130" s="0" t="s">
        <v>4168</v>
      </c>
      <c r="F130" s="0" t="s">
        <v>4169</v>
      </c>
      <c r="G130" s="0" t="s">
        <v>4170</v>
      </c>
    </row>
    <row customHeight="1" ht="11.25">
      <c r="A131" s="600" t="s">
        <v>16</v>
      </c>
      <c r="B131" s="0" t="s">
        <v>4171</v>
      </c>
      <c r="C131" s="0" t="s">
        <v>4172</v>
      </c>
      <c r="D131" s="0" t="s">
        <v>4171</v>
      </c>
      <c r="E131" s="0" t="s">
        <v>4172</v>
      </c>
      <c r="F131" s="0" t="s">
        <v>4169</v>
      </c>
      <c r="G131" s="0" t="s">
        <v>4173</v>
      </c>
    </row>
    <row customHeight="1" ht="11.25">
      <c r="A132" s="600" t="s">
        <v>16</v>
      </c>
      <c r="B132" s="0" t="s">
        <v>4174</v>
      </c>
      <c r="C132" s="0" t="s">
        <v>4175</v>
      </c>
      <c r="D132" s="0" t="s">
        <v>4176</v>
      </c>
      <c r="E132" s="0" t="s">
        <v>4177</v>
      </c>
      <c r="F132" s="0" t="s">
        <v>3847</v>
      </c>
      <c r="G132" s="0" t="s">
        <v>4178</v>
      </c>
    </row>
    <row customHeight="1" ht="11.25">
      <c r="A133" s="600" t="s">
        <v>16</v>
      </c>
      <c r="B133" s="0" t="s">
        <v>4174</v>
      </c>
      <c r="C133" s="0" t="s">
        <v>4175</v>
      </c>
      <c r="D133" s="0" t="s">
        <v>4174</v>
      </c>
      <c r="E133" s="0" t="s">
        <v>4175</v>
      </c>
      <c r="F133" s="0" t="s">
        <v>3844</v>
      </c>
      <c r="G133" s="0" t="s">
        <v>4179</v>
      </c>
    </row>
    <row customHeight="1" ht="11.25">
      <c r="A134" s="600" t="s">
        <v>16</v>
      </c>
      <c r="B134" s="0" t="s">
        <v>4174</v>
      </c>
      <c r="C134" s="0" t="s">
        <v>4175</v>
      </c>
      <c r="D134" s="0" t="s">
        <v>4180</v>
      </c>
      <c r="E134" s="0" t="s">
        <v>4181</v>
      </c>
      <c r="F134" s="0" t="s">
        <v>3847</v>
      </c>
      <c r="G134" s="0" t="s">
        <v>4182</v>
      </c>
    </row>
    <row customHeight="1" ht="11.25">
      <c r="A135" s="600" t="s">
        <v>16</v>
      </c>
      <c r="B135" s="0" t="s">
        <v>4174</v>
      </c>
      <c r="C135" s="0" t="s">
        <v>4175</v>
      </c>
      <c r="D135" s="0" t="s">
        <v>4183</v>
      </c>
      <c r="E135" s="0" t="s">
        <v>4184</v>
      </c>
      <c r="F135" s="0" t="s">
        <v>3847</v>
      </c>
      <c r="G135" s="0" t="s">
        <v>4185</v>
      </c>
    </row>
    <row customHeight="1" ht="11.25">
      <c r="A136" s="600" t="s">
        <v>16</v>
      </c>
      <c r="B136" s="0" t="s">
        <v>4174</v>
      </c>
      <c r="C136" s="0" t="s">
        <v>4175</v>
      </c>
      <c r="D136" s="0" t="s">
        <v>4186</v>
      </c>
      <c r="E136" s="0" t="s">
        <v>4187</v>
      </c>
      <c r="F136" s="0" t="s">
        <v>3884</v>
      </c>
      <c r="G136" s="0" t="s">
        <v>4188</v>
      </c>
    </row>
    <row customHeight="1" ht="11.25">
      <c r="A137" s="600" t="s">
        <v>16</v>
      </c>
      <c r="B137" s="0" t="s">
        <v>4174</v>
      </c>
      <c r="C137" s="0" t="s">
        <v>4175</v>
      </c>
      <c r="D137" s="0" t="s">
        <v>4189</v>
      </c>
      <c r="E137" s="0" t="s">
        <v>4190</v>
      </c>
      <c r="F137" s="0" t="s">
        <v>3847</v>
      </c>
      <c r="G137" s="0" t="s">
        <v>4191</v>
      </c>
    </row>
    <row customHeight="1" ht="11.25">
      <c r="A138" s="600" t="s">
        <v>16</v>
      </c>
      <c r="B138" s="0" t="s">
        <v>4192</v>
      </c>
      <c r="C138" s="0" t="s">
        <v>4193</v>
      </c>
      <c r="D138" s="0" t="s">
        <v>4194</v>
      </c>
      <c r="E138" s="0" t="s">
        <v>4195</v>
      </c>
      <c r="F138" s="0" t="s">
        <v>3847</v>
      </c>
      <c r="G138" s="0" t="s">
        <v>4196</v>
      </c>
    </row>
    <row customHeight="1" ht="11.25">
      <c r="A139" s="600" t="s">
        <v>16</v>
      </c>
      <c r="B139" s="0" t="s">
        <v>4192</v>
      </c>
      <c r="C139" s="0" t="s">
        <v>4193</v>
      </c>
      <c r="D139" s="0" t="s">
        <v>4197</v>
      </c>
      <c r="E139" s="0" t="s">
        <v>4198</v>
      </c>
      <c r="F139" s="0" t="s">
        <v>3847</v>
      </c>
      <c r="G139" s="0" t="s">
        <v>4199</v>
      </c>
    </row>
    <row customHeight="1" ht="11.25">
      <c r="A140" s="600" t="s">
        <v>16</v>
      </c>
      <c r="B140" s="0" t="s">
        <v>4192</v>
      </c>
      <c r="C140" s="0" t="s">
        <v>4193</v>
      </c>
      <c r="D140" s="0" t="s">
        <v>4192</v>
      </c>
      <c r="E140" s="0" t="s">
        <v>4193</v>
      </c>
      <c r="F140" s="0" t="s">
        <v>3844</v>
      </c>
      <c r="G140" s="0" t="s">
        <v>4200</v>
      </c>
    </row>
    <row customHeight="1" ht="11.25">
      <c r="A141" s="600" t="s">
        <v>16</v>
      </c>
      <c r="B141" s="0" t="s">
        <v>4192</v>
      </c>
      <c r="C141" s="0" t="s">
        <v>4193</v>
      </c>
      <c r="D141" s="0" t="s">
        <v>4201</v>
      </c>
      <c r="E141" s="0" t="s">
        <v>4202</v>
      </c>
      <c r="F141" s="0" t="s">
        <v>3847</v>
      </c>
      <c r="G141" s="0" t="s">
        <v>4203</v>
      </c>
    </row>
    <row customHeight="1" ht="11.25">
      <c r="A142" s="600" t="s">
        <v>16</v>
      </c>
      <c r="B142" s="0" t="s">
        <v>4192</v>
      </c>
      <c r="C142" s="0" t="s">
        <v>4193</v>
      </c>
      <c r="D142" s="0" t="s">
        <v>4204</v>
      </c>
      <c r="E142" s="0" t="s">
        <v>4205</v>
      </c>
      <c r="F142" s="0" t="s">
        <v>3847</v>
      </c>
      <c r="G142" s="0" t="s">
        <v>4206</v>
      </c>
    </row>
    <row customHeight="1" ht="11.25">
      <c r="A143" s="600" t="s">
        <v>16</v>
      </c>
      <c r="B143" s="0" t="s">
        <v>4192</v>
      </c>
      <c r="C143" s="0" t="s">
        <v>4193</v>
      </c>
      <c r="D143" s="0" t="s">
        <v>4207</v>
      </c>
      <c r="E143" s="0" t="s">
        <v>4208</v>
      </c>
      <c r="F143" s="0" t="s">
        <v>3847</v>
      </c>
      <c r="G143" s="0" t="s">
        <v>4209</v>
      </c>
    </row>
    <row customHeight="1" ht="11.25">
      <c r="A144" s="600" t="s">
        <v>16</v>
      </c>
      <c r="B144" s="0" t="s">
        <v>4192</v>
      </c>
      <c r="C144" s="0" t="s">
        <v>4193</v>
      </c>
      <c r="D144" s="0" t="s">
        <v>4210</v>
      </c>
      <c r="E144" s="0" t="s">
        <v>4211</v>
      </c>
      <c r="F144" s="0" t="s">
        <v>3847</v>
      </c>
      <c r="G144" s="0" t="s">
        <v>4212</v>
      </c>
    </row>
    <row customHeight="1" ht="11.25">
      <c r="A145" s="600" t="s">
        <v>16</v>
      </c>
      <c r="B145" s="0" t="s">
        <v>4192</v>
      </c>
      <c r="C145" s="0" t="s">
        <v>4193</v>
      </c>
      <c r="D145" s="0" t="s">
        <v>4213</v>
      </c>
      <c r="E145" s="0" t="s">
        <v>4214</v>
      </c>
      <c r="F145" s="0" t="s">
        <v>3847</v>
      </c>
      <c r="G145" s="0" t="s">
        <v>4215</v>
      </c>
    </row>
    <row customHeight="1" ht="11.25">
      <c r="A146" s="600" t="s">
        <v>16</v>
      </c>
      <c r="B146" s="0" t="s">
        <v>4192</v>
      </c>
      <c r="C146" s="0" t="s">
        <v>4193</v>
      </c>
      <c r="D146" s="0" t="s">
        <v>4216</v>
      </c>
      <c r="E146" s="0" t="s">
        <v>4217</v>
      </c>
      <c r="F146" s="0" t="s">
        <v>3884</v>
      </c>
      <c r="G146" s="0" t="s">
        <v>4218</v>
      </c>
    </row>
    <row customHeight="1" ht="11.25">
      <c r="A147" s="600" t="s">
        <v>16</v>
      </c>
      <c r="B147" s="0" t="s">
        <v>4192</v>
      </c>
      <c r="C147" s="0" t="s">
        <v>4193</v>
      </c>
      <c r="D147" s="0" t="s">
        <v>4219</v>
      </c>
      <c r="E147" s="0" t="s">
        <v>4220</v>
      </c>
      <c r="F147" s="0" t="s">
        <v>3847</v>
      </c>
      <c r="G147" s="0" t="s">
        <v>4221</v>
      </c>
    </row>
    <row customHeight="1" ht="11.25">
      <c r="A148" s="600" t="s">
        <v>16</v>
      </c>
      <c r="B148" s="0" t="s">
        <v>4192</v>
      </c>
      <c r="C148" s="0" t="s">
        <v>4193</v>
      </c>
      <c r="D148" s="0" t="s">
        <v>4222</v>
      </c>
      <c r="E148" s="0" t="s">
        <v>4223</v>
      </c>
      <c r="F148" s="0" t="s">
        <v>3847</v>
      </c>
      <c r="G148" s="0" t="s">
        <v>4224</v>
      </c>
    </row>
    <row customHeight="1" ht="11.25">
      <c r="A149" s="600" t="s">
        <v>16</v>
      </c>
      <c r="B149" s="0" t="s">
        <v>4192</v>
      </c>
      <c r="C149" s="0" t="s">
        <v>4193</v>
      </c>
      <c r="D149" s="0" t="s">
        <v>4225</v>
      </c>
      <c r="E149" s="0" t="s">
        <v>4226</v>
      </c>
      <c r="F149" s="0" t="s">
        <v>3854</v>
      </c>
      <c r="G149" s="0" t="s">
        <v>4227</v>
      </c>
    </row>
    <row customHeight="1" ht="11.25">
      <c r="A150" s="600" t="s">
        <v>16</v>
      </c>
      <c r="B150" s="0" t="s">
        <v>4192</v>
      </c>
      <c r="C150" s="0" t="s">
        <v>4193</v>
      </c>
      <c r="D150" s="0" t="s">
        <v>4228</v>
      </c>
      <c r="E150" s="0" t="s">
        <v>4229</v>
      </c>
      <c r="F150" s="0" t="s">
        <v>3847</v>
      </c>
      <c r="G150" s="0" t="s">
        <v>4230</v>
      </c>
    </row>
    <row customHeight="1" ht="11.25">
      <c r="A151" s="600" t="s">
        <v>16</v>
      </c>
      <c r="B151" s="0" t="s">
        <v>4192</v>
      </c>
      <c r="C151" s="0" t="s">
        <v>4193</v>
      </c>
      <c r="D151" s="0" t="s">
        <v>4231</v>
      </c>
      <c r="E151" s="0" t="s">
        <v>4232</v>
      </c>
      <c r="F151" s="0" t="s">
        <v>3847</v>
      </c>
      <c r="G151" s="0" t="s">
        <v>4233</v>
      </c>
    </row>
    <row customHeight="1" ht="11.25">
      <c r="A152" s="600" t="s">
        <v>16</v>
      </c>
      <c r="B152" s="0" t="s">
        <v>4234</v>
      </c>
      <c r="C152" s="0" t="s">
        <v>4235</v>
      </c>
      <c r="D152" s="0" t="s">
        <v>4236</v>
      </c>
      <c r="E152" s="0" t="s">
        <v>4237</v>
      </c>
      <c r="F152" s="0" t="s">
        <v>3847</v>
      </c>
      <c r="G152" s="0" t="s">
        <v>4238</v>
      </c>
    </row>
    <row customHeight="1" ht="11.25">
      <c r="A153" s="600" t="s">
        <v>16</v>
      </c>
      <c r="B153" s="0" t="s">
        <v>4234</v>
      </c>
      <c r="C153" s="0" t="s">
        <v>4235</v>
      </c>
      <c r="D153" s="0" t="s">
        <v>4239</v>
      </c>
      <c r="E153" s="0" t="s">
        <v>4240</v>
      </c>
      <c r="F153" s="0" t="s">
        <v>3865</v>
      </c>
      <c r="G153" s="0" t="s">
        <v>4241</v>
      </c>
    </row>
    <row customHeight="1" ht="11.25">
      <c r="A154" s="600" t="s">
        <v>16</v>
      </c>
      <c r="B154" s="0" t="s">
        <v>4234</v>
      </c>
      <c r="C154" s="0" t="s">
        <v>4235</v>
      </c>
      <c r="D154" s="0" t="s">
        <v>4234</v>
      </c>
      <c r="E154" s="0" t="s">
        <v>4235</v>
      </c>
      <c r="F154" s="0" t="s">
        <v>3844</v>
      </c>
      <c r="G154" s="0" t="s">
        <v>4242</v>
      </c>
    </row>
    <row customHeight="1" ht="11.25">
      <c r="A155" s="600" t="s">
        <v>16</v>
      </c>
      <c r="B155" s="0" t="s">
        <v>4234</v>
      </c>
      <c r="C155" s="0" t="s">
        <v>4235</v>
      </c>
      <c r="D155" s="0" t="s">
        <v>4243</v>
      </c>
      <c r="E155" s="0" t="s">
        <v>4244</v>
      </c>
      <c r="F155" s="0" t="s">
        <v>3884</v>
      </c>
      <c r="G155" s="0" t="s">
        <v>4245</v>
      </c>
    </row>
    <row customHeight="1" ht="11.25">
      <c r="A156" s="600" t="s">
        <v>16</v>
      </c>
      <c r="B156" s="0" t="s">
        <v>4234</v>
      </c>
      <c r="C156" s="0" t="s">
        <v>4235</v>
      </c>
      <c r="D156" s="0" t="s">
        <v>4246</v>
      </c>
      <c r="E156" s="0" t="s">
        <v>4247</v>
      </c>
      <c r="F156" s="0" t="s">
        <v>3847</v>
      </c>
      <c r="G156" s="0" t="s">
        <v>4248</v>
      </c>
    </row>
    <row customHeight="1" ht="11.25">
      <c r="A157" s="600" t="s">
        <v>16</v>
      </c>
      <c r="B157" s="0" t="s">
        <v>4234</v>
      </c>
      <c r="C157" s="0" t="s">
        <v>4235</v>
      </c>
      <c r="D157" s="0" t="s">
        <v>4249</v>
      </c>
      <c r="E157" s="0" t="s">
        <v>4250</v>
      </c>
      <c r="F157" s="0" t="s">
        <v>3847</v>
      </c>
      <c r="G157" s="0" t="s">
        <v>4251</v>
      </c>
    </row>
    <row customHeight="1" ht="11.25">
      <c r="A158" s="600" t="s">
        <v>16</v>
      </c>
      <c r="B158" s="0" t="s">
        <v>4234</v>
      </c>
      <c r="C158" s="0" t="s">
        <v>4235</v>
      </c>
      <c r="D158" s="0" t="s">
        <v>4252</v>
      </c>
      <c r="E158" s="0" t="s">
        <v>4253</v>
      </c>
      <c r="F158" s="0" t="s">
        <v>3847</v>
      </c>
      <c r="G158" s="0" t="s">
        <v>4254</v>
      </c>
    </row>
    <row customHeight="1" ht="11.25">
      <c r="A159" s="600" t="s">
        <v>16</v>
      </c>
      <c r="B159" s="0" t="s">
        <v>4234</v>
      </c>
      <c r="C159" s="0" t="s">
        <v>4235</v>
      </c>
      <c r="D159" s="0" t="s">
        <v>4255</v>
      </c>
      <c r="E159" s="0" t="s">
        <v>4256</v>
      </c>
      <c r="F159" s="0" t="s">
        <v>3847</v>
      </c>
      <c r="G159" s="0" t="s">
        <v>4257</v>
      </c>
    </row>
    <row customHeight="1" ht="11.25">
      <c r="A160" s="600" t="s">
        <v>16</v>
      </c>
      <c r="B160" s="0" t="s">
        <v>4234</v>
      </c>
      <c r="C160" s="0" t="s">
        <v>4235</v>
      </c>
      <c r="D160" s="0" t="s">
        <v>4258</v>
      </c>
      <c r="E160" s="0" t="s">
        <v>4259</v>
      </c>
      <c r="F160" s="0" t="s">
        <v>3854</v>
      </c>
      <c r="G160" s="0" t="s">
        <v>4260</v>
      </c>
    </row>
    <row customHeight="1" ht="11.25">
      <c r="A161" s="600" t="s">
        <v>16</v>
      </c>
      <c r="B161" s="0" t="s">
        <v>4234</v>
      </c>
      <c r="C161" s="0" t="s">
        <v>4235</v>
      </c>
      <c r="D161" s="0" t="s">
        <v>4261</v>
      </c>
      <c r="E161" s="0" t="s">
        <v>4262</v>
      </c>
      <c r="F161" s="0" t="s">
        <v>3854</v>
      </c>
      <c r="G161" s="0" t="s">
        <v>4263</v>
      </c>
    </row>
    <row customHeight="1" ht="11.25">
      <c r="A162" s="600" t="s">
        <v>16</v>
      </c>
      <c r="B162" s="0" t="s">
        <v>4234</v>
      </c>
      <c r="C162" s="0" t="s">
        <v>4235</v>
      </c>
      <c r="D162" s="0" t="s">
        <v>4264</v>
      </c>
      <c r="E162" s="0" t="s">
        <v>4265</v>
      </c>
      <c r="F162" s="0" t="s">
        <v>3847</v>
      </c>
      <c r="G162" s="0" t="s">
        <v>4266</v>
      </c>
    </row>
    <row customHeight="1" ht="11.25">
      <c r="A163" s="600" t="s">
        <v>16</v>
      </c>
      <c r="B163" s="0" t="s">
        <v>4234</v>
      </c>
      <c r="C163" s="0" t="s">
        <v>4235</v>
      </c>
      <c r="D163" s="0" t="s">
        <v>4267</v>
      </c>
      <c r="E163" s="0" t="s">
        <v>4268</v>
      </c>
      <c r="F163" s="0" t="s">
        <v>3847</v>
      </c>
      <c r="G163" s="0" t="s">
        <v>4269</v>
      </c>
    </row>
    <row customHeight="1" ht="11.25">
      <c r="A164" s="600" t="s">
        <v>16</v>
      </c>
      <c r="B164" s="0" t="s">
        <v>4234</v>
      </c>
      <c r="C164" s="0" t="s">
        <v>4235</v>
      </c>
      <c r="D164" s="0" t="s">
        <v>4270</v>
      </c>
      <c r="E164" s="0" t="s">
        <v>4271</v>
      </c>
      <c r="F164" s="0" t="s">
        <v>3847</v>
      </c>
      <c r="G164" s="0" t="s">
        <v>4272</v>
      </c>
    </row>
    <row customHeight="1" ht="11.25">
      <c r="A165" s="600" t="s">
        <v>16</v>
      </c>
      <c r="B165" s="0" t="s">
        <v>4273</v>
      </c>
      <c r="C165" s="0" t="s">
        <v>4274</v>
      </c>
      <c r="D165" s="0" t="s">
        <v>3895</v>
      </c>
      <c r="E165" s="0" t="s">
        <v>4275</v>
      </c>
      <c r="F165" s="0" t="s">
        <v>3847</v>
      </c>
      <c r="G165" s="0" t="s">
        <v>4276</v>
      </c>
    </row>
    <row customHeight="1" ht="11.25">
      <c r="A166" s="600" t="s">
        <v>16</v>
      </c>
      <c r="B166" s="0" t="s">
        <v>4273</v>
      </c>
      <c r="C166" s="0" t="s">
        <v>4274</v>
      </c>
      <c r="D166" s="0" t="s">
        <v>4277</v>
      </c>
      <c r="E166" s="0" t="s">
        <v>4278</v>
      </c>
      <c r="F166" s="0" t="s">
        <v>3847</v>
      </c>
      <c r="G166" s="0" t="s">
        <v>4279</v>
      </c>
    </row>
    <row customHeight="1" ht="11.25">
      <c r="A167" s="600" t="s">
        <v>16</v>
      </c>
      <c r="B167" s="0" t="s">
        <v>4273</v>
      </c>
      <c r="C167" s="0" t="s">
        <v>4274</v>
      </c>
      <c r="D167" s="0" t="s">
        <v>4280</v>
      </c>
      <c r="E167" s="0" t="s">
        <v>4281</v>
      </c>
      <c r="F167" s="0" t="s">
        <v>3847</v>
      </c>
      <c r="G167" s="0" t="s">
        <v>4282</v>
      </c>
    </row>
    <row customHeight="1" ht="11.25">
      <c r="A168" s="600" t="s">
        <v>16</v>
      </c>
      <c r="B168" s="0" t="s">
        <v>4273</v>
      </c>
      <c r="C168" s="0" t="s">
        <v>4274</v>
      </c>
      <c r="D168" s="0" t="s">
        <v>4283</v>
      </c>
      <c r="E168" s="0" t="s">
        <v>4284</v>
      </c>
      <c r="F168" s="0" t="s">
        <v>3847</v>
      </c>
      <c r="G168" s="0" t="s">
        <v>4285</v>
      </c>
    </row>
    <row customHeight="1" ht="11.25">
      <c r="A169" s="600" t="s">
        <v>16</v>
      </c>
      <c r="B169" s="0" t="s">
        <v>4273</v>
      </c>
      <c r="C169" s="0" t="s">
        <v>4274</v>
      </c>
      <c r="D169" s="0" t="s">
        <v>4286</v>
      </c>
      <c r="E169" s="0" t="s">
        <v>4287</v>
      </c>
      <c r="F169" s="0" t="s">
        <v>3847</v>
      </c>
      <c r="G169" s="0" t="s">
        <v>4288</v>
      </c>
    </row>
    <row customHeight="1" ht="11.25">
      <c r="A170" s="600" t="s">
        <v>16</v>
      </c>
      <c r="B170" s="0" t="s">
        <v>4273</v>
      </c>
      <c r="C170" s="0" t="s">
        <v>4274</v>
      </c>
      <c r="D170" s="0" t="s">
        <v>4289</v>
      </c>
      <c r="E170" s="0" t="s">
        <v>4290</v>
      </c>
      <c r="F170" s="0" t="s">
        <v>3847</v>
      </c>
      <c r="G170" s="0" t="s">
        <v>4291</v>
      </c>
    </row>
    <row customHeight="1" ht="11.25">
      <c r="A171" s="600" t="s">
        <v>16</v>
      </c>
      <c r="B171" s="0" t="s">
        <v>4273</v>
      </c>
      <c r="C171" s="0" t="s">
        <v>4274</v>
      </c>
      <c r="D171" s="0" t="s">
        <v>4292</v>
      </c>
      <c r="E171" s="0" t="s">
        <v>4293</v>
      </c>
      <c r="F171" s="0" t="s">
        <v>3847</v>
      </c>
      <c r="G171" s="0" t="s">
        <v>4294</v>
      </c>
    </row>
    <row customHeight="1" ht="11.25">
      <c r="A172" s="600" t="s">
        <v>16</v>
      </c>
      <c r="B172" s="0" t="s">
        <v>4273</v>
      </c>
      <c r="C172" s="0" t="s">
        <v>4274</v>
      </c>
      <c r="D172" s="0" t="s">
        <v>4295</v>
      </c>
      <c r="E172" s="0" t="s">
        <v>4296</v>
      </c>
      <c r="F172" s="0" t="s">
        <v>3847</v>
      </c>
      <c r="G172" s="0" t="s">
        <v>4297</v>
      </c>
    </row>
    <row customHeight="1" ht="11.25">
      <c r="A173" s="600" t="s">
        <v>16</v>
      </c>
      <c r="B173" s="0" t="s">
        <v>4273</v>
      </c>
      <c r="C173" s="0" t="s">
        <v>4274</v>
      </c>
      <c r="D173" s="0" t="s">
        <v>4298</v>
      </c>
      <c r="E173" s="0" t="s">
        <v>4299</v>
      </c>
      <c r="F173" s="0" t="s">
        <v>3847</v>
      </c>
      <c r="G173" s="0" t="s">
        <v>4300</v>
      </c>
    </row>
    <row customHeight="1" ht="11.25">
      <c r="A174" s="600" t="s">
        <v>16</v>
      </c>
      <c r="B174" s="0" t="s">
        <v>4273</v>
      </c>
      <c r="C174" s="0" t="s">
        <v>4274</v>
      </c>
      <c r="D174" s="0" t="s">
        <v>4301</v>
      </c>
      <c r="E174" s="0" t="s">
        <v>4302</v>
      </c>
      <c r="F174" s="0" t="s">
        <v>3847</v>
      </c>
      <c r="G174" s="0" t="s">
        <v>4303</v>
      </c>
    </row>
    <row customHeight="1" ht="11.25">
      <c r="A175" s="600" t="s">
        <v>16</v>
      </c>
      <c r="B175" s="0" t="s">
        <v>4273</v>
      </c>
      <c r="C175" s="0" t="s">
        <v>4274</v>
      </c>
      <c r="D175" s="0" t="s">
        <v>4273</v>
      </c>
      <c r="E175" s="0" t="s">
        <v>4274</v>
      </c>
      <c r="F175" s="0" t="s">
        <v>3844</v>
      </c>
      <c r="G175" s="0" t="s">
        <v>4304</v>
      </c>
    </row>
    <row customHeight="1" ht="11.25">
      <c r="A176" s="600" t="s">
        <v>16</v>
      </c>
      <c r="B176" s="0" t="s">
        <v>4273</v>
      </c>
      <c r="C176" s="0" t="s">
        <v>4274</v>
      </c>
      <c r="D176" s="0" t="s">
        <v>4305</v>
      </c>
      <c r="E176" s="0" t="s">
        <v>4306</v>
      </c>
      <c r="F176" s="0" t="s">
        <v>3847</v>
      </c>
      <c r="G176" s="0" t="s">
        <v>4307</v>
      </c>
    </row>
    <row customHeight="1" ht="11.25">
      <c r="A177" s="600" t="s">
        <v>16</v>
      </c>
      <c r="B177" s="0" t="s">
        <v>4273</v>
      </c>
      <c r="C177" s="0" t="s">
        <v>4274</v>
      </c>
      <c r="D177" s="0" t="s">
        <v>4308</v>
      </c>
      <c r="E177" s="0" t="s">
        <v>4309</v>
      </c>
      <c r="F177" s="0" t="s">
        <v>3847</v>
      </c>
      <c r="G177" s="0" t="s">
        <v>4310</v>
      </c>
    </row>
    <row customHeight="1" ht="11.25">
      <c r="A178" s="600" t="s">
        <v>16</v>
      </c>
      <c r="B178" s="0" t="s">
        <v>4273</v>
      </c>
      <c r="C178" s="0" t="s">
        <v>4274</v>
      </c>
      <c r="D178" s="0" t="s">
        <v>4311</v>
      </c>
      <c r="E178" s="0" t="s">
        <v>4312</v>
      </c>
      <c r="F178" s="0" t="s">
        <v>3847</v>
      </c>
      <c r="G178" s="0" t="s">
        <v>4313</v>
      </c>
    </row>
    <row customHeight="1" ht="11.25">
      <c r="A179" s="600" t="s">
        <v>16</v>
      </c>
      <c r="B179" s="0" t="s">
        <v>4273</v>
      </c>
      <c r="C179" s="0" t="s">
        <v>4274</v>
      </c>
      <c r="D179" s="0" t="s">
        <v>4314</v>
      </c>
      <c r="E179" s="0" t="s">
        <v>4315</v>
      </c>
      <c r="F179" s="0" t="s">
        <v>3847</v>
      </c>
      <c r="G179" s="0" t="s">
        <v>4316</v>
      </c>
    </row>
    <row customHeight="1" ht="11.25">
      <c r="A180" s="600" t="s">
        <v>16</v>
      </c>
      <c r="B180" s="0" t="s">
        <v>4273</v>
      </c>
      <c r="C180" s="0" t="s">
        <v>4274</v>
      </c>
      <c r="D180" s="0" t="s">
        <v>4317</v>
      </c>
      <c r="E180" s="0" t="s">
        <v>4318</v>
      </c>
      <c r="F180" s="0" t="s">
        <v>3847</v>
      </c>
      <c r="G180" s="0" t="s">
        <v>4319</v>
      </c>
    </row>
    <row customHeight="1" ht="11.25">
      <c r="A181" s="600" t="s">
        <v>16</v>
      </c>
      <c r="B181" s="0" t="s">
        <v>4273</v>
      </c>
      <c r="C181" s="0" t="s">
        <v>4274</v>
      </c>
      <c r="D181" s="0" t="s">
        <v>4320</v>
      </c>
      <c r="E181" s="0" t="s">
        <v>4321</v>
      </c>
      <c r="F181" s="0" t="s">
        <v>3847</v>
      </c>
      <c r="G181" s="0" t="s">
        <v>4322</v>
      </c>
    </row>
    <row customHeight="1" ht="11.25">
      <c r="A182" s="600" t="s">
        <v>16</v>
      </c>
      <c r="B182" s="0" t="s">
        <v>4273</v>
      </c>
      <c r="C182" s="0" t="s">
        <v>4274</v>
      </c>
      <c r="D182" s="0" t="s">
        <v>4323</v>
      </c>
      <c r="E182" s="0" t="s">
        <v>4324</v>
      </c>
      <c r="F182" s="0" t="s">
        <v>3847</v>
      </c>
      <c r="G182" s="0" t="s">
        <v>4325</v>
      </c>
    </row>
    <row customHeight="1" ht="11.25">
      <c r="A183" s="600" t="s">
        <v>16</v>
      </c>
      <c r="B183" s="0" t="s">
        <v>4273</v>
      </c>
      <c r="C183" s="0" t="s">
        <v>4274</v>
      </c>
      <c r="D183" s="0" t="s">
        <v>4326</v>
      </c>
      <c r="E183" s="0" t="s">
        <v>4327</v>
      </c>
      <c r="F183" s="0" t="s">
        <v>3847</v>
      </c>
      <c r="G183" s="0" t="s">
        <v>4328</v>
      </c>
    </row>
    <row customHeight="1" ht="11.25">
      <c r="A184" s="600" t="s">
        <v>16</v>
      </c>
      <c r="B184" s="0" t="s">
        <v>4273</v>
      </c>
      <c r="C184" s="0" t="s">
        <v>4274</v>
      </c>
      <c r="D184" s="0" t="s">
        <v>4329</v>
      </c>
      <c r="E184" s="0" t="s">
        <v>4330</v>
      </c>
      <c r="F184" s="0" t="s">
        <v>3847</v>
      </c>
      <c r="G184" s="0" t="s">
        <v>4331</v>
      </c>
    </row>
    <row customHeight="1" ht="11.25">
      <c r="A185" s="600" t="s">
        <v>16</v>
      </c>
      <c r="B185" s="0" t="s">
        <v>4273</v>
      </c>
      <c r="C185" s="0" t="s">
        <v>4274</v>
      </c>
      <c r="D185" s="0" t="s">
        <v>4332</v>
      </c>
      <c r="E185" s="0" t="s">
        <v>4333</v>
      </c>
      <c r="F185" s="0" t="s">
        <v>3847</v>
      </c>
      <c r="G185" s="0" t="s">
        <v>4334</v>
      </c>
    </row>
    <row customHeight="1" ht="11.25">
      <c r="A186" s="600" t="s">
        <v>16</v>
      </c>
      <c r="B186" s="0" t="s">
        <v>4273</v>
      </c>
      <c r="C186" s="0" t="s">
        <v>4274</v>
      </c>
      <c r="D186" s="0" t="s">
        <v>4335</v>
      </c>
      <c r="E186" s="0" t="s">
        <v>4336</v>
      </c>
      <c r="F186" s="0" t="s">
        <v>3847</v>
      </c>
      <c r="G186" s="0" t="s">
        <v>4337</v>
      </c>
    </row>
    <row customHeight="1" ht="11.25">
      <c r="A187" s="600" t="s">
        <v>16</v>
      </c>
      <c r="B187" s="0" t="s">
        <v>4273</v>
      </c>
      <c r="C187" s="0" t="s">
        <v>4274</v>
      </c>
      <c r="D187" s="0" t="s">
        <v>4338</v>
      </c>
      <c r="E187" s="0" t="s">
        <v>4339</v>
      </c>
      <c r="F187" s="0" t="s">
        <v>3847</v>
      </c>
      <c r="G187" s="0" t="s">
        <v>4340</v>
      </c>
    </row>
    <row customHeight="1" ht="11.25">
      <c r="A188" s="600" t="s">
        <v>16</v>
      </c>
      <c r="B188" s="0" t="s">
        <v>4273</v>
      </c>
      <c r="C188" s="0" t="s">
        <v>4274</v>
      </c>
      <c r="D188" s="0" t="s">
        <v>4341</v>
      </c>
      <c r="E188" s="0" t="s">
        <v>4342</v>
      </c>
      <c r="F188" s="0" t="s">
        <v>3847</v>
      </c>
      <c r="G188" s="0" t="s">
        <v>4343</v>
      </c>
    </row>
    <row customHeight="1" ht="11.25">
      <c r="A189" s="600" t="s">
        <v>16</v>
      </c>
      <c r="B189" s="0" t="s">
        <v>4273</v>
      </c>
      <c r="C189" s="0" t="s">
        <v>4274</v>
      </c>
      <c r="D189" s="0" t="s">
        <v>4344</v>
      </c>
      <c r="E189" s="0" t="s">
        <v>4345</v>
      </c>
      <c r="F189" s="0" t="s">
        <v>3847</v>
      </c>
      <c r="G189" s="0" t="s">
        <v>4346</v>
      </c>
    </row>
    <row customHeight="1" ht="11.25">
      <c r="A190" s="600" t="s">
        <v>16</v>
      </c>
      <c r="B190" s="0" t="s">
        <v>4273</v>
      </c>
      <c r="C190" s="0" t="s">
        <v>4274</v>
      </c>
      <c r="D190" s="0" t="s">
        <v>4347</v>
      </c>
      <c r="E190" s="0" t="s">
        <v>4348</v>
      </c>
      <c r="F190" s="0" t="s">
        <v>3847</v>
      </c>
      <c r="G190" s="0" t="s">
        <v>4349</v>
      </c>
    </row>
    <row customHeight="1" ht="11.25">
      <c r="A191" s="600" t="s">
        <v>16</v>
      </c>
      <c r="B191" s="0" t="s">
        <v>4273</v>
      </c>
      <c r="C191" s="0" t="s">
        <v>4274</v>
      </c>
      <c r="D191" s="0" t="s">
        <v>4350</v>
      </c>
      <c r="E191" s="0" t="s">
        <v>4351</v>
      </c>
      <c r="F191" s="0" t="s">
        <v>3847</v>
      </c>
      <c r="G191" s="0" t="s">
        <v>4352</v>
      </c>
    </row>
    <row customHeight="1" ht="11.25">
      <c r="A192" s="600" t="s">
        <v>16</v>
      </c>
      <c r="B192" s="0" t="s">
        <v>4273</v>
      </c>
      <c r="C192" s="0" t="s">
        <v>4274</v>
      </c>
      <c r="D192" s="0" t="s">
        <v>4353</v>
      </c>
      <c r="E192" s="0" t="s">
        <v>4354</v>
      </c>
      <c r="F192" s="0" t="s">
        <v>3847</v>
      </c>
      <c r="G192" s="0" t="s">
        <v>4355</v>
      </c>
    </row>
    <row customHeight="1" ht="11.25">
      <c r="A193" s="600" t="s">
        <v>16</v>
      </c>
      <c r="B193" s="0" t="s">
        <v>4273</v>
      </c>
      <c r="C193" s="0" t="s">
        <v>4274</v>
      </c>
      <c r="D193" s="0" t="s">
        <v>4356</v>
      </c>
      <c r="E193" s="0" t="s">
        <v>4357</v>
      </c>
      <c r="F193" s="0" t="s">
        <v>3847</v>
      </c>
      <c r="G193" s="0" t="s">
        <v>4358</v>
      </c>
    </row>
    <row customHeight="1" ht="11.25">
      <c r="A194" s="600" t="s">
        <v>16</v>
      </c>
      <c r="B194" s="0" t="s">
        <v>4273</v>
      </c>
      <c r="C194" s="0" t="s">
        <v>4274</v>
      </c>
      <c r="D194" s="0" t="s">
        <v>4359</v>
      </c>
      <c r="E194" s="0" t="s">
        <v>4360</v>
      </c>
      <c r="F194" s="0" t="s">
        <v>3847</v>
      </c>
      <c r="G194" s="0" t="s">
        <v>4361</v>
      </c>
    </row>
    <row customHeight="1" ht="11.25">
      <c r="A195" s="600" t="s">
        <v>16</v>
      </c>
      <c r="B195" s="0" t="s">
        <v>4273</v>
      </c>
      <c r="C195" s="0" t="s">
        <v>4274</v>
      </c>
      <c r="D195" s="0" t="s">
        <v>4362</v>
      </c>
      <c r="E195" s="0" t="s">
        <v>4363</v>
      </c>
      <c r="F195" s="0" t="s">
        <v>3847</v>
      </c>
      <c r="G195" s="0" t="s">
        <v>4364</v>
      </c>
    </row>
    <row customHeight="1" ht="11.25">
      <c r="A196" s="600" t="s">
        <v>16</v>
      </c>
      <c r="B196" s="0" t="s">
        <v>4273</v>
      </c>
      <c r="C196" s="0" t="s">
        <v>4274</v>
      </c>
      <c r="D196" s="0" t="s">
        <v>4365</v>
      </c>
      <c r="E196" s="0" t="s">
        <v>4366</v>
      </c>
      <c r="F196" s="0" t="s">
        <v>3854</v>
      </c>
      <c r="G196" s="0" t="s">
        <v>4367</v>
      </c>
    </row>
    <row customHeight="1" ht="11.25">
      <c r="A197" s="600" t="s">
        <v>16</v>
      </c>
      <c r="B197" s="0" t="s">
        <v>4368</v>
      </c>
      <c r="C197" s="0" t="s">
        <v>4369</v>
      </c>
      <c r="D197" s="0" t="s">
        <v>4370</v>
      </c>
      <c r="E197" s="0" t="s">
        <v>4371</v>
      </c>
      <c r="F197" s="0" t="s">
        <v>3847</v>
      </c>
      <c r="G197" s="0" t="s">
        <v>4372</v>
      </c>
    </row>
    <row customHeight="1" ht="11.25">
      <c r="A198" s="600" t="s">
        <v>16</v>
      </c>
      <c r="B198" s="0" t="s">
        <v>4368</v>
      </c>
      <c r="C198" s="0" t="s">
        <v>4369</v>
      </c>
      <c r="D198" s="0" t="s">
        <v>4373</v>
      </c>
      <c r="E198" s="0" t="s">
        <v>4374</v>
      </c>
      <c r="F198" s="0" t="s">
        <v>3865</v>
      </c>
      <c r="G198" s="0" t="s">
        <v>4375</v>
      </c>
    </row>
    <row customHeight="1" ht="11.25">
      <c r="A199" s="600" t="s">
        <v>16</v>
      </c>
      <c r="B199" s="0" t="s">
        <v>4368</v>
      </c>
      <c r="C199" s="0" t="s">
        <v>4369</v>
      </c>
      <c r="D199" s="0" t="s">
        <v>4376</v>
      </c>
      <c r="E199" s="0" t="s">
        <v>4377</v>
      </c>
      <c r="F199" s="0" t="s">
        <v>3865</v>
      </c>
      <c r="G199" s="0" t="s">
        <v>4378</v>
      </c>
    </row>
    <row customHeight="1" ht="11.25">
      <c r="A200" s="600" t="s">
        <v>16</v>
      </c>
      <c r="B200" s="0" t="s">
        <v>4368</v>
      </c>
      <c r="C200" s="0" t="s">
        <v>4369</v>
      </c>
      <c r="D200" s="0" t="s">
        <v>4379</v>
      </c>
      <c r="E200" s="0" t="s">
        <v>4380</v>
      </c>
      <c r="F200" s="0" t="s">
        <v>3884</v>
      </c>
      <c r="G200" s="0" t="s">
        <v>4381</v>
      </c>
    </row>
    <row customHeight="1" ht="11.25">
      <c r="A201" s="600" t="s">
        <v>16</v>
      </c>
      <c r="B201" s="0" t="s">
        <v>4368</v>
      </c>
      <c r="C201" s="0" t="s">
        <v>4369</v>
      </c>
      <c r="D201" s="0" t="s">
        <v>4368</v>
      </c>
      <c r="E201" s="0" t="s">
        <v>4369</v>
      </c>
      <c r="F201" s="0" t="s">
        <v>3844</v>
      </c>
      <c r="G201" s="0" t="s">
        <v>4382</v>
      </c>
    </row>
    <row customHeight="1" ht="11.25">
      <c r="A202" s="600" t="s">
        <v>16</v>
      </c>
      <c r="B202" s="0" t="s">
        <v>4368</v>
      </c>
      <c r="C202" s="0" t="s">
        <v>4369</v>
      </c>
      <c r="D202" s="0" t="s">
        <v>4383</v>
      </c>
      <c r="E202" s="0" t="s">
        <v>4384</v>
      </c>
      <c r="F202" s="0" t="s">
        <v>3854</v>
      </c>
      <c r="G202" s="0" t="s">
        <v>4385</v>
      </c>
    </row>
    <row customHeight="1" ht="11.25">
      <c r="A203" s="600" t="s">
        <v>16</v>
      </c>
      <c r="B203" s="0" t="s">
        <v>4368</v>
      </c>
      <c r="C203" s="0" t="s">
        <v>4369</v>
      </c>
      <c r="D203" s="0" t="s">
        <v>4386</v>
      </c>
      <c r="E203" s="0" t="s">
        <v>4387</v>
      </c>
      <c r="F203" s="0" t="s">
        <v>3854</v>
      </c>
      <c r="G203" s="0" t="s">
        <v>4388</v>
      </c>
    </row>
    <row customHeight="1" ht="11.25">
      <c r="A204" s="600" t="s">
        <v>16</v>
      </c>
      <c r="B204" s="0" t="s">
        <v>4368</v>
      </c>
      <c r="C204" s="0" t="s">
        <v>4369</v>
      </c>
      <c r="D204" s="0" t="s">
        <v>4389</v>
      </c>
      <c r="E204" s="0" t="s">
        <v>4390</v>
      </c>
      <c r="F204" s="0" t="s">
        <v>3854</v>
      </c>
      <c r="G204" s="0" t="s">
        <v>4391</v>
      </c>
    </row>
    <row customHeight="1" ht="11.25">
      <c r="A205" s="600" t="s">
        <v>16</v>
      </c>
      <c r="B205" s="0" t="s">
        <v>4368</v>
      </c>
      <c r="C205" s="0" t="s">
        <v>4369</v>
      </c>
      <c r="D205" s="0" t="s">
        <v>4392</v>
      </c>
      <c r="E205" s="0" t="s">
        <v>4393</v>
      </c>
      <c r="F205" s="0" t="s">
        <v>3854</v>
      </c>
      <c r="G205" s="0" t="s">
        <v>4394</v>
      </c>
    </row>
    <row customHeight="1" ht="11.25">
      <c r="A206" s="600" t="s">
        <v>16</v>
      </c>
      <c r="B206" s="0" t="s">
        <v>4368</v>
      </c>
      <c r="C206" s="0" t="s">
        <v>4369</v>
      </c>
      <c r="D206" s="0" t="s">
        <v>4395</v>
      </c>
      <c r="E206" s="0" t="s">
        <v>4396</v>
      </c>
      <c r="F206" s="0" t="s">
        <v>3847</v>
      </c>
      <c r="G206" s="0" t="s">
        <v>4397</v>
      </c>
    </row>
    <row customHeight="1" ht="11.25">
      <c r="A207" s="600" t="s">
        <v>16</v>
      </c>
      <c r="B207" s="0" t="s">
        <v>4368</v>
      </c>
      <c r="C207" s="0" t="s">
        <v>4369</v>
      </c>
      <c r="D207" s="0" t="s">
        <v>4398</v>
      </c>
      <c r="E207" s="0" t="s">
        <v>4399</v>
      </c>
      <c r="F207" s="0" t="s">
        <v>3847</v>
      </c>
      <c r="G207" s="0" t="s">
        <v>4400</v>
      </c>
    </row>
    <row customHeight="1" ht="11.25">
      <c r="A208" s="600" t="s">
        <v>16</v>
      </c>
      <c r="B208" s="0" t="s">
        <v>4401</v>
      </c>
      <c r="C208" s="0" t="s">
        <v>4402</v>
      </c>
      <c r="D208" s="0" t="s">
        <v>4403</v>
      </c>
      <c r="E208" s="0" t="s">
        <v>4404</v>
      </c>
      <c r="F208" s="0" t="s">
        <v>3847</v>
      </c>
      <c r="G208" s="0" t="s">
        <v>4405</v>
      </c>
    </row>
    <row customHeight="1" ht="11.25">
      <c r="A209" s="600" t="s">
        <v>16</v>
      </c>
      <c r="B209" s="0" t="s">
        <v>4401</v>
      </c>
      <c r="C209" s="0" t="s">
        <v>4402</v>
      </c>
      <c r="D209" s="0" t="s">
        <v>4401</v>
      </c>
      <c r="E209" s="0" t="s">
        <v>4402</v>
      </c>
      <c r="F209" s="0" t="s">
        <v>3844</v>
      </c>
      <c r="G209" s="0" t="s">
        <v>4406</v>
      </c>
    </row>
    <row customHeight="1" ht="11.25">
      <c r="A210" s="600" t="s">
        <v>16</v>
      </c>
      <c r="B210" s="0" t="s">
        <v>4401</v>
      </c>
      <c r="C210" s="0" t="s">
        <v>4402</v>
      </c>
      <c r="D210" s="0" t="s">
        <v>4407</v>
      </c>
      <c r="E210" s="0" t="s">
        <v>4408</v>
      </c>
      <c r="F210" s="0" t="s">
        <v>3847</v>
      </c>
      <c r="G210" s="0" t="s">
        <v>4409</v>
      </c>
    </row>
    <row customHeight="1" ht="11.25">
      <c r="A211" s="600" t="s">
        <v>16</v>
      </c>
      <c r="B211" s="0" t="s">
        <v>4401</v>
      </c>
      <c r="C211" s="0" t="s">
        <v>4402</v>
      </c>
      <c r="D211" s="0" t="s">
        <v>4410</v>
      </c>
      <c r="E211" s="0" t="s">
        <v>4411</v>
      </c>
      <c r="F211" s="0" t="s">
        <v>3847</v>
      </c>
      <c r="G211" s="0" t="s">
        <v>4412</v>
      </c>
    </row>
    <row customHeight="1" ht="11.25">
      <c r="A212" s="600" t="s">
        <v>16</v>
      </c>
      <c r="B212" s="0" t="s">
        <v>4401</v>
      </c>
      <c r="C212" s="0" t="s">
        <v>4402</v>
      </c>
      <c r="D212" s="0" t="s">
        <v>4413</v>
      </c>
      <c r="E212" s="0" t="s">
        <v>4414</v>
      </c>
      <c r="F212" s="0" t="s">
        <v>3847</v>
      </c>
      <c r="G212" s="0" t="s">
        <v>4415</v>
      </c>
    </row>
    <row customHeight="1" ht="11.25">
      <c r="A213" s="600" t="s">
        <v>16</v>
      </c>
      <c r="B213" s="0" t="s">
        <v>4401</v>
      </c>
      <c r="C213" s="0" t="s">
        <v>4402</v>
      </c>
      <c r="D213" s="0" t="s">
        <v>4416</v>
      </c>
      <c r="E213" s="0" t="s">
        <v>4417</v>
      </c>
      <c r="F213" s="0" t="s">
        <v>3847</v>
      </c>
      <c r="G213" s="0" t="s">
        <v>4418</v>
      </c>
    </row>
    <row customHeight="1" ht="11.25">
      <c r="A214" s="600" t="s">
        <v>16</v>
      </c>
      <c r="B214" s="0" t="s">
        <v>4401</v>
      </c>
      <c r="C214" s="0" t="s">
        <v>4402</v>
      </c>
      <c r="D214" s="0" t="s">
        <v>4419</v>
      </c>
      <c r="E214" s="0" t="s">
        <v>4420</v>
      </c>
      <c r="F214" s="0" t="s">
        <v>3847</v>
      </c>
      <c r="G214" s="0" t="s">
        <v>4421</v>
      </c>
    </row>
    <row customHeight="1" ht="11.25">
      <c r="A215" s="600" t="s">
        <v>16</v>
      </c>
      <c r="B215" s="0" t="s">
        <v>4422</v>
      </c>
      <c r="C215" s="0" t="s">
        <v>4423</v>
      </c>
      <c r="D215" s="0" t="s">
        <v>4424</v>
      </c>
      <c r="E215" s="0" t="s">
        <v>4425</v>
      </c>
      <c r="F215" s="0" t="s">
        <v>3847</v>
      </c>
      <c r="G215" s="0" t="s">
        <v>4426</v>
      </c>
    </row>
    <row customHeight="1" ht="11.25">
      <c r="A216" s="600" t="s">
        <v>16</v>
      </c>
      <c r="B216" s="0" t="s">
        <v>4422</v>
      </c>
      <c r="C216" s="0" t="s">
        <v>4423</v>
      </c>
      <c r="D216" s="0" t="s">
        <v>3901</v>
      </c>
      <c r="E216" s="0" t="s">
        <v>4427</v>
      </c>
      <c r="F216" s="0" t="s">
        <v>3847</v>
      </c>
      <c r="G216" s="0" t="s">
        <v>4428</v>
      </c>
    </row>
    <row customHeight="1" ht="11.25">
      <c r="A217" s="600" t="s">
        <v>16</v>
      </c>
      <c r="B217" s="0" t="s">
        <v>4422</v>
      </c>
      <c r="C217" s="0" t="s">
        <v>4423</v>
      </c>
      <c r="D217" s="0" t="s">
        <v>4429</v>
      </c>
      <c r="E217" s="0" t="s">
        <v>4430</v>
      </c>
      <c r="F217" s="0" t="s">
        <v>3847</v>
      </c>
      <c r="G217" s="0" t="s">
        <v>4431</v>
      </c>
    </row>
    <row customHeight="1" ht="11.25">
      <c r="A218" s="600" t="s">
        <v>16</v>
      </c>
      <c r="B218" s="0" t="s">
        <v>4422</v>
      </c>
      <c r="C218" s="0" t="s">
        <v>4423</v>
      </c>
      <c r="D218" s="0" t="s">
        <v>4432</v>
      </c>
      <c r="E218" s="0" t="s">
        <v>4433</v>
      </c>
      <c r="F218" s="0" t="s">
        <v>3847</v>
      </c>
      <c r="G218" s="0" t="s">
        <v>4434</v>
      </c>
    </row>
    <row customHeight="1" ht="11.25">
      <c r="A219" s="600" t="s">
        <v>16</v>
      </c>
      <c r="B219" s="0" t="s">
        <v>4422</v>
      </c>
      <c r="C219" s="0" t="s">
        <v>4423</v>
      </c>
      <c r="D219" s="0" t="s">
        <v>4435</v>
      </c>
      <c r="E219" s="0" t="s">
        <v>4436</v>
      </c>
      <c r="F219" s="0" t="s">
        <v>3847</v>
      </c>
      <c r="G219" s="0" t="s">
        <v>4437</v>
      </c>
    </row>
    <row customHeight="1" ht="11.25">
      <c r="A220" s="600" t="s">
        <v>16</v>
      </c>
      <c r="B220" s="0" t="s">
        <v>4422</v>
      </c>
      <c r="C220" s="0" t="s">
        <v>4423</v>
      </c>
      <c r="D220" s="0" t="s">
        <v>4438</v>
      </c>
      <c r="E220" s="0" t="s">
        <v>4439</v>
      </c>
      <c r="F220" s="0" t="s">
        <v>3847</v>
      </c>
      <c r="G220" s="0" t="s">
        <v>4440</v>
      </c>
    </row>
    <row customHeight="1" ht="11.25">
      <c r="A221" s="600" t="s">
        <v>16</v>
      </c>
      <c r="B221" s="0" t="s">
        <v>4422</v>
      </c>
      <c r="C221" s="0" t="s">
        <v>4423</v>
      </c>
      <c r="D221" s="0" t="s">
        <v>4441</v>
      </c>
      <c r="E221" s="0" t="s">
        <v>4442</v>
      </c>
      <c r="F221" s="0" t="s">
        <v>3847</v>
      </c>
      <c r="G221" s="0" t="s">
        <v>4443</v>
      </c>
    </row>
    <row customHeight="1" ht="11.25">
      <c r="A222" s="600" t="s">
        <v>16</v>
      </c>
      <c r="B222" s="0" t="s">
        <v>4422</v>
      </c>
      <c r="C222" s="0" t="s">
        <v>4423</v>
      </c>
      <c r="D222" s="0" t="s">
        <v>4444</v>
      </c>
      <c r="E222" s="0" t="s">
        <v>4445</v>
      </c>
      <c r="F222" s="0" t="s">
        <v>3847</v>
      </c>
      <c r="G222" s="0" t="s">
        <v>4446</v>
      </c>
    </row>
    <row customHeight="1" ht="11.25">
      <c r="A223" s="600" t="s">
        <v>16</v>
      </c>
      <c r="B223" s="0" t="s">
        <v>4422</v>
      </c>
      <c r="C223" s="0" t="s">
        <v>4423</v>
      </c>
      <c r="D223" s="0" t="s">
        <v>4422</v>
      </c>
      <c r="E223" s="0" t="s">
        <v>4423</v>
      </c>
      <c r="F223" s="0" t="s">
        <v>3844</v>
      </c>
      <c r="G223" s="0" t="s">
        <v>4447</v>
      </c>
    </row>
    <row customHeight="1" ht="11.25">
      <c r="A224" s="600" t="s">
        <v>16</v>
      </c>
      <c r="B224" s="0" t="s">
        <v>4422</v>
      </c>
      <c r="C224" s="0" t="s">
        <v>4423</v>
      </c>
      <c r="D224" s="0" t="s">
        <v>4448</v>
      </c>
      <c r="E224" s="0" t="s">
        <v>4449</v>
      </c>
      <c r="F224" s="0" t="s">
        <v>3847</v>
      </c>
      <c r="G224" s="0" t="s">
        <v>4450</v>
      </c>
    </row>
    <row customHeight="1" ht="11.25">
      <c r="A225" s="600" t="s">
        <v>16</v>
      </c>
      <c r="B225" s="0" t="s">
        <v>4422</v>
      </c>
      <c r="C225" s="0" t="s">
        <v>4423</v>
      </c>
      <c r="D225" s="0" t="s">
        <v>4451</v>
      </c>
      <c r="E225" s="0" t="s">
        <v>4452</v>
      </c>
      <c r="F225" s="0" t="s">
        <v>3847</v>
      </c>
      <c r="G225" s="0" t="s">
        <v>4453</v>
      </c>
    </row>
    <row customHeight="1" ht="11.25">
      <c r="A226" s="600" t="s">
        <v>16</v>
      </c>
      <c r="B226" s="0" t="s">
        <v>4422</v>
      </c>
      <c r="C226" s="0" t="s">
        <v>4423</v>
      </c>
      <c r="D226" s="0" t="s">
        <v>4454</v>
      </c>
      <c r="E226" s="0" t="s">
        <v>4455</v>
      </c>
      <c r="F226" s="0" t="s">
        <v>3847</v>
      </c>
      <c r="G226" s="0" t="s">
        <v>4456</v>
      </c>
    </row>
    <row customHeight="1" ht="11.25">
      <c r="A227" s="600" t="s">
        <v>16</v>
      </c>
      <c r="B227" s="0" t="s">
        <v>4422</v>
      </c>
      <c r="C227" s="0" t="s">
        <v>4423</v>
      </c>
      <c r="D227" s="0" t="s">
        <v>4457</v>
      </c>
      <c r="E227" s="0" t="s">
        <v>4458</v>
      </c>
      <c r="F227" s="0" t="s">
        <v>3847</v>
      </c>
      <c r="G227" s="0" t="s">
        <v>4459</v>
      </c>
    </row>
    <row customHeight="1" ht="11.25">
      <c r="A228" s="600" t="s">
        <v>16</v>
      </c>
      <c r="B228" s="0" t="s">
        <v>4422</v>
      </c>
      <c r="C228" s="0" t="s">
        <v>4423</v>
      </c>
      <c r="D228" s="0" t="s">
        <v>4460</v>
      </c>
      <c r="E228" s="0" t="s">
        <v>4461</v>
      </c>
      <c r="F228" s="0" t="s">
        <v>3847</v>
      </c>
      <c r="G228" s="0" t="s">
        <v>4462</v>
      </c>
    </row>
    <row customHeight="1" ht="11.25">
      <c r="A229" s="600" t="s">
        <v>16</v>
      </c>
      <c r="B229" s="0" t="s">
        <v>4422</v>
      </c>
      <c r="C229" s="0" t="s">
        <v>4423</v>
      </c>
      <c r="D229" s="0" t="s">
        <v>4463</v>
      </c>
      <c r="E229" s="0" t="s">
        <v>4464</v>
      </c>
      <c r="F229" s="0" t="s">
        <v>3847</v>
      </c>
      <c r="G229" s="0" t="s">
        <v>4465</v>
      </c>
    </row>
    <row customHeight="1" ht="11.25">
      <c r="A230" s="600" t="s">
        <v>16</v>
      </c>
      <c r="B230" s="0" t="s">
        <v>4422</v>
      </c>
      <c r="C230" s="0" t="s">
        <v>4423</v>
      </c>
      <c r="D230" s="0" t="s">
        <v>4466</v>
      </c>
      <c r="E230" s="0" t="s">
        <v>4467</v>
      </c>
      <c r="F230" s="0" t="s">
        <v>3847</v>
      </c>
      <c r="G230" s="0" t="s">
        <v>4468</v>
      </c>
    </row>
    <row customHeight="1" ht="11.25">
      <c r="A231" s="600" t="s">
        <v>16</v>
      </c>
      <c r="B231" s="0" t="s">
        <v>4422</v>
      </c>
      <c r="C231" s="0" t="s">
        <v>4423</v>
      </c>
      <c r="D231" s="0" t="s">
        <v>4469</v>
      </c>
      <c r="E231" s="0" t="s">
        <v>4470</v>
      </c>
      <c r="F231" s="0" t="s">
        <v>3847</v>
      </c>
      <c r="G231" s="0" t="s">
        <v>4471</v>
      </c>
    </row>
    <row customHeight="1" ht="11.25">
      <c r="A232" s="600" t="s">
        <v>16</v>
      </c>
      <c r="B232" s="0" t="s">
        <v>4422</v>
      </c>
      <c r="C232" s="0" t="s">
        <v>4423</v>
      </c>
      <c r="D232" s="0" t="s">
        <v>4472</v>
      </c>
      <c r="E232" s="0" t="s">
        <v>4473</v>
      </c>
      <c r="F232" s="0" t="s">
        <v>3847</v>
      </c>
      <c r="G232" s="0" t="s">
        <v>4474</v>
      </c>
    </row>
    <row customHeight="1" ht="11.25">
      <c r="A233" s="600" t="s">
        <v>16</v>
      </c>
      <c r="B233" s="0" t="s">
        <v>4422</v>
      </c>
      <c r="C233" s="0" t="s">
        <v>4423</v>
      </c>
      <c r="D233" s="0" t="s">
        <v>4475</v>
      </c>
      <c r="E233" s="0" t="s">
        <v>4476</v>
      </c>
      <c r="F233" s="0" t="s">
        <v>3847</v>
      </c>
      <c r="G233" s="0" t="s">
        <v>4477</v>
      </c>
    </row>
    <row customHeight="1" ht="11.25">
      <c r="A234" s="600" t="s">
        <v>16</v>
      </c>
      <c r="B234" s="0" t="s">
        <v>4422</v>
      </c>
      <c r="C234" s="0" t="s">
        <v>4423</v>
      </c>
      <c r="D234" s="0" t="s">
        <v>4478</v>
      </c>
      <c r="E234" s="0" t="s">
        <v>4479</v>
      </c>
      <c r="F234" s="0" t="s">
        <v>3847</v>
      </c>
      <c r="G234" s="0" t="s">
        <v>4480</v>
      </c>
    </row>
    <row customHeight="1" ht="11.25">
      <c r="A235" s="600" t="s">
        <v>16</v>
      </c>
      <c r="B235" s="0" t="s">
        <v>101</v>
      </c>
      <c r="C235" s="0" t="s">
        <v>4481</v>
      </c>
      <c r="D235" s="0" t="s">
        <v>102</v>
      </c>
      <c r="E235" s="0" t="s">
        <v>103</v>
      </c>
      <c r="F235" s="0" t="s">
        <v>3865</v>
      </c>
      <c r="G235" s="0" t="s">
        <v>100</v>
      </c>
    </row>
    <row customHeight="1" ht="11.25">
      <c r="A236" s="600" t="s">
        <v>16</v>
      </c>
      <c r="B236" s="0" t="s">
        <v>101</v>
      </c>
      <c r="C236" s="0" t="s">
        <v>4481</v>
      </c>
      <c r="D236" s="0" t="s">
        <v>4482</v>
      </c>
      <c r="E236" s="0" t="s">
        <v>4483</v>
      </c>
      <c r="F236" s="0" t="s">
        <v>3847</v>
      </c>
      <c r="G236" s="0" t="s">
        <v>4484</v>
      </c>
    </row>
    <row customHeight="1" ht="11.25">
      <c r="A237" s="600" t="s">
        <v>16</v>
      </c>
      <c r="B237" s="0" t="s">
        <v>101</v>
      </c>
      <c r="C237" s="0" t="s">
        <v>4481</v>
      </c>
      <c r="D237" s="0" t="s">
        <v>4485</v>
      </c>
      <c r="E237" s="0" t="s">
        <v>4486</v>
      </c>
      <c r="F237" s="0" t="s">
        <v>3884</v>
      </c>
      <c r="G237" s="0" t="s">
        <v>4487</v>
      </c>
    </row>
    <row customHeight="1" ht="11.25">
      <c r="A238" s="600" t="s">
        <v>16</v>
      </c>
      <c r="B238" s="0" t="s">
        <v>101</v>
      </c>
      <c r="C238" s="0" t="s">
        <v>4481</v>
      </c>
      <c r="D238" s="0" t="s">
        <v>101</v>
      </c>
      <c r="E238" s="0" t="s">
        <v>4481</v>
      </c>
      <c r="F238" s="0" t="s">
        <v>3844</v>
      </c>
      <c r="G238" s="0" t="s">
        <v>4488</v>
      </c>
    </row>
    <row customHeight="1" ht="11.25">
      <c r="A239" s="600" t="s">
        <v>16</v>
      </c>
      <c r="B239" s="0" t="s">
        <v>101</v>
      </c>
      <c r="C239" s="0" t="s">
        <v>4481</v>
      </c>
      <c r="D239" s="0" t="s">
        <v>110</v>
      </c>
      <c r="E239" s="0" t="s">
        <v>111</v>
      </c>
      <c r="F239" s="0" t="s">
        <v>3854</v>
      </c>
      <c r="G239" s="0" t="s">
        <v>109</v>
      </c>
    </row>
    <row customHeight="1" ht="11.25">
      <c r="A240" s="600" t="s">
        <v>16</v>
      </c>
      <c r="B240" s="0" t="s">
        <v>101</v>
      </c>
      <c r="C240" s="0" t="s">
        <v>4481</v>
      </c>
      <c r="D240" s="0" t="s">
        <v>4489</v>
      </c>
      <c r="E240" s="0" t="s">
        <v>4490</v>
      </c>
      <c r="F240" s="0" t="s">
        <v>3854</v>
      </c>
      <c r="G240" s="0" t="s">
        <v>4491</v>
      </c>
    </row>
    <row customHeight="1" ht="11.25">
      <c r="A241" s="600" t="s">
        <v>16</v>
      </c>
      <c r="B241" s="0" t="s">
        <v>101</v>
      </c>
      <c r="C241" s="0" t="s">
        <v>4481</v>
      </c>
      <c r="D241" s="0" t="s">
        <v>107</v>
      </c>
      <c r="E241" s="0" t="s">
        <v>108</v>
      </c>
      <c r="F241" s="0" t="s">
        <v>3854</v>
      </c>
      <c r="G241" s="0" t="s">
        <v>106</v>
      </c>
    </row>
    <row customHeight="1" ht="11.25">
      <c r="A242" s="600" t="s">
        <v>16</v>
      </c>
      <c r="B242" s="0" t="s">
        <v>101</v>
      </c>
      <c r="C242" s="0" t="s">
        <v>4481</v>
      </c>
      <c r="D242" s="0" t="s">
        <v>4492</v>
      </c>
      <c r="E242" s="0" t="s">
        <v>4493</v>
      </c>
      <c r="F242" s="0" t="s">
        <v>3854</v>
      </c>
      <c r="G242" s="0" t="s">
        <v>4494</v>
      </c>
    </row>
    <row customHeight="1" ht="11.25">
      <c r="A243" s="600" t="s">
        <v>16</v>
      </c>
      <c r="B243" s="0" t="s">
        <v>101</v>
      </c>
      <c r="C243" s="0" t="s">
        <v>4481</v>
      </c>
      <c r="D243" s="0" t="s">
        <v>115</v>
      </c>
      <c r="E243" s="0" t="s">
        <v>116</v>
      </c>
      <c r="F243" s="0" t="s">
        <v>3854</v>
      </c>
      <c r="G243" s="0" t="s">
        <v>114</v>
      </c>
    </row>
    <row customHeight="1" ht="11.25">
      <c r="A244" s="600" t="s">
        <v>16</v>
      </c>
      <c r="B244" s="0" t="s">
        <v>4495</v>
      </c>
      <c r="C244" s="0" t="s">
        <v>4496</v>
      </c>
      <c r="D244" s="0" t="s">
        <v>4497</v>
      </c>
      <c r="E244" s="0" t="s">
        <v>4498</v>
      </c>
      <c r="F244" s="0" t="s">
        <v>3847</v>
      </c>
      <c r="G244" s="0" t="s">
        <v>4499</v>
      </c>
    </row>
    <row customHeight="1" ht="11.25">
      <c r="A245" s="600" t="s">
        <v>16</v>
      </c>
      <c r="B245" s="0" t="s">
        <v>4495</v>
      </c>
      <c r="C245" s="0" t="s">
        <v>4496</v>
      </c>
      <c r="D245" s="0" t="s">
        <v>4495</v>
      </c>
      <c r="E245" s="0" t="s">
        <v>4496</v>
      </c>
      <c r="F245" s="0" t="s">
        <v>3844</v>
      </c>
      <c r="G245" s="0" t="s">
        <v>4500</v>
      </c>
    </row>
    <row customHeight="1" ht="11.25">
      <c r="A246" s="600" t="s">
        <v>16</v>
      </c>
      <c r="B246" s="0" t="s">
        <v>4495</v>
      </c>
      <c r="C246" s="0" t="s">
        <v>4496</v>
      </c>
      <c r="D246" s="0" t="s">
        <v>4501</v>
      </c>
      <c r="E246" s="0" t="s">
        <v>4502</v>
      </c>
      <c r="F246" s="0" t="s">
        <v>3854</v>
      </c>
      <c r="G246" s="0" t="s">
        <v>4503</v>
      </c>
    </row>
    <row customHeight="1" ht="11.25">
      <c r="A247" s="600" t="s">
        <v>16</v>
      </c>
      <c r="B247" s="0" t="s">
        <v>4495</v>
      </c>
      <c r="C247" s="0" t="s">
        <v>4496</v>
      </c>
      <c r="D247" s="0" t="s">
        <v>4504</v>
      </c>
      <c r="E247" s="0" t="s">
        <v>4505</v>
      </c>
      <c r="F247" s="0" t="s">
        <v>3847</v>
      </c>
      <c r="G247" s="0" t="s">
        <v>4506</v>
      </c>
    </row>
    <row customHeight="1" ht="11.25">
      <c r="A248" s="600" t="s">
        <v>16</v>
      </c>
      <c r="B248" s="0" t="s">
        <v>4495</v>
      </c>
      <c r="C248" s="0" t="s">
        <v>4496</v>
      </c>
      <c r="D248" s="0" t="s">
        <v>4507</v>
      </c>
      <c r="E248" s="0" t="s">
        <v>4508</v>
      </c>
      <c r="F248" s="0" t="s">
        <v>3847</v>
      </c>
      <c r="G248" s="0" t="s">
        <v>4509</v>
      </c>
    </row>
    <row customHeight="1" ht="11.25">
      <c r="A249" s="600" t="s">
        <v>16</v>
      </c>
      <c r="B249" s="0" t="s">
        <v>4510</v>
      </c>
      <c r="C249" s="0" t="s">
        <v>4511</v>
      </c>
      <c r="D249" s="0" t="s">
        <v>4512</v>
      </c>
      <c r="E249" s="0" t="s">
        <v>4513</v>
      </c>
      <c r="F249" s="0" t="s">
        <v>3847</v>
      </c>
      <c r="G249" s="0" t="s">
        <v>4514</v>
      </c>
    </row>
    <row customHeight="1" ht="11.25">
      <c r="A250" s="600" t="s">
        <v>16</v>
      </c>
      <c r="B250" s="0" t="s">
        <v>4510</v>
      </c>
      <c r="C250" s="0" t="s">
        <v>4511</v>
      </c>
      <c r="D250" s="0" t="s">
        <v>4515</v>
      </c>
      <c r="E250" s="0" t="s">
        <v>4516</v>
      </c>
      <c r="F250" s="0" t="s">
        <v>3847</v>
      </c>
      <c r="G250" s="0" t="s">
        <v>4517</v>
      </c>
    </row>
    <row customHeight="1" ht="11.25">
      <c r="A251" s="600" t="s">
        <v>16</v>
      </c>
      <c r="B251" s="0" t="s">
        <v>4510</v>
      </c>
      <c r="C251" s="0" t="s">
        <v>4511</v>
      </c>
      <c r="D251" s="0" t="s">
        <v>4518</v>
      </c>
      <c r="E251" s="0" t="s">
        <v>4519</v>
      </c>
      <c r="F251" s="0" t="s">
        <v>3865</v>
      </c>
      <c r="G251" s="0" t="s">
        <v>4520</v>
      </c>
    </row>
    <row customHeight="1" ht="11.25">
      <c r="A252" s="600" t="s">
        <v>16</v>
      </c>
      <c r="B252" s="0" t="s">
        <v>4510</v>
      </c>
      <c r="C252" s="0" t="s">
        <v>4511</v>
      </c>
      <c r="D252" s="0" t="s">
        <v>4521</v>
      </c>
      <c r="E252" s="0" t="s">
        <v>4522</v>
      </c>
      <c r="F252" s="0" t="s">
        <v>3847</v>
      </c>
      <c r="G252" s="0" t="s">
        <v>4523</v>
      </c>
    </row>
    <row customHeight="1" ht="11.25">
      <c r="A253" s="600" t="s">
        <v>16</v>
      </c>
      <c r="B253" s="0" t="s">
        <v>4510</v>
      </c>
      <c r="C253" s="0" t="s">
        <v>4511</v>
      </c>
      <c r="D253" s="0" t="s">
        <v>4429</v>
      </c>
      <c r="E253" s="0" t="s">
        <v>4524</v>
      </c>
      <c r="F253" s="0" t="s">
        <v>3847</v>
      </c>
      <c r="G253" s="0" t="s">
        <v>4525</v>
      </c>
    </row>
    <row customHeight="1" ht="11.25">
      <c r="A254" s="600" t="s">
        <v>16</v>
      </c>
      <c r="B254" s="0" t="s">
        <v>4510</v>
      </c>
      <c r="C254" s="0" t="s">
        <v>4511</v>
      </c>
      <c r="D254" s="0" t="s">
        <v>4526</v>
      </c>
      <c r="E254" s="0" t="s">
        <v>4527</v>
      </c>
      <c r="F254" s="0" t="s">
        <v>3847</v>
      </c>
      <c r="G254" s="0" t="s">
        <v>4528</v>
      </c>
    </row>
    <row customHeight="1" ht="11.25">
      <c r="A255" s="600" t="s">
        <v>16</v>
      </c>
      <c r="B255" s="0" t="s">
        <v>4510</v>
      </c>
      <c r="C255" s="0" t="s">
        <v>4511</v>
      </c>
      <c r="D255" s="0" t="s">
        <v>4529</v>
      </c>
      <c r="E255" s="0" t="s">
        <v>4530</v>
      </c>
      <c r="F255" s="0" t="s">
        <v>3847</v>
      </c>
      <c r="G255" s="0" t="s">
        <v>4531</v>
      </c>
    </row>
    <row customHeight="1" ht="11.25">
      <c r="A256" s="600" t="s">
        <v>16</v>
      </c>
      <c r="B256" s="0" t="s">
        <v>4510</v>
      </c>
      <c r="C256" s="0" t="s">
        <v>4511</v>
      </c>
      <c r="D256" s="0" t="s">
        <v>4532</v>
      </c>
      <c r="E256" s="0" t="s">
        <v>4533</v>
      </c>
      <c r="F256" s="0" t="s">
        <v>3847</v>
      </c>
      <c r="G256" s="0" t="s">
        <v>4534</v>
      </c>
    </row>
    <row customHeight="1" ht="11.25">
      <c r="A257" s="600" t="s">
        <v>16</v>
      </c>
      <c r="B257" s="0" t="s">
        <v>4510</v>
      </c>
      <c r="C257" s="0" t="s">
        <v>4511</v>
      </c>
      <c r="D257" s="0" t="s">
        <v>4535</v>
      </c>
      <c r="E257" s="0" t="s">
        <v>4536</v>
      </c>
      <c r="F257" s="0" t="s">
        <v>3847</v>
      </c>
      <c r="G257" s="0" t="s">
        <v>4537</v>
      </c>
    </row>
    <row customHeight="1" ht="11.25">
      <c r="A258" s="600" t="s">
        <v>16</v>
      </c>
      <c r="B258" s="0" t="s">
        <v>4510</v>
      </c>
      <c r="C258" s="0" t="s">
        <v>4511</v>
      </c>
      <c r="D258" s="0" t="s">
        <v>4538</v>
      </c>
      <c r="E258" s="0" t="s">
        <v>4539</v>
      </c>
      <c r="F258" s="0" t="s">
        <v>3847</v>
      </c>
      <c r="G258" s="0" t="s">
        <v>4540</v>
      </c>
    </row>
    <row customHeight="1" ht="11.25">
      <c r="A259" s="600" t="s">
        <v>16</v>
      </c>
      <c r="B259" s="0" t="s">
        <v>4510</v>
      </c>
      <c r="C259" s="0" t="s">
        <v>4511</v>
      </c>
      <c r="D259" s="0" t="s">
        <v>4541</v>
      </c>
      <c r="E259" s="0" t="s">
        <v>4542</v>
      </c>
      <c r="F259" s="0" t="s">
        <v>3847</v>
      </c>
      <c r="G259" s="0" t="s">
        <v>4543</v>
      </c>
    </row>
    <row customHeight="1" ht="11.25">
      <c r="A260" s="600" t="s">
        <v>16</v>
      </c>
      <c r="B260" s="0" t="s">
        <v>4510</v>
      </c>
      <c r="C260" s="0" t="s">
        <v>4511</v>
      </c>
      <c r="D260" s="0" t="s">
        <v>4544</v>
      </c>
      <c r="E260" s="0" t="s">
        <v>4545</v>
      </c>
      <c r="F260" s="0" t="s">
        <v>3847</v>
      </c>
      <c r="G260" s="0" t="s">
        <v>4546</v>
      </c>
    </row>
    <row customHeight="1" ht="11.25">
      <c r="A261" s="600" t="s">
        <v>16</v>
      </c>
      <c r="B261" s="0" t="s">
        <v>4510</v>
      </c>
      <c r="C261" s="0" t="s">
        <v>4511</v>
      </c>
      <c r="D261" s="0" t="s">
        <v>4510</v>
      </c>
      <c r="E261" s="0" t="s">
        <v>4511</v>
      </c>
      <c r="F261" s="0" t="s">
        <v>3844</v>
      </c>
      <c r="G261" s="0" t="s">
        <v>4547</v>
      </c>
    </row>
    <row customHeight="1" ht="11.25">
      <c r="A262" s="600" t="s">
        <v>16</v>
      </c>
      <c r="B262" s="0" t="s">
        <v>4510</v>
      </c>
      <c r="C262" s="0" t="s">
        <v>4511</v>
      </c>
      <c r="D262" s="0" t="s">
        <v>4161</v>
      </c>
      <c r="E262" s="0" t="s">
        <v>4548</v>
      </c>
      <c r="F262" s="0" t="s">
        <v>3847</v>
      </c>
      <c r="G262" s="0" t="s">
        <v>4549</v>
      </c>
    </row>
    <row customHeight="1" ht="11.25">
      <c r="A263" s="600" t="s">
        <v>16</v>
      </c>
      <c r="B263" s="0" t="s">
        <v>4510</v>
      </c>
      <c r="C263" s="0" t="s">
        <v>4511</v>
      </c>
      <c r="D263" s="0" t="s">
        <v>4550</v>
      </c>
      <c r="E263" s="0" t="s">
        <v>4551</v>
      </c>
      <c r="F263" s="0" t="s">
        <v>3847</v>
      </c>
      <c r="G263" s="0" t="s">
        <v>4552</v>
      </c>
    </row>
    <row customHeight="1" ht="11.25">
      <c r="A264" s="600" t="s">
        <v>16</v>
      </c>
      <c r="B264" s="0" t="s">
        <v>4510</v>
      </c>
      <c r="C264" s="0" t="s">
        <v>4511</v>
      </c>
      <c r="D264" s="0" t="s">
        <v>4553</v>
      </c>
      <c r="E264" s="0" t="s">
        <v>4554</v>
      </c>
      <c r="F264" s="0" t="s">
        <v>3847</v>
      </c>
      <c r="G264" s="0" t="s">
        <v>4555</v>
      </c>
    </row>
    <row customHeight="1" ht="11.25">
      <c r="A265" s="600" t="s">
        <v>16</v>
      </c>
      <c r="B265" s="0" t="s">
        <v>4510</v>
      </c>
      <c r="C265" s="0" t="s">
        <v>4511</v>
      </c>
      <c r="D265" s="0" t="s">
        <v>4556</v>
      </c>
      <c r="E265" s="0" t="s">
        <v>4557</v>
      </c>
      <c r="F265" s="0" t="s">
        <v>3847</v>
      </c>
      <c r="G265" s="0" t="s">
        <v>4558</v>
      </c>
    </row>
    <row customHeight="1" ht="11.25">
      <c r="A266" s="600" t="s">
        <v>16</v>
      </c>
      <c r="B266" s="0" t="s">
        <v>4510</v>
      </c>
      <c r="C266" s="0" t="s">
        <v>4511</v>
      </c>
      <c r="D266" s="0" t="s">
        <v>4559</v>
      </c>
      <c r="E266" s="0" t="s">
        <v>4560</v>
      </c>
      <c r="F266" s="0" t="s">
        <v>3847</v>
      </c>
      <c r="G266" s="0" t="s">
        <v>4561</v>
      </c>
    </row>
    <row customHeight="1" ht="11.25">
      <c r="A267" s="600" t="s">
        <v>16</v>
      </c>
      <c r="B267" s="0" t="s">
        <v>4510</v>
      </c>
      <c r="C267" s="0" t="s">
        <v>4511</v>
      </c>
      <c r="D267" s="0" t="s">
        <v>4562</v>
      </c>
      <c r="E267" s="0" t="s">
        <v>4563</v>
      </c>
      <c r="F267" s="0" t="s">
        <v>3847</v>
      </c>
      <c r="G267" s="0" t="s">
        <v>4564</v>
      </c>
    </row>
    <row customHeight="1" ht="11.25">
      <c r="A268" s="600" t="s">
        <v>16</v>
      </c>
      <c r="B268" s="0" t="s">
        <v>4510</v>
      </c>
      <c r="C268" s="0" t="s">
        <v>4511</v>
      </c>
      <c r="D268" s="0" t="s">
        <v>4565</v>
      </c>
      <c r="E268" s="0" t="s">
        <v>4566</v>
      </c>
      <c r="F268" s="0" t="s">
        <v>3847</v>
      </c>
      <c r="G268" s="0" t="s">
        <v>4567</v>
      </c>
    </row>
    <row customHeight="1" ht="11.25">
      <c r="A269" s="600" t="s">
        <v>16</v>
      </c>
      <c r="B269" s="0" t="s">
        <v>4568</v>
      </c>
      <c r="C269" s="0" t="s">
        <v>4569</v>
      </c>
      <c r="D269" s="0" t="s">
        <v>4570</v>
      </c>
      <c r="E269" s="0" t="s">
        <v>4571</v>
      </c>
      <c r="F269" s="0" t="s">
        <v>3847</v>
      </c>
      <c r="G269" s="0" t="s">
        <v>4572</v>
      </c>
    </row>
    <row customHeight="1" ht="11.25">
      <c r="A270" s="600" t="s">
        <v>16</v>
      </c>
      <c r="B270" s="0" t="s">
        <v>4568</v>
      </c>
      <c r="C270" s="0" t="s">
        <v>4569</v>
      </c>
      <c r="D270" s="0" t="s">
        <v>4573</v>
      </c>
      <c r="E270" s="0" t="s">
        <v>4574</v>
      </c>
      <c r="F270" s="0" t="s">
        <v>3884</v>
      </c>
      <c r="G270" s="0" t="s">
        <v>4575</v>
      </c>
    </row>
    <row customHeight="1" ht="11.25">
      <c r="A271" s="600" t="s">
        <v>16</v>
      </c>
      <c r="B271" s="0" t="s">
        <v>4568</v>
      </c>
      <c r="C271" s="0" t="s">
        <v>4569</v>
      </c>
      <c r="D271" s="0" t="s">
        <v>4576</v>
      </c>
      <c r="E271" s="0" t="s">
        <v>4577</v>
      </c>
      <c r="F271" s="0" t="s">
        <v>3847</v>
      </c>
      <c r="G271" s="0" t="s">
        <v>4578</v>
      </c>
    </row>
    <row customHeight="1" ht="11.25">
      <c r="A272" s="600" t="s">
        <v>16</v>
      </c>
      <c r="B272" s="0" t="s">
        <v>4568</v>
      </c>
      <c r="C272" s="0" t="s">
        <v>4569</v>
      </c>
      <c r="D272" s="0" t="s">
        <v>4568</v>
      </c>
      <c r="E272" s="0" t="s">
        <v>4569</v>
      </c>
      <c r="F272" s="0" t="s">
        <v>3844</v>
      </c>
      <c r="G272" s="0" t="s">
        <v>4579</v>
      </c>
    </row>
    <row customHeight="1" ht="11.25">
      <c r="A273" s="600" t="s">
        <v>16</v>
      </c>
      <c r="B273" s="0" t="s">
        <v>4568</v>
      </c>
      <c r="C273" s="0" t="s">
        <v>4569</v>
      </c>
      <c r="D273" s="0" t="s">
        <v>4580</v>
      </c>
      <c r="E273" s="0" t="s">
        <v>4581</v>
      </c>
      <c r="F273" s="0" t="s">
        <v>3854</v>
      </c>
      <c r="G273" s="0" t="s">
        <v>4582</v>
      </c>
    </row>
    <row customHeight="1" ht="11.25">
      <c r="A274" s="600" t="s">
        <v>16</v>
      </c>
      <c r="B274" s="0" t="s">
        <v>4568</v>
      </c>
      <c r="C274" s="0" t="s">
        <v>4569</v>
      </c>
      <c r="D274" s="0" t="s">
        <v>4583</v>
      </c>
      <c r="E274" s="0" t="s">
        <v>4584</v>
      </c>
      <c r="F274" s="0" t="s">
        <v>3854</v>
      </c>
      <c r="G274" s="0" t="s">
        <v>4585</v>
      </c>
    </row>
    <row customHeight="1" ht="11.25">
      <c r="A275" s="600" t="s">
        <v>16</v>
      </c>
      <c r="B275" s="0" t="s">
        <v>4568</v>
      </c>
      <c r="C275" s="0" t="s">
        <v>4569</v>
      </c>
      <c r="D275" s="0" t="s">
        <v>4586</v>
      </c>
      <c r="E275" s="0" t="s">
        <v>4587</v>
      </c>
      <c r="F275" s="0" t="s">
        <v>3847</v>
      </c>
      <c r="G275" s="0" t="s">
        <v>4588</v>
      </c>
    </row>
    <row customHeight="1" ht="11.25">
      <c r="A276" s="600" t="s">
        <v>16</v>
      </c>
      <c r="B276" s="0" t="s">
        <v>4568</v>
      </c>
      <c r="C276" s="0" t="s">
        <v>4569</v>
      </c>
      <c r="D276" s="0" t="s">
        <v>4589</v>
      </c>
      <c r="E276" s="0" t="s">
        <v>4590</v>
      </c>
      <c r="F276" s="0" t="s">
        <v>3847</v>
      </c>
      <c r="G276" s="0" t="s">
        <v>4591</v>
      </c>
    </row>
    <row customHeight="1" ht="11.25">
      <c r="A277" s="600" t="s">
        <v>16</v>
      </c>
      <c r="B277" s="0" t="s">
        <v>4568</v>
      </c>
      <c r="C277" s="0" t="s">
        <v>4569</v>
      </c>
      <c r="D277" s="0" t="s">
        <v>4592</v>
      </c>
      <c r="E277" s="0" t="s">
        <v>4593</v>
      </c>
      <c r="F277" s="0" t="s">
        <v>3847</v>
      </c>
      <c r="G277" s="0" t="s">
        <v>4594</v>
      </c>
    </row>
    <row customHeight="1" ht="11.25">
      <c r="A278" s="600" t="s">
        <v>16</v>
      </c>
      <c r="B278" s="0" t="s">
        <v>4595</v>
      </c>
      <c r="C278" s="0" t="s">
        <v>4596</v>
      </c>
      <c r="D278" s="0" t="s">
        <v>3893</v>
      </c>
      <c r="E278" s="0" t="s">
        <v>4597</v>
      </c>
      <c r="F278" s="0" t="s">
        <v>3847</v>
      </c>
      <c r="G278" s="0" t="s">
        <v>4598</v>
      </c>
    </row>
    <row customHeight="1" ht="11.25">
      <c r="A279" s="600" t="s">
        <v>16</v>
      </c>
      <c r="B279" s="0" t="s">
        <v>4595</v>
      </c>
      <c r="C279" s="0" t="s">
        <v>4596</v>
      </c>
      <c r="D279" s="0" t="s">
        <v>4599</v>
      </c>
      <c r="E279" s="0" t="s">
        <v>4600</v>
      </c>
      <c r="F279" s="0" t="s">
        <v>3865</v>
      </c>
      <c r="G279" s="0" t="s">
        <v>4601</v>
      </c>
    </row>
    <row customHeight="1" ht="11.25">
      <c r="A280" s="600" t="s">
        <v>16</v>
      </c>
      <c r="B280" s="0" t="s">
        <v>4595</v>
      </c>
      <c r="C280" s="0" t="s">
        <v>4596</v>
      </c>
      <c r="D280" s="0" t="s">
        <v>4602</v>
      </c>
      <c r="E280" s="0" t="s">
        <v>4603</v>
      </c>
      <c r="F280" s="0" t="s">
        <v>3847</v>
      </c>
      <c r="G280" s="0" t="s">
        <v>4604</v>
      </c>
    </row>
    <row customHeight="1" ht="11.25">
      <c r="A281" s="600" t="s">
        <v>16</v>
      </c>
      <c r="B281" s="0" t="s">
        <v>4595</v>
      </c>
      <c r="C281" s="0" t="s">
        <v>4596</v>
      </c>
      <c r="D281" s="0" t="s">
        <v>4605</v>
      </c>
      <c r="E281" s="0" t="s">
        <v>4606</v>
      </c>
      <c r="F281" s="0" t="s">
        <v>3847</v>
      </c>
      <c r="G281" s="0" t="s">
        <v>4607</v>
      </c>
    </row>
    <row customHeight="1" ht="11.25">
      <c r="A282" s="600" t="s">
        <v>16</v>
      </c>
      <c r="B282" s="0" t="s">
        <v>4595</v>
      </c>
      <c r="C282" s="0" t="s">
        <v>4596</v>
      </c>
      <c r="D282" s="0" t="s">
        <v>4608</v>
      </c>
      <c r="E282" s="0" t="s">
        <v>4609</v>
      </c>
      <c r="F282" s="0" t="s">
        <v>3847</v>
      </c>
      <c r="G282" s="0" t="s">
        <v>4610</v>
      </c>
    </row>
    <row customHeight="1" ht="11.25">
      <c r="A283" s="600" t="s">
        <v>16</v>
      </c>
      <c r="B283" s="0" t="s">
        <v>4595</v>
      </c>
      <c r="C283" s="0" t="s">
        <v>4596</v>
      </c>
      <c r="D283" s="0" t="s">
        <v>4611</v>
      </c>
      <c r="E283" s="0" t="s">
        <v>4612</v>
      </c>
      <c r="F283" s="0" t="s">
        <v>3847</v>
      </c>
      <c r="G283" s="0" t="s">
        <v>4613</v>
      </c>
    </row>
    <row customHeight="1" ht="11.25">
      <c r="A284" s="600" t="s">
        <v>16</v>
      </c>
      <c r="B284" s="0" t="s">
        <v>4595</v>
      </c>
      <c r="C284" s="0" t="s">
        <v>4596</v>
      </c>
      <c r="D284" s="0" t="s">
        <v>4614</v>
      </c>
      <c r="E284" s="0" t="s">
        <v>4615</v>
      </c>
      <c r="F284" s="0" t="s">
        <v>3847</v>
      </c>
      <c r="G284" s="0" t="s">
        <v>4616</v>
      </c>
    </row>
    <row customHeight="1" ht="11.25">
      <c r="A285" s="600" t="s">
        <v>16</v>
      </c>
      <c r="B285" s="0" t="s">
        <v>4595</v>
      </c>
      <c r="C285" s="0" t="s">
        <v>4596</v>
      </c>
      <c r="D285" s="0" t="s">
        <v>4617</v>
      </c>
      <c r="E285" s="0" t="s">
        <v>4618</v>
      </c>
      <c r="F285" s="0" t="s">
        <v>3847</v>
      </c>
      <c r="G285" s="0" t="s">
        <v>4619</v>
      </c>
    </row>
    <row customHeight="1" ht="11.25">
      <c r="A286" s="600" t="s">
        <v>16</v>
      </c>
      <c r="B286" s="0" t="s">
        <v>4595</v>
      </c>
      <c r="C286" s="0" t="s">
        <v>4596</v>
      </c>
      <c r="D286" s="0" t="s">
        <v>4535</v>
      </c>
      <c r="E286" s="0" t="s">
        <v>4620</v>
      </c>
      <c r="F286" s="0" t="s">
        <v>3847</v>
      </c>
      <c r="G286" s="0" t="s">
        <v>4621</v>
      </c>
    </row>
    <row customHeight="1" ht="11.25">
      <c r="A287" s="600" t="s">
        <v>16</v>
      </c>
      <c r="B287" s="0" t="s">
        <v>4595</v>
      </c>
      <c r="C287" s="0" t="s">
        <v>4596</v>
      </c>
      <c r="D287" s="0" t="s">
        <v>4622</v>
      </c>
      <c r="E287" s="0" t="s">
        <v>4623</v>
      </c>
      <c r="F287" s="0" t="s">
        <v>3847</v>
      </c>
      <c r="G287" s="0" t="s">
        <v>4624</v>
      </c>
    </row>
    <row customHeight="1" ht="11.25">
      <c r="A288" s="600" t="s">
        <v>16</v>
      </c>
      <c r="B288" s="0" t="s">
        <v>4595</v>
      </c>
      <c r="C288" s="0" t="s">
        <v>4596</v>
      </c>
      <c r="D288" s="0" t="s">
        <v>4625</v>
      </c>
      <c r="E288" s="0" t="s">
        <v>4626</v>
      </c>
      <c r="F288" s="0" t="s">
        <v>3847</v>
      </c>
      <c r="G288" s="0" t="s">
        <v>4627</v>
      </c>
    </row>
    <row customHeight="1" ht="11.25">
      <c r="A289" s="600" t="s">
        <v>16</v>
      </c>
      <c r="B289" s="0" t="s">
        <v>4595</v>
      </c>
      <c r="C289" s="0" t="s">
        <v>4596</v>
      </c>
      <c r="D289" s="0" t="s">
        <v>4628</v>
      </c>
      <c r="E289" s="0" t="s">
        <v>4629</v>
      </c>
      <c r="F289" s="0" t="s">
        <v>3847</v>
      </c>
      <c r="G289" s="0" t="s">
        <v>4630</v>
      </c>
    </row>
    <row customHeight="1" ht="11.25">
      <c r="A290" s="600" t="s">
        <v>16</v>
      </c>
      <c r="B290" s="0" t="s">
        <v>4595</v>
      </c>
      <c r="C290" s="0" t="s">
        <v>4596</v>
      </c>
      <c r="D290" s="0" t="s">
        <v>4595</v>
      </c>
      <c r="E290" s="0" t="s">
        <v>4596</v>
      </c>
      <c r="F290" s="0" t="s">
        <v>3844</v>
      </c>
      <c r="G290" s="0" t="s">
        <v>4631</v>
      </c>
    </row>
    <row customHeight="1" ht="11.25">
      <c r="A291" s="600" t="s">
        <v>16</v>
      </c>
      <c r="B291" s="0" t="s">
        <v>4595</v>
      </c>
      <c r="C291" s="0" t="s">
        <v>4596</v>
      </c>
      <c r="D291" s="0" t="s">
        <v>4632</v>
      </c>
      <c r="E291" s="0" t="s">
        <v>4633</v>
      </c>
      <c r="F291" s="0" t="s">
        <v>3847</v>
      </c>
      <c r="G291" s="0" t="s">
        <v>4634</v>
      </c>
    </row>
    <row customHeight="1" ht="11.25">
      <c r="A292" s="600" t="s">
        <v>16</v>
      </c>
      <c r="B292" s="0" t="s">
        <v>4595</v>
      </c>
      <c r="C292" s="0" t="s">
        <v>4596</v>
      </c>
      <c r="D292" s="0" t="s">
        <v>4635</v>
      </c>
      <c r="E292" s="0" t="s">
        <v>4636</v>
      </c>
      <c r="F292" s="0" t="s">
        <v>3847</v>
      </c>
      <c r="G292" s="0" t="s">
        <v>4637</v>
      </c>
    </row>
    <row customHeight="1" ht="11.25">
      <c r="A293" s="600" t="s">
        <v>16</v>
      </c>
      <c r="B293" s="0" t="s">
        <v>4595</v>
      </c>
      <c r="C293" s="0" t="s">
        <v>4596</v>
      </c>
      <c r="D293" s="0" t="s">
        <v>4638</v>
      </c>
      <c r="E293" s="0" t="s">
        <v>4639</v>
      </c>
      <c r="F293" s="0" t="s">
        <v>3847</v>
      </c>
      <c r="G293" s="0" t="s">
        <v>4640</v>
      </c>
    </row>
    <row customHeight="1" ht="11.25">
      <c r="A294" s="600" t="s">
        <v>16</v>
      </c>
      <c r="B294" s="0" t="s">
        <v>4595</v>
      </c>
      <c r="C294" s="0" t="s">
        <v>4596</v>
      </c>
      <c r="D294" s="0" t="s">
        <v>4641</v>
      </c>
      <c r="E294" s="0" t="s">
        <v>4642</v>
      </c>
      <c r="F294" s="0" t="s">
        <v>3847</v>
      </c>
      <c r="G294" s="0" t="s">
        <v>4643</v>
      </c>
    </row>
    <row customHeight="1" ht="11.25">
      <c r="A295" s="600" t="s">
        <v>16</v>
      </c>
      <c r="B295" s="0" t="s">
        <v>4595</v>
      </c>
      <c r="C295" s="0" t="s">
        <v>4596</v>
      </c>
      <c r="D295" s="0" t="s">
        <v>4644</v>
      </c>
      <c r="E295" s="0" t="s">
        <v>4645</v>
      </c>
      <c r="F295" s="0" t="s">
        <v>3847</v>
      </c>
      <c r="G295" s="0" t="s">
        <v>4646</v>
      </c>
    </row>
    <row customHeight="1" ht="11.25">
      <c r="A296" s="600" t="s">
        <v>16</v>
      </c>
      <c r="B296" s="0" t="s">
        <v>4595</v>
      </c>
      <c r="C296" s="0" t="s">
        <v>4596</v>
      </c>
      <c r="D296" s="0" t="s">
        <v>4647</v>
      </c>
      <c r="E296" s="0" t="s">
        <v>4648</v>
      </c>
      <c r="F296" s="0" t="s">
        <v>3847</v>
      </c>
      <c r="G296" s="0" t="s">
        <v>4649</v>
      </c>
    </row>
    <row customHeight="1" ht="11.25">
      <c r="A297" s="600" t="s">
        <v>16</v>
      </c>
      <c r="B297" s="0" t="s">
        <v>4595</v>
      </c>
      <c r="C297" s="0" t="s">
        <v>4596</v>
      </c>
      <c r="D297" s="0" t="s">
        <v>4650</v>
      </c>
      <c r="E297" s="0" t="s">
        <v>4651</v>
      </c>
      <c r="F297" s="0" t="s">
        <v>3847</v>
      </c>
      <c r="G297" s="0" t="s">
        <v>4652</v>
      </c>
    </row>
    <row customHeight="1" ht="11.25">
      <c r="A298" s="600" t="s">
        <v>16</v>
      </c>
      <c r="B298" s="0" t="s">
        <v>4595</v>
      </c>
      <c r="C298" s="0" t="s">
        <v>4596</v>
      </c>
      <c r="D298" s="0" t="s">
        <v>4653</v>
      </c>
      <c r="E298" s="0" t="s">
        <v>4654</v>
      </c>
      <c r="F298" s="0" t="s">
        <v>3847</v>
      </c>
      <c r="G298" s="0" t="s">
        <v>4655</v>
      </c>
    </row>
    <row customHeight="1" ht="11.25">
      <c r="A299" s="600" t="s">
        <v>16</v>
      </c>
      <c r="B299" s="0" t="s">
        <v>4595</v>
      </c>
      <c r="C299" s="0" t="s">
        <v>4596</v>
      </c>
      <c r="D299" s="0" t="s">
        <v>3993</v>
      </c>
      <c r="E299" s="0" t="s">
        <v>4656</v>
      </c>
      <c r="F299" s="0" t="s">
        <v>3847</v>
      </c>
      <c r="G299" s="0" t="s">
        <v>4657</v>
      </c>
    </row>
    <row customHeight="1" ht="11.25">
      <c r="A300" s="600" t="s">
        <v>16</v>
      </c>
      <c r="B300" s="0" t="s">
        <v>4595</v>
      </c>
      <c r="C300" s="0" t="s">
        <v>4596</v>
      </c>
      <c r="D300" s="0" t="s">
        <v>4658</v>
      </c>
      <c r="E300" s="0" t="s">
        <v>4659</v>
      </c>
      <c r="F300" s="0" t="s">
        <v>3847</v>
      </c>
      <c r="G300" s="0" t="s">
        <v>4660</v>
      </c>
    </row>
    <row customHeight="1" ht="11.25">
      <c r="A301" s="600" t="s">
        <v>16</v>
      </c>
      <c r="B301" s="0" t="s">
        <v>4595</v>
      </c>
      <c r="C301" s="0" t="s">
        <v>4596</v>
      </c>
      <c r="D301" s="0" t="s">
        <v>4661</v>
      </c>
      <c r="E301" s="0" t="s">
        <v>4662</v>
      </c>
      <c r="F301" s="0" t="s">
        <v>3847</v>
      </c>
      <c r="G301" s="0" t="s">
        <v>4663</v>
      </c>
    </row>
    <row customHeight="1" ht="11.25">
      <c r="A302" s="600" t="s">
        <v>16</v>
      </c>
      <c r="B302" s="0" t="s">
        <v>4664</v>
      </c>
      <c r="C302" s="0" t="s">
        <v>4665</v>
      </c>
      <c r="D302" s="0" t="s">
        <v>4666</v>
      </c>
      <c r="E302" s="0" t="s">
        <v>4667</v>
      </c>
      <c r="F302" s="0" t="s">
        <v>3847</v>
      </c>
      <c r="G302" s="0" t="s">
        <v>4668</v>
      </c>
    </row>
    <row customHeight="1" ht="11.25">
      <c r="A303" s="600" t="s">
        <v>16</v>
      </c>
      <c r="B303" s="0" t="s">
        <v>4664</v>
      </c>
      <c r="C303" s="0" t="s">
        <v>4665</v>
      </c>
      <c r="D303" s="0" t="s">
        <v>4669</v>
      </c>
      <c r="E303" s="0" t="s">
        <v>4670</v>
      </c>
      <c r="F303" s="0" t="s">
        <v>3847</v>
      </c>
      <c r="G303" s="0" t="s">
        <v>4671</v>
      </c>
    </row>
    <row customHeight="1" ht="11.25">
      <c r="A304" s="600" t="s">
        <v>16</v>
      </c>
      <c r="B304" s="0" t="s">
        <v>4664</v>
      </c>
      <c r="C304" s="0" t="s">
        <v>4665</v>
      </c>
      <c r="D304" s="0" t="s">
        <v>4672</v>
      </c>
      <c r="E304" s="0" t="s">
        <v>4673</v>
      </c>
      <c r="F304" s="0" t="s">
        <v>3884</v>
      </c>
      <c r="G304" s="0" t="s">
        <v>4674</v>
      </c>
    </row>
    <row customHeight="1" ht="11.25">
      <c r="A305" s="600" t="s">
        <v>16</v>
      </c>
      <c r="B305" s="0" t="s">
        <v>4664</v>
      </c>
      <c r="C305" s="0" t="s">
        <v>4665</v>
      </c>
      <c r="D305" s="0" t="s">
        <v>4675</v>
      </c>
      <c r="E305" s="0" t="s">
        <v>4676</v>
      </c>
      <c r="F305" s="0" t="s">
        <v>3847</v>
      </c>
      <c r="G305" s="0" t="s">
        <v>4677</v>
      </c>
    </row>
    <row customHeight="1" ht="11.25">
      <c r="A306" s="600" t="s">
        <v>16</v>
      </c>
      <c r="B306" s="0" t="s">
        <v>4664</v>
      </c>
      <c r="C306" s="0" t="s">
        <v>4665</v>
      </c>
      <c r="D306" s="0" t="s">
        <v>4664</v>
      </c>
      <c r="E306" s="0" t="s">
        <v>4665</v>
      </c>
      <c r="F306" s="0" t="s">
        <v>3844</v>
      </c>
      <c r="G306" s="0" t="s">
        <v>4678</v>
      </c>
    </row>
    <row customHeight="1" ht="11.25">
      <c r="A307" s="600" t="s">
        <v>16</v>
      </c>
      <c r="B307" s="0" t="s">
        <v>4664</v>
      </c>
      <c r="C307" s="0" t="s">
        <v>4665</v>
      </c>
      <c r="D307" s="0" t="s">
        <v>4679</v>
      </c>
      <c r="E307" s="0" t="s">
        <v>4680</v>
      </c>
      <c r="F307" s="0" t="s">
        <v>3847</v>
      </c>
      <c r="G307" s="0" t="s">
        <v>4681</v>
      </c>
    </row>
    <row customHeight="1" ht="11.25">
      <c r="A308" s="600" t="s">
        <v>16</v>
      </c>
      <c r="B308" s="0" t="s">
        <v>4682</v>
      </c>
      <c r="C308" s="0" t="s">
        <v>4683</v>
      </c>
      <c r="D308" s="0" t="s">
        <v>4684</v>
      </c>
      <c r="E308" s="0" t="s">
        <v>4685</v>
      </c>
      <c r="F308" s="0" t="s">
        <v>3847</v>
      </c>
      <c r="G308" s="0" t="s">
        <v>4686</v>
      </c>
    </row>
    <row customHeight="1" ht="11.25">
      <c r="A309" s="600" t="s">
        <v>16</v>
      </c>
      <c r="B309" s="0" t="s">
        <v>4682</v>
      </c>
      <c r="C309" s="0" t="s">
        <v>4683</v>
      </c>
      <c r="D309" s="0" t="s">
        <v>4687</v>
      </c>
      <c r="E309" s="0" t="s">
        <v>4688</v>
      </c>
      <c r="F309" s="0" t="s">
        <v>3847</v>
      </c>
      <c r="G309" s="0" t="s">
        <v>4689</v>
      </c>
    </row>
    <row customHeight="1" ht="11.25">
      <c r="A310" s="600" t="s">
        <v>16</v>
      </c>
      <c r="B310" s="0" t="s">
        <v>4682</v>
      </c>
      <c r="C310" s="0" t="s">
        <v>4683</v>
      </c>
      <c r="D310" s="0" t="s">
        <v>4690</v>
      </c>
      <c r="E310" s="0" t="s">
        <v>4691</v>
      </c>
      <c r="F310" s="0" t="s">
        <v>3847</v>
      </c>
      <c r="G310" s="0" t="s">
        <v>4692</v>
      </c>
    </row>
    <row customHeight="1" ht="11.25">
      <c r="A311" s="600" t="s">
        <v>16</v>
      </c>
      <c r="B311" s="0" t="s">
        <v>4682</v>
      </c>
      <c r="C311" s="0" t="s">
        <v>4683</v>
      </c>
      <c r="D311" s="0" t="s">
        <v>4693</v>
      </c>
      <c r="E311" s="0" t="s">
        <v>4694</v>
      </c>
      <c r="F311" s="0" t="s">
        <v>3865</v>
      </c>
      <c r="G311" s="0" t="s">
        <v>4695</v>
      </c>
    </row>
    <row customHeight="1" ht="11.25">
      <c r="A312" s="600" t="s">
        <v>16</v>
      </c>
      <c r="B312" s="0" t="s">
        <v>4682</v>
      </c>
      <c r="C312" s="0" t="s">
        <v>4683</v>
      </c>
      <c r="D312" s="0" t="s">
        <v>4696</v>
      </c>
      <c r="E312" s="0" t="s">
        <v>4697</v>
      </c>
      <c r="F312" s="0" t="s">
        <v>3847</v>
      </c>
      <c r="G312" s="0" t="s">
        <v>4698</v>
      </c>
    </row>
    <row customHeight="1" ht="11.25">
      <c r="A313" s="600" t="s">
        <v>16</v>
      </c>
      <c r="B313" s="0" t="s">
        <v>4682</v>
      </c>
      <c r="C313" s="0" t="s">
        <v>4683</v>
      </c>
      <c r="D313" s="0" t="s">
        <v>4699</v>
      </c>
      <c r="E313" s="0" t="s">
        <v>4700</v>
      </c>
      <c r="F313" s="0" t="s">
        <v>3847</v>
      </c>
      <c r="G313" s="0" t="s">
        <v>4701</v>
      </c>
    </row>
    <row customHeight="1" ht="11.25">
      <c r="A314" s="600" t="s">
        <v>16</v>
      </c>
      <c r="B314" s="0" t="s">
        <v>4682</v>
      </c>
      <c r="C314" s="0" t="s">
        <v>4683</v>
      </c>
      <c r="D314" s="0" t="s">
        <v>4702</v>
      </c>
      <c r="E314" s="0" t="s">
        <v>4703</v>
      </c>
      <c r="F314" s="0" t="s">
        <v>3847</v>
      </c>
      <c r="G314" s="0" t="s">
        <v>4704</v>
      </c>
    </row>
    <row customHeight="1" ht="11.25">
      <c r="A315" s="600" t="s">
        <v>16</v>
      </c>
      <c r="B315" s="0" t="s">
        <v>4682</v>
      </c>
      <c r="C315" s="0" t="s">
        <v>4683</v>
      </c>
      <c r="D315" s="0" t="s">
        <v>4705</v>
      </c>
      <c r="E315" s="0" t="s">
        <v>4706</v>
      </c>
      <c r="F315" s="0" t="s">
        <v>3847</v>
      </c>
      <c r="G315" s="0" t="s">
        <v>4707</v>
      </c>
    </row>
    <row customHeight="1" ht="11.25">
      <c r="A316" s="600" t="s">
        <v>16</v>
      </c>
      <c r="B316" s="0" t="s">
        <v>4682</v>
      </c>
      <c r="C316" s="0" t="s">
        <v>4683</v>
      </c>
      <c r="D316" s="0" t="s">
        <v>4708</v>
      </c>
      <c r="E316" s="0" t="s">
        <v>4709</v>
      </c>
      <c r="F316" s="0" t="s">
        <v>3847</v>
      </c>
      <c r="G316" s="0" t="s">
        <v>4710</v>
      </c>
    </row>
    <row customHeight="1" ht="11.25">
      <c r="A317" s="600" t="s">
        <v>16</v>
      </c>
      <c r="B317" s="0" t="s">
        <v>4682</v>
      </c>
      <c r="C317" s="0" t="s">
        <v>4683</v>
      </c>
      <c r="D317" s="0" t="s">
        <v>4682</v>
      </c>
      <c r="E317" s="0" t="s">
        <v>4683</v>
      </c>
      <c r="F317" s="0" t="s">
        <v>3844</v>
      </c>
      <c r="G317" s="0" t="s">
        <v>4711</v>
      </c>
    </row>
    <row customHeight="1" ht="11.25">
      <c r="A318" s="600" t="s">
        <v>16</v>
      </c>
      <c r="B318" s="0" t="s">
        <v>4682</v>
      </c>
      <c r="C318" s="0" t="s">
        <v>4683</v>
      </c>
      <c r="D318" s="0" t="s">
        <v>4712</v>
      </c>
      <c r="E318" s="0" t="s">
        <v>4713</v>
      </c>
      <c r="F318" s="0" t="s">
        <v>3847</v>
      </c>
      <c r="G318" s="0" t="s">
        <v>4714</v>
      </c>
    </row>
    <row customHeight="1" ht="11.25">
      <c r="A319" s="600" t="s">
        <v>16</v>
      </c>
      <c r="B319" s="0" t="s">
        <v>4715</v>
      </c>
      <c r="C319" s="0" t="s">
        <v>4716</v>
      </c>
      <c r="D319" s="0" t="s">
        <v>4717</v>
      </c>
      <c r="E319" s="0" t="s">
        <v>4718</v>
      </c>
      <c r="F319" s="0" t="s">
        <v>3847</v>
      </c>
      <c r="G319" s="0" t="s">
        <v>4719</v>
      </c>
    </row>
    <row customHeight="1" ht="11.25">
      <c r="A320" s="600" t="s">
        <v>16</v>
      </c>
      <c r="B320" s="0" t="s">
        <v>4715</v>
      </c>
      <c r="C320" s="0" t="s">
        <v>4716</v>
      </c>
      <c r="D320" s="0" t="s">
        <v>3998</v>
      </c>
      <c r="E320" s="0" t="s">
        <v>4720</v>
      </c>
      <c r="F320" s="0" t="s">
        <v>3847</v>
      </c>
      <c r="G320" s="0" t="s">
        <v>4721</v>
      </c>
    </row>
    <row customHeight="1" ht="11.25">
      <c r="A321" s="600" t="s">
        <v>16</v>
      </c>
      <c r="B321" s="0" t="s">
        <v>4715</v>
      </c>
      <c r="C321" s="0" t="s">
        <v>4716</v>
      </c>
      <c r="D321" s="0" t="s">
        <v>4515</v>
      </c>
      <c r="E321" s="0" t="s">
        <v>4722</v>
      </c>
      <c r="F321" s="0" t="s">
        <v>3847</v>
      </c>
      <c r="G321" s="0" t="s">
        <v>4723</v>
      </c>
    </row>
    <row customHeight="1" ht="11.25">
      <c r="A322" s="600" t="s">
        <v>16</v>
      </c>
      <c r="B322" s="0" t="s">
        <v>4715</v>
      </c>
      <c r="C322" s="0" t="s">
        <v>4716</v>
      </c>
      <c r="D322" s="0" t="s">
        <v>4724</v>
      </c>
      <c r="E322" s="0" t="s">
        <v>4725</v>
      </c>
      <c r="F322" s="0" t="s">
        <v>3847</v>
      </c>
      <c r="G322" s="0" t="s">
        <v>4726</v>
      </c>
    </row>
    <row customHeight="1" ht="11.25">
      <c r="A323" s="600" t="s">
        <v>16</v>
      </c>
      <c r="B323" s="0" t="s">
        <v>4715</v>
      </c>
      <c r="C323" s="0" t="s">
        <v>4716</v>
      </c>
      <c r="D323" s="0" t="s">
        <v>4526</v>
      </c>
      <c r="E323" s="0" t="s">
        <v>4727</v>
      </c>
      <c r="F323" s="0" t="s">
        <v>3847</v>
      </c>
      <c r="G323" s="0" t="s">
        <v>4728</v>
      </c>
    </row>
    <row customHeight="1" ht="11.25">
      <c r="A324" s="600" t="s">
        <v>16</v>
      </c>
      <c r="B324" s="0" t="s">
        <v>4715</v>
      </c>
      <c r="C324" s="0" t="s">
        <v>4716</v>
      </c>
      <c r="D324" s="0" t="s">
        <v>4729</v>
      </c>
      <c r="E324" s="0" t="s">
        <v>4730</v>
      </c>
      <c r="F324" s="0" t="s">
        <v>3847</v>
      </c>
      <c r="G324" s="0" t="s">
        <v>4731</v>
      </c>
    </row>
    <row customHeight="1" ht="11.25">
      <c r="A325" s="600" t="s">
        <v>16</v>
      </c>
      <c r="B325" s="0" t="s">
        <v>4715</v>
      </c>
      <c r="C325" s="0" t="s">
        <v>4716</v>
      </c>
      <c r="D325" s="0" t="s">
        <v>4732</v>
      </c>
      <c r="E325" s="0" t="s">
        <v>4733</v>
      </c>
      <c r="F325" s="0" t="s">
        <v>3847</v>
      </c>
      <c r="G325" s="0" t="s">
        <v>4734</v>
      </c>
    </row>
    <row customHeight="1" ht="11.25">
      <c r="A326" s="600" t="s">
        <v>16</v>
      </c>
      <c r="B326" s="0" t="s">
        <v>4715</v>
      </c>
      <c r="C326" s="0" t="s">
        <v>4716</v>
      </c>
      <c r="D326" s="0" t="s">
        <v>4735</v>
      </c>
      <c r="E326" s="0" t="s">
        <v>4736</v>
      </c>
      <c r="F326" s="0" t="s">
        <v>3847</v>
      </c>
      <c r="G326" s="0" t="s">
        <v>4737</v>
      </c>
    </row>
    <row customHeight="1" ht="11.25">
      <c r="A327" s="600" t="s">
        <v>16</v>
      </c>
      <c r="B327" s="0" t="s">
        <v>4715</v>
      </c>
      <c r="C327" s="0" t="s">
        <v>4716</v>
      </c>
      <c r="D327" s="0" t="s">
        <v>4738</v>
      </c>
      <c r="E327" s="0" t="s">
        <v>4739</v>
      </c>
      <c r="F327" s="0" t="s">
        <v>3847</v>
      </c>
      <c r="G327" s="0" t="s">
        <v>4740</v>
      </c>
    </row>
    <row customHeight="1" ht="11.25">
      <c r="A328" s="600" t="s">
        <v>16</v>
      </c>
      <c r="B328" s="0" t="s">
        <v>4715</v>
      </c>
      <c r="C328" s="0" t="s">
        <v>4716</v>
      </c>
      <c r="D328" s="0" t="s">
        <v>4741</v>
      </c>
      <c r="E328" s="0" t="s">
        <v>4742</v>
      </c>
      <c r="F328" s="0" t="s">
        <v>3847</v>
      </c>
      <c r="G328" s="0" t="s">
        <v>4743</v>
      </c>
    </row>
    <row customHeight="1" ht="11.25">
      <c r="A329" s="600" t="s">
        <v>16</v>
      </c>
      <c r="B329" s="0" t="s">
        <v>4715</v>
      </c>
      <c r="C329" s="0" t="s">
        <v>4716</v>
      </c>
      <c r="D329" s="0" t="s">
        <v>4744</v>
      </c>
      <c r="E329" s="0" t="s">
        <v>4745</v>
      </c>
      <c r="F329" s="0" t="s">
        <v>3847</v>
      </c>
      <c r="G329" s="0" t="s">
        <v>4746</v>
      </c>
    </row>
    <row customHeight="1" ht="11.25">
      <c r="A330" s="600" t="s">
        <v>16</v>
      </c>
      <c r="B330" s="0" t="s">
        <v>4715</v>
      </c>
      <c r="C330" s="0" t="s">
        <v>4716</v>
      </c>
      <c r="D330" s="0" t="s">
        <v>4747</v>
      </c>
      <c r="E330" s="0" t="s">
        <v>4748</v>
      </c>
      <c r="F330" s="0" t="s">
        <v>3847</v>
      </c>
      <c r="G330" s="0" t="s">
        <v>4749</v>
      </c>
    </row>
    <row customHeight="1" ht="11.25">
      <c r="A331" s="600" t="s">
        <v>16</v>
      </c>
      <c r="B331" s="0" t="s">
        <v>4715</v>
      </c>
      <c r="C331" s="0" t="s">
        <v>4716</v>
      </c>
      <c r="D331" s="0" t="s">
        <v>4750</v>
      </c>
      <c r="E331" s="0" t="s">
        <v>4751</v>
      </c>
      <c r="F331" s="0" t="s">
        <v>3847</v>
      </c>
      <c r="G331" s="0" t="s">
        <v>4752</v>
      </c>
    </row>
    <row customHeight="1" ht="11.25">
      <c r="A332" s="600" t="s">
        <v>16</v>
      </c>
      <c r="B332" s="0" t="s">
        <v>4715</v>
      </c>
      <c r="C332" s="0" t="s">
        <v>4716</v>
      </c>
      <c r="D332" s="0" t="s">
        <v>4753</v>
      </c>
      <c r="E332" s="0" t="s">
        <v>4754</v>
      </c>
      <c r="F332" s="0" t="s">
        <v>3847</v>
      </c>
      <c r="G332" s="0" t="s">
        <v>4755</v>
      </c>
    </row>
    <row customHeight="1" ht="11.25">
      <c r="A333" s="600" t="s">
        <v>16</v>
      </c>
      <c r="B333" s="0" t="s">
        <v>4715</v>
      </c>
      <c r="C333" s="0" t="s">
        <v>4716</v>
      </c>
      <c r="D333" s="0" t="s">
        <v>4715</v>
      </c>
      <c r="E333" s="0" t="s">
        <v>4716</v>
      </c>
      <c r="F333" s="0" t="s">
        <v>3844</v>
      </c>
      <c r="G333" s="0" t="s">
        <v>4756</v>
      </c>
    </row>
    <row customHeight="1" ht="11.25">
      <c r="A334" s="600" t="s">
        <v>16</v>
      </c>
      <c r="B334" s="0" t="s">
        <v>4715</v>
      </c>
      <c r="C334" s="0" t="s">
        <v>4716</v>
      </c>
      <c r="D334" s="0" t="s">
        <v>4757</v>
      </c>
      <c r="E334" s="0" t="s">
        <v>4758</v>
      </c>
      <c r="F334" s="0" t="s">
        <v>3847</v>
      </c>
      <c r="G334" s="0" t="s">
        <v>4759</v>
      </c>
    </row>
    <row customHeight="1" ht="11.25">
      <c r="A335" s="600" t="s">
        <v>16</v>
      </c>
      <c r="B335" s="0" t="s">
        <v>4715</v>
      </c>
      <c r="C335" s="0" t="s">
        <v>4716</v>
      </c>
      <c r="D335" s="0" t="s">
        <v>4760</v>
      </c>
      <c r="E335" s="0" t="s">
        <v>4761</v>
      </c>
      <c r="F335" s="0" t="s">
        <v>3847</v>
      </c>
      <c r="G335" s="0" t="s">
        <v>4762</v>
      </c>
    </row>
    <row customHeight="1" ht="11.25">
      <c r="A336" s="600" t="s">
        <v>16</v>
      </c>
      <c r="B336" s="0" t="s">
        <v>4715</v>
      </c>
      <c r="C336" s="0" t="s">
        <v>4716</v>
      </c>
      <c r="D336" s="0" t="s">
        <v>4763</v>
      </c>
      <c r="E336" s="0" t="s">
        <v>4764</v>
      </c>
      <c r="F336" s="0" t="s">
        <v>3847</v>
      </c>
      <c r="G336" s="0" t="s">
        <v>4765</v>
      </c>
    </row>
    <row customHeight="1" ht="11.25">
      <c r="A337" s="600" t="s">
        <v>16</v>
      </c>
      <c r="B337" s="0" t="s">
        <v>4715</v>
      </c>
      <c r="C337" s="0" t="s">
        <v>4716</v>
      </c>
      <c r="D337" s="0" t="s">
        <v>4267</v>
      </c>
      <c r="E337" s="0" t="s">
        <v>4766</v>
      </c>
      <c r="F337" s="0" t="s">
        <v>3847</v>
      </c>
      <c r="G337" s="0" t="s">
        <v>4767</v>
      </c>
    </row>
    <row customHeight="1" ht="11.25">
      <c r="A338" s="600" t="s">
        <v>16</v>
      </c>
      <c r="B338" s="0" t="s">
        <v>4715</v>
      </c>
      <c r="C338" s="0" t="s">
        <v>4716</v>
      </c>
      <c r="D338" s="0" t="s">
        <v>4768</v>
      </c>
      <c r="E338" s="0" t="s">
        <v>4769</v>
      </c>
      <c r="F338" s="0" t="s">
        <v>3847</v>
      </c>
      <c r="G338" s="0" t="s">
        <v>4770</v>
      </c>
    </row>
    <row customHeight="1" ht="11.25">
      <c r="A339" s="600" t="s">
        <v>16</v>
      </c>
      <c r="B339" s="0" t="s">
        <v>4715</v>
      </c>
      <c r="C339" s="0" t="s">
        <v>4716</v>
      </c>
      <c r="D339" s="0" t="s">
        <v>4771</v>
      </c>
      <c r="E339" s="0" t="s">
        <v>4772</v>
      </c>
      <c r="F339" s="0" t="s">
        <v>3847</v>
      </c>
      <c r="G339" s="0" t="s">
        <v>4773</v>
      </c>
    </row>
    <row customHeight="1" ht="11.25">
      <c r="A340" s="600" t="s">
        <v>16</v>
      </c>
      <c r="B340" s="0" t="s">
        <v>4715</v>
      </c>
      <c r="C340" s="0" t="s">
        <v>4716</v>
      </c>
      <c r="D340" s="0" t="s">
        <v>4774</v>
      </c>
      <c r="E340" s="0" t="s">
        <v>4775</v>
      </c>
      <c r="F340" s="0" t="s">
        <v>3847</v>
      </c>
      <c r="G340" s="0" t="s">
        <v>4776</v>
      </c>
    </row>
    <row customHeight="1" ht="11.25">
      <c r="A341" s="600" t="s">
        <v>16</v>
      </c>
      <c r="B341" s="0" t="s">
        <v>4715</v>
      </c>
      <c r="C341" s="0" t="s">
        <v>4716</v>
      </c>
      <c r="D341" s="0" t="s">
        <v>4777</v>
      </c>
      <c r="E341" s="0" t="s">
        <v>4778</v>
      </c>
      <c r="F341" s="0" t="s">
        <v>3847</v>
      </c>
      <c r="G341" s="0" t="s">
        <v>4779</v>
      </c>
    </row>
    <row customHeight="1" ht="11.25">
      <c r="A342" s="600" t="s">
        <v>16</v>
      </c>
      <c r="B342" s="0" t="s">
        <v>4715</v>
      </c>
      <c r="C342" s="0" t="s">
        <v>4716</v>
      </c>
      <c r="D342" s="0" t="s">
        <v>4780</v>
      </c>
      <c r="E342" s="0" t="s">
        <v>4781</v>
      </c>
      <c r="F342" s="0" t="s">
        <v>3847</v>
      </c>
      <c r="G342" s="0" t="s">
        <v>4782</v>
      </c>
    </row>
    <row customHeight="1" ht="11.25">
      <c r="A343" s="600" t="s">
        <v>16</v>
      </c>
      <c r="B343" s="0" t="s">
        <v>4715</v>
      </c>
      <c r="C343" s="0" t="s">
        <v>4716</v>
      </c>
      <c r="D343" s="0" t="s">
        <v>3993</v>
      </c>
      <c r="E343" s="0" t="s">
        <v>4783</v>
      </c>
      <c r="F343" s="0" t="s">
        <v>3847</v>
      </c>
      <c r="G343" s="0" t="s">
        <v>4784</v>
      </c>
    </row>
    <row customHeight="1" ht="11.25">
      <c r="A344" s="600" t="s">
        <v>16</v>
      </c>
      <c r="B344" s="0" t="s">
        <v>4715</v>
      </c>
      <c r="C344" s="0" t="s">
        <v>4716</v>
      </c>
      <c r="D344" s="0" t="s">
        <v>4785</v>
      </c>
      <c r="E344" s="0" t="s">
        <v>4786</v>
      </c>
      <c r="F344" s="0" t="s">
        <v>3847</v>
      </c>
      <c r="G344" s="0" t="s">
        <v>4787</v>
      </c>
    </row>
    <row customHeight="1" ht="11.25">
      <c r="A345" s="600" t="s">
        <v>16</v>
      </c>
      <c r="B345" s="0" t="s">
        <v>4715</v>
      </c>
      <c r="C345" s="0" t="s">
        <v>4716</v>
      </c>
      <c r="D345" s="0" t="s">
        <v>4788</v>
      </c>
      <c r="E345" s="0" t="s">
        <v>4789</v>
      </c>
      <c r="F345" s="0" t="s">
        <v>3847</v>
      </c>
      <c r="G345" s="0" t="s">
        <v>4790</v>
      </c>
    </row>
    <row customHeight="1" ht="11.25">
      <c r="A346" s="600" t="s">
        <v>16</v>
      </c>
      <c r="B346" s="0" t="s">
        <v>4791</v>
      </c>
      <c r="C346" s="0" t="s">
        <v>4792</v>
      </c>
      <c r="D346" s="0" t="s">
        <v>4793</v>
      </c>
      <c r="E346" s="0" t="s">
        <v>4794</v>
      </c>
      <c r="F346" s="0" t="s">
        <v>3847</v>
      </c>
      <c r="G346" s="0" t="s">
        <v>4795</v>
      </c>
    </row>
    <row customHeight="1" ht="11.25">
      <c r="A347" s="600" t="s">
        <v>16</v>
      </c>
      <c r="B347" s="0" t="s">
        <v>4791</v>
      </c>
      <c r="C347" s="0" t="s">
        <v>4792</v>
      </c>
      <c r="D347" s="0" t="s">
        <v>3899</v>
      </c>
      <c r="E347" s="0" t="s">
        <v>4796</v>
      </c>
      <c r="F347" s="0" t="s">
        <v>3847</v>
      </c>
      <c r="G347" s="0" t="s">
        <v>4797</v>
      </c>
    </row>
    <row customHeight="1" ht="11.25">
      <c r="A348" s="600" t="s">
        <v>16</v>
      </c>
      <c r="B348" s="0" t="s">
        <v>4791</v>
      </c>
      <c r="C348" s="0" t="s">
        <v>4792</v>
      </c>
      <c r="D348" s="0" t="s">
        <v>4798</v>
      </c>
      <c r="E348" s="0" t="s">
        <v>4799</v>
      </c>
      <c r="F348" s="0" t="s">
        <v>3847</v>
      </c>
      <c r="G348" s="0" t="s">
        <v>4800</v>
      </c>
    </row>
    <row customHeight="1" ht="11.25">
      <c r="A349" s="600" t="s">
        <v>16</v>
      </c>
      <c r="B349" s="0" t="s">
        <v>4791</v>
      </c>
      <c r="C349" s="0" t="s">
        <v>4792</v>
      </c>
      <c r="D349" s="0" t="s">
        <v>4801</v>
      </c>
      <c r="E349" s="0" t="s">
        <v>4802</v>
      </c>
      <c r="F349" s="0" t="s">
        <v>3847</v>
      </c>
      <c r="G349" s="0" t="s">
        <v>4803</v>
      </c>
    </row>
    <row customHeight="1" ht="11.25">
      <c r="A350" s="600" t="s">
        <v>16</v>
      </c>
      <c r="B350" s="0" t="s">
        <v>4791</v>
      </c>
      <c r="C350" s="0" t="s">
        <v>4792</v>
      </c>
      <c r="D350" s="0" t="s">
        <v>4804</v>
      </c>
      <c r="E350" s="0" t="s">
        <v>4805</v>
      </c>
      <c r="F350" s="0" t="s">
        <v>3847</v>
      </c>
      <c r="G350" s="0" t="s">
        <v>4806</v>
      </c>
    </row>
    <row customHeight="1" ht="11.25">
      <c r="A351" s="600" t="s">
        <v>16</v>
      </c>
      <c r="B351" s="0" t="s">
        <v>4791</v>
      </c>
      <c r="C351" s="0" t="s">
        <v>4792</v>
      </c>
      <c r="D351" s="0" t="s">
        <v>4807</v>
      </c>
      <c r="E351" s="0" t="s">
        <v>4808</v>
      </c>
      <c r="F351" s="0" t="s">
        <v>3847</v>
      </c>
      <c r="G351" s="0" t="s">
        <v>4809</v>
      </c>
    </row>
    <row customHeight="1" ht="11.25">
      <c r="A352" s="600" t="s">
        <v>16</v>
      </c>
      <c r="B352" s="0" t="s">
        <v>4791</v>
      </c>
      <c r="C352" s="0" t="s">
        <v>4792</v>
      </c>
      <c r="D352" s="0" t="s">
        <v>4810</v>
      </c>
      <c r="E352" s="0" t="s">
        <v>4811</v>
      </c>
      <c r="F352" s="0" t="s">
        <v>3847</v>
      </c>
      <c r="G352" s="0" t="s">
        <v>4812</v>
      </c>
    </row>
    <row customHeight="1" ht="11.25">
      <c r="A353" s="600" t="s">
        <v>16</v>
      </c>
      <c r="B353" s="0" t="s">
        <v>4791</v>
      </c>
      <c r="C353" s="0" t="s">
        <v>4792</v>
      </c>
      <c r="D353" s="0" t="s">
        <v>4161</v>
      </c>
      <c r="E353" s="0" t="s">
        <v>4813</v>
      </c>
      <c r="F353" s="0" t="s">
        <v>3847</v>
      </c>
      <c r="G353" s="0" t="s">
        <v>4814</v>
      </c>
    </row>
    <row customHeight="1" ht="11.25">
      <c r="A354" s="600" t="s">
        <v>16</v>
      </c>
      <c r="B354" s="0" t="s">
        <v>4791</v>
      </c>
      <c r="C354" s="0" t="s">
        <v>4792</v>
      </c>
      <c r="D354" s="0" t="s">
        <v>4815</v>
      </c>
      <c r="E354" s="0" t="s">
        <v>4816</v>
      </c>
      <c r="F354" s="0" t="s">
        <v>3847</v>
      </c>
      <c r="G354" s="0" t="s">
        <v>4817</v>
      </c>
    </row>
    <row customHeight="1" ht="11.25">
      <c r="A355" s="600" t="s">
        <v>16</v>
      </c>
      <c r="B355" s="0" t="s">
        <v>4791</v>
      </c>
      <c r="C355" s="0" t="s">
        <v>4792</v>
      </c>
      <c r="D355" s="0" t="s">
        <v>4791</v>
      </c>
      <c r="E355" s="0" t="s">
        <v>4792</v>
      </c>
      <c r="F355" s="0" t="s">
        <v>3844</v>
      </c>
      <c r="G355" s="0" t="s">
        <v>4818</v>
      </c>
    </row>
    <row customHeight="1" ht="11.25">
      <c r="A356" s="600" t="s">
        <v>16</v>
      </c>
      <c r="B356" s="0" t="s">
        <v>4791</v>
      </c>
      <c r="C356" s="0" t="s">
        <v>4792</v>
      </c>
      <c r="D356" s="0" t="s">
        <v>4819</v>
      </c>
      <c r="E356" s="0" t="s">
        <v>4820</v>
      </c>
      <c r="F356" s="0" t="s">
        <v>3847</v>
      </c>
      <c r="G356" s="0" t="s">
        <v>4821</v>
      </c>
    </row>
    <row customHeight="1" ht="11.25">
      <c r="A357" s="600" t="s">
        <v>16</v>
      </c>
      <c r="B357" s="0" t="s">
        <v>4791</v>
      </c>
      <c r="C357" s="0" t="s">
        <v>4792</v>
      </c>
      <c r="D357" s="0" t="s">
        <v>4822</v>
      </c>
      <c r="E357" s="0" t="s">
        <v>4823</v>
      </c>
      <c r="F357" s="0" t="s">
        <v>3847</v>
      </c>
      <c r="G357" s="0" t="s">
        <v>4824</v>
      </c>
    </row>
    <row customHeight="1" ht="11.25">
      <c r="A358" s="600" t="s">
        <v>16</v>
      </c>
      <c r="B358" s="0" t="s">
        <v>4791</v>
      </c>
      <c r="C358" s="0" t="s">
        <v>4792</v>
      </c>
      <c r="D358" s="0" t="s">
        <v>4825</v>
      </c>
      <c r="E358" s="0" t="s">
        <v>4826</v>
      </c>
      <c r="F358" s="0" t="s">
        <v>3847</v>
      </c>
      <c r="G358" s="0" t="s">
        <v>4827</v>
      </c>
    </row>
    <row customHeight="1" ht="11.25">
      <c r="A359" s="600" t="s">
        <v>16</v>
      </c>
      <c r="B359" s="0" t="s">
        <v>4791</v>
      </c>
      <c r="C359" s="0" t="s">
        <v>4792</v>
      </c>
      <c r="D359" s="0" t="s">
        <v>4828</v>
      </c>
      <c r="E359" s="0" t="s">
        <v>4829</v>
      </c>
      <c r="F359" s="0" t="s">
        <v>3847</v>
      </c>
      <c r="G359" s="0" t="s">
        <v>4830</v>
      </c>
    </row>
    <row customHeight="1" ht="11.25">
      <c r="A360" s="600" t="s">
        <v>16</v>
      </c>
      <c r="B360" s="0" t="s">
        <v>4791</v>
      </c>
      <c r="C360" s="0" t="s">
        <v>4792</v>
      </c>
      <c r="D360" s="0" t="s">
        <v>4831</v>
      </c>
      <c r="E360" s="0" t="s">
        <v>4832</v>
      </c>
      <c r="F360" s="0" t="s">
        <v>3847</v>
      </c>
      <c r="G360" s="0" t="s">
        <v>4833</v>
      </c>
    </row>
    <row customHeight="1" ht="11.25">
      <c r="A361" s="600" t="s">
        <v>16</v>
      </c>
      <c r="B361" s="0" t="s">
        <v>4834</v>
      </c>
      <c r="C361" s="0" t="s">
        <v>4835</v>
      </c>
      <c r="D361" s="0" t="s">
        <v>4836</v>
      </c>
      <c r="E361" s="0" t="s">
        <v>4837</v>
      </c>
      <c r="F361" s="0" t="s">
        <v>3847</v>
      </c>
      <c r="G361" s="0" t="s">
        <v>4838</v>
      </c>
    </row>
    <row customHeight="1" ht="11.25">
      <c r="A362" s="600" t="s">
        <v>16</v>
      </c>
      <c r="B362" s="0" t="s">
        <v>4834</v>
      </c>
      <c r="C362" s="0" t="s">
        <v>4835</v>
      </c>
      <c r="D362" s="0" t="s">
        <v>4839</v>
      </c>
      <c r="E362" s="0" t="s">
        <v>4840</v>
      </c>
      <c r="F362" s="0" t="s">
        <v>3847</v>
      </c>
      <c r="G362" s="0" t="s">
        <v>4841</v>
      </c>
    </row>
    <row customHeight="1" ht="11.25">
      <c r="A363" s="600" t="s">
        <v>16</v>
      </c>
      <c r="B363" s="0" t="s">
        <v>4834</v>
      </c>
      <c r="C363" s="0" t="s">
        <v>4835</v>
      </c>
      <c r="D363" s="0" t="s">
        <v>4842</v>
      </c>
      <c r="E363" s="0" t="s">
        <v>4843</v>
      </c>
      <c r="F363" s="0" t="s">
        <v>3847</v>
      </c>
      <c r="G363" s="0" t="s">
        <v>4844</v>
      </c>
    </row>
    <row customHeight="1" ht="11.25">
      <c r="A364" s="600" t="s">
        <v>16</v>
      </c>
      <c r="B364" s="0" t="s">
        <v>4834</v>
      </c>
      <c r="C364" s="0" t="s">
        <v>4835</v>
      </c>
      <c r="D364" s="0" t="s">
        <v>4845</v>
      </c>
      <c r="E364" s="0" t="s">
        <v>4846</v>
      </c>
      <c r="F364" s="0" t="s">
        <v>3854</v>
      </c>
      <c r="G364" s="0" t="s">
        <v>4847</v>
      </c>
    </row>
    <row customHeight="1" ht="11.25">
      <c r="A365" s="600" t="s">
        <v>16</v>
      </c>
      <c r="B365" s="0" t="s">
        <v>4834</v>
      </c>
      <c r="C365" s="0" t="s">
        <v>4835</v>
      </c>
      <c r="D365" s="0" t="s">
        <v>4848</v>
      </c>
      <c r="E365" s="0" t="s">
        <v>4849</v>
      </c>
      <c r="F365" s="0" t="s">
        <v>3854</v>
      </c>
      <c r="G365" s="0" t="s">
        <v>4850</v>
      </c>
    </row>
    <row customHeight="1" ht="11.25">
      <c r="A366" s="600" t="s">
        <v>16</v>
      </c>
      <c r="B366" s="0" t="s">
        <v>4834</v>
      </c>
      <c r="C366" s="0" t="s">
        <v>4835</v>
      </c>
      <c r="D366" s="0" t="s">
        <v>4851</v>
      </c>
      <c r="E366" s="0" t="s">
        <v>4852</v>
      </c>
      <c r="F366" s="0" t="s">
        <v>3847</v>
      </c>
      <c r="G366" s="0" t="s">
        <v>4853</v>
      </c>
    </row>
    <row customHeight="1" ht="11.25">
      <c r="A367" s="600" t="s">
        <v>16</v>
      </c>
      <c r="B367" s="0" t="s">
        <v>4834</v>
      </c>
      <c r="C367" s="0" t="s">
        <v>4835</v>
      </c>
      <c r="D367" s="0" t="s">
        <v>4854</v>
      </c>
      <c r="E367" s="0" t="s">
        <v>4855</v>
      </c>
      <c r="F367" s="0" t="s">
        <v>3847</v>
      </c>
      <c r="G367" s="0" t="s">
        <v>4856</v>
      </c>
    </row>
    <row customHeight="1" ht="11.25">
      <c r="A368" s="600" t="s">
        <v>16</v>
      </c>
      <c r="B368" s="0" t="s">
        <v>4834</v>
      </c>
      <c r="C368" s="0" t="s">
        <v>4835</v>
      </c>
      <c r="D368" s="0" t="s">
        <v>4834</v>
      </c>
      <c r="E368" s="0" t="s">
        <v>4835</v>
      </c>
      <c r="F368" s="0" t="s">
        <v>3844</v>
      </c>
      <c r="G368" s="0" t="s">
        <v>4857</v>
      </c>
    </row>
    <row customHeight="1" ht="11.25">
      <c r="A369" s="600" t="s">
        <v>16</v>
      </c>
      <c r="B369" s="0" t="s">
        <v>4834</v>
      </c>
      <c r="C369" s="0" t="s">
        <v>4835</v>
      </c>
      <c r="D369" s="0" t="s">
        <v>4858</v>
      </c>
      <c r="E369" s="0" t="s">
        <v>4859</v>
      </c>
      <c r="F369" s="0" t="s">
        <v>3847</v>
      </c>
      <c r="G369" s="0" t="s">
        <v>4860</v>
      </c>
    </row>
    <row customHeight="1" ht="11.25">
      <c r="A370" s="600" t="s">
        <v>16</v>
      </c>
      <c r="B370" s="0" t="s">
        <v>4834</v>
      </c>
      <c r="C370" s="0" t="s">
        <v>4835</v>
      </c>
      <c r="D370" s="0" t="s">
        <v>4861</v>
      </c>
      <c r="E370" s="0" t="s">
        <v>4862</v>
      </c>
      <c r="F370" s="0" t="s">
        <v>3847</v>
      </c>
      <c r="G370" s="0" t="s">
        <v>4863</v>
      </c>
    </row>
    <row customHeight="1" ht="11.25">
      <c r="A371" s="600" t="s">
        <v>16</v>
      </c>
      <c r="B371" s="0" t="s">
        <v>4864</v>
      </c>
      <c r="C371" s="0" t="s">
        <v>4865</v>
      </c>
      <c r="D371" s="0" t="s">
        <v>4866</v>
      </c>
      <c r="E371" s="0" t="s">
        <v>4867</v>
      </c>
      <c r="F371" s="0" t="s">
        <v>3847</v>
      </c>
      <c r="G371" s="0" t="s">
        <v>4868</v>
      </c>
    </row>
    <row customHeight="1" ht="11.25">
      <c r="A372" s="600" t="s">
        <v>16</v>
      </c>
      <c r="B372" s="0" t="s">
        <v>4864</v>
      </c>
      <c r="C372" s="0" t="s">
        <v>4865</v>
      </c>
      <c r="D372" s="0" t="s">
        <v>4869</v>
      </c>
      <c r="E372" s="0" t="s">
        <v>4870</v>
      </c>
      <c r="F372" s="0" t="s">
        <v>3847</v>
      </c>
      <c r="G372" s="0" t="s">
        <v>4871</v>
      </c>
    </row>
    <row customHeight="1" ht="11.25">
      <c r="A373" s="600" t="s">
        <v>16</v>
      </c>
      <c r="B373" s="0" t="s">
        <v>4864</v>
      </c>
      <c r="C373" s="0" t="s">
        <v>4865</v>
      </c>
      <c r="D373" s="0" t="s">
        <v>4836</v>
      </c>
      <c r="E373" s="0" t="s">
        <v>4872</v>
      </c>
      <c r="F373" s="0" t="s">
        <v>3847</v>
      </c>
      <c r="G373" s="0" t="s">
        <v>4873</v>
      </c>
    </row>
    <row customHeight="1" ht="11.25">
      <c r="A374" s="600" t="s">
        <v>16</v>
      </c>
      <c r="B374" s="0" t="s">
        <v>4864</v>
      </c>
      <c r="C374" s="0" t="s">
        <v>4865</v>
      </c>
      <c r="D374" s="0" t="s">
        <v>4874</v>
      </c>
      <c r="E374" s="0" t="s">
        <v>4875</v>
      </c>
      <c r="F374" s="0" t="s">
        <v>3847</v>
      </c>
      <c r="G374" s="0" t="s">
        <v>4876</v>
      </c>
    </row>
    <row customHeight="1" ht="11.25">
      <c r="A375" s="600" t="s">
        <v>16</v>
      </c>
      <c r="B375" s="0" t="s">
        <v>4864</v>
      </c>
      <c r="C375" s="0" t="s">
        <v>4865</v>
      </c>
      <c r="D375" s="0" t="s">
        <v>3929</v>
      </c>
      <c r="E375" s="0" t="s">
        <v>4877</v>
      </c>
      <c r="F375" s="0" t="s">
        <v>3847</v>
      </c>
      <c r="G375" s="0" t="s">
        <v>4878</v>
      </c>
    </row>
    <row customHeight="1" ht="11.25">
      <c r="A376" s="600" t="s">
        <v>16</v>
      </c>
      <c r="B376" s="0" t="s">
        <v>4864</v>
      </c>
      <c r="C376" s="0" t="s">
        <v>4865</v>
      </c>
      <c r="D376" s="0" t="s">
        <v>4879</v>
      </c>
      <c r="E376" s="0" t="s">
        <v>4880</v>
      </c>
      <c r="F376" s="0" t="s">
        <v>3847</v>
      </c>
      <c r="G376" s="0" t="s">
        <v>4881</v>
      </c>
    </row>
    <row customHeight="1" ht="11.25">
      <c r="A377" s="600" t="s">
        <v>16</v>
      </c>
      <c r="B377" s="0" t="s">
        <v>4864</v>
      </c>
      <c r="C377" s="0" t="s">
        <v>4865</v>
      </c>
      <c r="D377" s="0" t="s">
        <v>4882</v>
      </c>
      <c r="E377" s="0" t="s">
        <v>4883</v>
      </c>
      <c r="F377" s="0" t="s">
        <v>3847</v>
      </c>
      <c r="G377" s="0" t="s">
        <v>4884</v>
      </c>
    </row>
    <row customHeight="1" ht="11.25">
      <c r="A378" s="600" t="s">
        <v>16</v>
      </c>
      <c r="B378" s="0" t="s">
        <v>4864</v>
      </c>
      <c r="C378" s="0" t="s">
        <v>4865</v>
      </c>
      <c r="D378" s="0" t="s">
        <v>4885</v>
      </c>
      <c r="E378" s="0" t="s">
        <v>4886</v>
      </c>
      <c r="F378" s="0" t="s">
        <v>3847</v>
      </c>
      <c r="G378" s="0" t="s">
        <v>4887</v>
      </c>
    </row>
    <row customHeight="1" ht="11.25">
      <c r="A379" s="600" t="s">
        <v>16</v>
      </c>
      <c r="B379" s="0" t="s">
        <v>4864</v>
      </c>
      <c r="C379" s="0" t="s">
        <v>4865</v>
      </c>
      <c r="D379" s="0" t="s">
        <v>4888</v>
      </c>
      <c r="E379" s="0" t="s">
        <v>4889</v>
      </c>
      <c r="F379" s="0" t="s">
        <v>3847</v>
      </c>
      <c r="G379" s="0" t="s">
        <v>4890</v>
      </c>
    </row>
    <row customHeight="1" ht="11.25">
      <c r="A380" s="600" t="s">
        <v>16</v>
      </c>
      <c r="B380" s="0" t="s">
        <v>4864</v>
      </c>
      <c r="C380" s="0" t="s">
        <v>4865</v>
      </c>
      <c r="D380" s="0" t="s">
        <v>4891</v>
      </c>
      <c r="E380" s="0" t="s">
        <v>4892</v>
      </c>
      <c r="F380" s="0" t="s">
        <v>3847</v>
      </c>
      <c r="G380" s="0" t="s">
        <v>4893</v>
      </c>
    </row>
    <row customHeight="1" ht="11.25">
      <c r="A381" s="600" t="s">
        <v>16</v>
      </c>
      <c r="B381" s="0" t="s">
        <v>4864</v>
      </c>
      <c r="C381" s="0" t="s">
        <v>4865</v>
      </c>
      <c r="D381" s="0" t="s">
        <v>4894</v>
      </c>
      <c r="E381" s="0" t="s">
        <v>4895</v>
      </c>
      <c r="F381" s="0" t="s">
        <v>3847</v>
      </c>
      <c r="G381" s="0" t="s">
        <v>4896</v>
      </c>
    </row>
    <row customHeight="1" ht="11.25">
      <c r="A382" s="600" t="s">
        <v>16</v>
      </c>
      <c r="B382" s="0" t="s">
        <v>4864</v>
      </c>
      <c r="C382" s="0" t="s">
        <v>4865</v>
      </c>
      <c r="D382" s="0" t="s">
        <v>4897</v>
      </c>
      <c r="E382" s="0" t="s">
        <v>4898</v>
      </c>
      <c r="F382" s="0" t="s">
        <v>3847</v>
      </c>
      <c r="G382" s="0" t="s">
        <v>4899</v>
      </c>
    </row>
    <row customHeight="1" ht="11.25">
      <c r="A383" s="600" t="s">
        <v>16</v>
      </c>
      <c r="B383" s="0" t="s">
        <v>4864</v>
      </c>
      <c r="C383" s="0" t="s">
        <v>4865</v>
      </c>
      <c r="D383" s="0" t="s">
        <v>4900</v>
      </c>
      <c r="E383" s="0" t="s">
        <v>4901</v>
      </c>
      <c r="F383" s="0" t="s">
        <v>3847</v>
      </c>
      <c r="G383" s="0" t="s">
        <v>4902</v>
      </c>
    </row>
    <row customHeight="1" ht="11.25">
      <c r="A384" s="600" t="s">
        <v>16</v>
      </c>
      <c r="B384" s="0" t="s">
        <v>4864</v>
      </c>
      <c r="C384" s="0" t="s">
        <v>4865</v>
      </c>
      <c r="D384" s="0" t="s">
        <v>4903</v>
      </c>
      <c r="E384" s="0" t="s">
        <v>4904</v>
      </c>
      <c r="F384" s="0" t="s">
        <v>3847</v>
      </c>
      <c r="G384" s="0" t="s">
        <v>4905</v>
      </c>
    </row>
    <row customHeight="1" ht="11.25">
      <c r="A385" s="600" t="s">
        <v>16</v>
      </c>
      <c r="B385" s="0" t="s">
        <v>4864</v>
      </c>
      <c r="C385" s="0" t="s">
        <v>4865</v>
      </c>
      <c r="D385" s="0" t="s">
        <v>4906</v>
      </c>
      <c r="E385" s="0" t="s">
        <v>4907</v>
      </c>
      <c r="F385" s="0" t="s">
        <v>3847</v>
      </c>
      <c r="G385" s="0" t="s">
        <v>4908</v>
      </c>
    </row>
    <row customHeight="1" ht="11.25">
      <c r="A386" s="600" t="s">
        <v>16</v>
      </c>
      <c r="B386" s="0" t="s">
        <v>4864</v>
      </c>
      <c r="C386" s="0" t="s">
        <v>4865</v>
      </c>
      <c r="D386" s="0" t="s">
        <v>4909</v>
      </c>
      <c r="E386" s="0" t="s">
        <v>4910</v>
      </c>
      <c r="F386" s="0" t="s">
        <v>3847</v>
      </c>
      <c r="G386" s="0" t="s">
        <v>4911</v>
      </c>
    </row>
    <row customHeight="1" ht="11.25">
      <c r="A387" s="600" t="s">
        <v>16</v>
      </c>
      <c r="B387" s="0" t="s">
        <v>4864</v>
      </c>
      <c r="C387" s="0" t="s">
        <v>4865</v>
      </c>
      <c r="D387" s="0" t="s">
        <v>4912</v>
      </c>
      <c r="E387" s="0" t="s">
        <v>4913</v>
      </c>
      <c r="F387" s="0" t="s">
        <v>3847</v>
      </c>
      <c r="G387" s="0" t="s">
        <v>4914</v>
      </c>
    </row>
    <row customHeight="1" ht="11.25">
      <c r="A388" s="600" t="s">
        <v>16</v>
      </c>
      <c r="B388" s="0" t="s">
        <v>4864</v>
      </c>
      <c r="C388" s="0" t="s">
        <v>4865</v>
      </c>
      <c r="D388" s="0" t="s">
        <v>4915</v>
      </c>
      <c r="E388" s="0" t="s">
        <v>4916</v>
      </c>
      <c r="F388" s="0" t="s">
        <v>3847</v>
      </c>
      <c r="G388" s="0" t="s">
        <v>4917</v>
      </c>
    </row>
    <row customHeight="1" ht="11.25">
      <c r="A389" s="600" t="s">
        <v>16</v>
      </c>
      <c r="B389" s="0" t="s">
        <v>4864</v>
      </c>
      <c r="C389" s="0" t="s">
        <v>4865</v>
      </c>
      <c r="D389" s="0" t="s">
        <v>4864</v>
      </c>
      <c r="E389" s="0" t="s">
        <v>4865</v>
      </c>
      <c r="F389" s="0" t="s">
        <v>3844</v>
      </c>
      <c r="G389" s="0" t="s">
        <v>4918</v>
      </c>
    </row>
    <row customHeight="1" ht="11.25">
      <c r="A390" s="600" t="s">
        <v>16</v>
      </c>
      <c r="B390" s="0" t="s">
        <v>4864</v>
      </c>
      <c r="C390" s="0" t="s">
        <v>4865</v>
      </c>
      <c r="D390" s="0" t="s">
        <v>4919</v>
      </c>
      <c r="E390" s="0" t="s">
        <v>4920</v>
      </c>
      <c r="F390" s="0" t="s">
        <v>3847</v>
      </c>
      <c r="G390" s="0" t="s">
        <v>4921</v>
      </c>
    </row>
    <row customHeight="1" ht="11.25">
      <c r="A391" s="600" t="s">
        <v>16</v>
      </c>
      <c r="B391" s="0" t="s">
        <v>4864</v>
      </c>
      <c r="C391" s="0" t="s">
        <v>4865</v>
      </c>
      <c r="D391" s="0" t="s">
        <v>3993</v>
      </c>
      <c r="E391" s="0" t="s">
        <v>4922</v>
      </c>
      <c r="F391" s="0" t="s">
        <v>3847</v>
      </c>
      <c r="G391" s="0" t="s">
        <v>4923</v>
      </c>
    </row>
    <row customHeight="1" ht="11.25">
      <c r="A392" s="600" t="s">
        <v>16</v>
      </c>
      <c r="B392" s="0" t="s">
        <v>4864</v>
      </c>
      <c r="C392" s="0" t="s">
        <v>4865</v>
      </c>
      <c r="D392" s="0" t="s">
        <v>4924</v>
      </c>
      <c r="E392" s="0" t="s">
        <v>4925</v>
      </c>
      <c r="F392" s="0" t="s">
        <v>3847</v>
      </c>
      <c r="G392" s="0" t="s">
        <v>4926</v>
      </c>
    </row>
    <row customHeight="1" ht="11.25">
      <c r="A393" s="600" t="s">
        <v>16</v>
      </c>
      <c r="B393" s="0" t="s">
        <v>4927</v>
      </c>
      <c r="C393" s="0" t="s">
        <v>4928</v>
      </c>
      <c r="D393" s="0" t="s">
        <v>4929</v>
      </c>
      <c r="E393" s="0" t="s">
        <v>4930</v>
      </c>
      <c r="F393" s="0" t="s">
        <v>3847</v>
      </c>
      <c r="G393" s="0" t="s">
        <v>4931</v>
      </c>
    </row>
    <row customHeight="1" ht="11.25">
      <c r="A394" s="600" t="s">
        <v>16</v>
      </c>
      <c r="B394" s="0" t="s">
        <v>4927</v>
      </c>
      <c r="C394" s="0" t="s">
        <v>4928</v>
      </c>
      <c r="D394" s="0" t="s">
        <v>4932</v>
      </c>
      <c r="E394" s="0" t="s">
        <v>4933</v>
      </c>
      <c r="F394" s="0" t="s">
        <v>3884</v>
      </c>
      <c r="G394" s="0" t="s">
        <v>4934</v>
      </c>
    </row>
    <row customHeight="1" ht="11.25">
      <c r="A395" s="600" t="s">
        <v>16</v>
      </c>
      <c r="B395" s="0" t="s">
        <v>4927</v>
      </c>
      <c r="C395" s="0" t="s">
        <v>4928</v>
      </c>
      <c r="D395" s="0" t="s">
        <v>4935</v>
      </c>
      <c r="E395" s="0" t="s">
        <v>4936</v>
      </c>
      <c r="F395" s="0" t="s">
        <v>3847</v>
      </c>
      <c r="G395" s="0" t="s">
        <v>4937</v>
      </c>
    </row>
    <row customHeight="1" ht="11.25">
      <c r="A396" s="600" t="s">
        <v>16</v>
      </c>
      <c r="B396" s="0" t="s">
        <v>4927</v>
      </c>
      <c r="C396" s="0" t="s">
        <v>4928</v>
      </c>
      <c r="D396" s="0" t="s">
        <v>4938</v>
      </c>
      <c r="E396" s="0" t="s">
        <v>4939</v>
      </c>
      <c r="F396" s="0" t="s">
        <v>3854</v>
      </c>
      <c r="G396" s="0" t="s">
        <v>4940</v>
      </c>
    </row>
    <row customHeight="1" ht="11.25">
      <c r="A397" s="600" t="s">
        <v>16</v>
      </c>
      <c r="B397" s="0" t="s">
        <v>4927</v>
      </c>
      <c r="C397" s="0" t="s">
        <v>4928</v>
      </c>
      <c r="D397" s="0" t="s">
        <v>4941</v>
      </c>
      <c r="E397" s="0" t="s">
        <v>4942</v>
      </c>
      <c r="F397" s="0" t="s">
        <v>3854</v>
      </c>
      <c r="G397" s="0" t="s">
        <v>4943</v>
      </c>
    </row>
    <row customHeight="1" ht="11.25">
      <c r="A398" s="600" t="s">
        <v>16</v>
      </c>
      <c r="B398" s="0" t="s">
        <v>4927</v>
      </c>
      <c r="C398" s="0" t="s">
        <v>4928</v>
      </c>
      <c r="D398" s="0" t="s">
        <v>4944</v>
      </c>
      <c r="E398" s="0" t="s">
        <v>4945</v>
      </c>
      <c r="F398" s="0" t="s">
        <v>3854</v>
      </c>
      <c r="G398" s="0" t="s">
        <v>4946</v>
      </c>
    </row>
    <row customHeight="1" ht="11.25">
      <c r="A399" s="600" t="s">
        <v>16</v>
      </c>
      <c r="B399" s="0" t="s">
        <v>4927</v>
      </c>
      <c r="C399" s="0" t="s">
        <v>4928</v>
      </c>
      <c r="D399" s="0" t="s">
        <v>4947</v>
      </c>
      <c r="E399" s="0" t="s">
        <v>4948</v>
      </c>
      <c r="F399" s="0" t="s">
        <v>3854</v>
      </c>
      <c r="G399" s="0" t="s">
        <v>4949</v>
      </c>
    </row>
    <row customHeight="1" ht="11.25">
      <c r="A400" s="600" t="s">
        <v>16</v>
      </c>
      <c r="B400" s="0" t="s">
        <v>4927</v>
      </c>
      <c r="C400" s="0" t="s">
        <v>4928</v>
      </c>
      <c r="D400" s="0" t="s">
        <v>4950</v>
      </c>
      <c r="E400" s="0" t="s">
        <v>4951</v>
      </c>
      <c r="F400" s="0" t="s">
        <v>3854</v>
      </c>
      <c r="G400" s="0" t="s">
        <v>4952</v>
      </c>
    </row>
    <row customHeight="1" ht="11.25">
      <c r="A401" s="600" t="s">
        <v>16</v>
      </c>
      <c r="B401" s="0" t="s">
        <v>4927</v>
      </c>
      <c r="C401" s="0" t="s">
        <v>4928</v>
      </c>
      <c r="D401" s="0" t="s">
        <v>4953</v>
      </c>
      <c r="E401" s="0" t="s">
        <v>4954</v>
      </c>
      <c r="F401" s="0" t="s">
        <v>3847</v>
      </c>
      <c r="G401" s="0" t="s">
        <v>4955</v>
      </c>
    </row>
    <row customHeight="1" ht="11.25">
      <c r="A402" s="600" t="s">
        <v>16</v>
      </c>
      <c r="B402" s="0" t="s">
        <v>4927</v>
      </c>
      <c r="C402" s="0" t="s">
        <v>4928</v>
      </c>
      <c r="D402" s="0" t="s">
        <v>4956</v>
      </c>
      <c r="E402" s="0" t="s">
        <v>4957</v>
      </c>
      <c r="F402" s="0" t="s">
        <v>3847</v>
      </c>
      <c r="G402" s="0" t="s">
        <v>4958</v>
      </c>
    </row>
    <row customHeight="1" ht="11.25">
      <c r="A403" s="600" t="s">
        <v>16</v>
      </c>
      <c r="B403" s="0" t="s">
        <v>4927</v>
      </c>
      <c r="C403" s="0" t="s">
        <v>4928</v>
      </c>
      <c r="D403" s="0" t="s">
        <v>4927</v>
      </c>
      <c r="E403" s="0" t="s">
        <v>4928</v>
      </c>
      <c r="F403" s="0" t="s">
        <v>3844</v>
      </c>
      <c r="G403" s="0" t="s">
        <v>4959</v>
      </c>
    </row>
    <row customHeight="1" ht="11.25">
      <c r="A404" s="600" t="s">
        <v>16</v>
      </c>
      <c r="B404" s="0" t="s">
        <v>4927</v>
      </c>
      <c r="C404" s="0" t="s">
        <v>4928</v>
      </c>
      <c r="D404" s="0" t="s">
        <v>4960</v>
      </c>
      <c r="E404" s="0" t="s">
        <v>4961</v>
      </c>
      <c r="F404" s="0" t="s">
        <v>3847</v>
      </c>
      <c r="G404" s="0" t="s">
        <v>4962</v>
      </c>
    </row>
    <row customHeight="1" ht="11.25">
      <c r="A405" s="600" t="s">
        <v>16</v>
      </c>
      <c r="B405" s="0" t="s">
        <v>4963</v>
      </c>
      <c r="C405" s="0" t="s">
        <v>4964</v>
      </c>
      <c r="D405" s="0" t="s">
        <v>4965</v>
      </c>
      <c r="E405" s="0" t="s">
        <v>4966</v>
      </c>
      <c r="F405" s="0" t="s">
        <v>3847</v>
      </c>
      <c r="G405" s="0" t="s">
        <v>4967</v>
      </c>
    </row>
    <row customHeight="1" ht="11.25">
      <c r="A406" s="600" t="s">
        <v>16</v>
      </c>
      <c r="B406" s="0" t="s">
        <v>4963</v>
      </c>
      <c r="C406" s="0" t="s">
        <v>4964</v>
      </c>
      <c r="D406" s="0" t="s">
        <v>4968</v>
      </c>
      <c r="E406" s="0" t="s">
        <v>4969</v>
      </c>
      <c r="F406" s="0" t="s">
        <v>3847</v>
      </c>
      <c r="G406" s="0" t="s">
        <v>4970</v>
      </c>
    </row>
    <row customHeight="1" ht="11.25">
      <c r="A407" s="600" t="s">
        <v>16</v>
      </c>
      <c r="B407" s="0" t="s">
        <v>4963</v>
      </c>
      <c r="C407" s="0" t="s">
        <v>4964</v>
      </c>
      <c r="D407" s="0" t="s">
        <v>4971</v>
      </c>
      <c r="E407" s="0" t="s">
        <v>4972</v>
      </c>
      <c r="F407" s="0" t="s">
        <v>3854</v>
      </c>
      <c r="G407" s="0" t="s">
        <v>4973</v>
      </c>
    </row>
    <row customHeight="1" ht="11.25">
      <c r="A408" s="600" t="s">
        <v>16</v>
      </c>
      <c r="B408" s="0" t="s">
        <v>4963</v>
      </c>
      <c r="C408" s="0" t="s">
        <v>4964</v>
      </c>
      <c r="D408" s="0" t="s">
        <v>4974</v>
      </c>
      <c r="E408" s="0" t="s">
        <v>4975</v>
      </c>
      <c r="F408" s="0" t="s">
        <v>3854</v>
      </c>
      <c r="G408" s="0" t="s">
        <v>4976</v>
      </c>
    </row>
    <row customHeight="1" ht="11.25">
      <c r="A409" s="600" t="s">
        <v>16</v>
      </c>
      <c r="B409" s="0" t="s">
        <v>4963</v>
      </c>
      <c r="C409" s="0" t="s">
        <v>4964</v>
      </c>
      <c r="D409" s="0" t="s">
        <v>4977</v>
      </c>
      <c r="E409" s="0" t="s">
        <v>4978</v>
      </c>
      <c r="F409" s="0" t="s">
        <v>3854</v>
      </c>
      <c r="G409" s="0" t="s">
        <v>4979</v>
      </c>
    </row>
    <row customHeight="1" ht="11.25">
      <c r="A410" s="600" t="s">
        <v>16</v>
      </c>
      <c r="B410" s="0" t="s">
        <v>4963</v>
      </c>
      <c r="C410" s="0" t="s">
        <v>4964</v>
      </c>
      <c r="D410" s="0" t="s">
        <v>4980</v>
      </c>
      <c r="E410" s="0" t="s">
        <v>4981</v>
      </c>
      <c r="F410" s="0" t="s">
        <v>3847</v>
      </c>
      <c r="G410" s="0" t="s">
        <v>4982</v>
      </c>
    </row>
    <row customHeight="1" ht="11.25">
      <c r="A411" s="600" t="s">
        <v>16</v>
      </c>
      <c r="B411" s="0" t="s">
        <v>4963</v>
      </c>
      <c r="C411" s="0" t="s">
        <v>4964</v>
      </c>
      <c r="D411" s="0" t="s">
        <v>4983</v>
      </c>
      <c r="E411" s="0" t="s">
        <v>4984</v>
      </c>
      <c r="F411" s="0" t="s">
        <v>3847</v>
      </c>
      <c r="G411" s="0" t="s">
        <v>4985</v>
      </c>
    </row>
    <row customHeight="1" ht="11.25">
      <c r="A412" s="600" t="s">
        <v>16</v>
      </c>
      <c r="B412" s="0" t="s">
        <v>4963</v>
      </c>
      <c r="C412" s="0" t="s">
        <v>4964</v>
      </c>
      <c r="D412" s="0" t="s">
        <v>4986</v>
      </c>
      <c r="E412" s="0" t="s">
        <v>4987</v>
      </c>
      <c r="F412" s="0" t="s">
        <v>3847</v>
      </c>
      <c r="G412" s="0" t="s">
        <v>4988</v>
      </c>
    </row>
    <row customHeight="1" ht="11.25">
      <c r="A413" s="600" t="s">
        <v>16</v>
      </c>
      <c r="B413" s="0" t="s">
        <v>4963</v>
      </c>
      <c r="C413" s="0" t="s">
        <v>4964</v>
      </c>
      <c r="D413" s="0" t="s">
        <v>4963</v>
      </c>
      <c r="E413" s="0" t="s">
        <v>4964</v>
      </c>
      <c r="F413" s="0" t="s">
        <v>3844</v>
      </c>
      <c r="G413" s="0" t="s">
        <v>4989</v>
      </c>
    </row>
    <row customHeight="1" ht="11.25">
      <c r="A414" s="600" t="s">
        <v>16</v>
      </c>
      <c r="B414" s="0" t="s">
        <v>4963</v>
      </c>
      <c r="C414" s="0" t="s">
        <v>4964</v>
      </c>
      <c r="D414" s="0" t="s">
        <v>4990</v>
      </c>
      <c r="E414" s="0" t="s">
        <v>4991</v>
      </c>
      <c r="F414" s="0" t="s">
        <v>3847</v>
      </c>
      <c r="G414" s="0" t="s">
        <v>4992</v>
      </c>
    </row>
    <row customHeight="1" ht="11.25">
      <c r="A415" s="600" t="s">
        <v>16</v>
      </c>
      <c r="B415" s="0" t="s">
        <v>4963</v>
      </c>
      <c r="C415" s="0" t="s">
        <v>4964</v>
      </c>
      <c r="D415" s="0" t="s">
        <v>4993</v>
      </c>
      <c r="E415" s="0" t="s">
        <v>4994</v>
      </c>
      <c r="F415" s="0" t="s">
        <v>3847</v>
      </c>
      <c r="G415" s="0" t="s">
        <v>4995</v>
      </c>
    </row>
    <row customHeight="1" ht="11.25">
      <c r="A416" s="600" t="s">
        <v>16</v>
      </c>
      <c r="B416" s="0" t="s">
        <v>4996</v>
      </c>
      <c r="C416" s="0" t="s">
        <v>4997</v>
      </c>
      <c r="D416" s="0" t="s">
        <v>4176</v>
      </c>
      <c r="E416" s="0" t="s">
        <v>4998</v>
      </c>
      <c r="F416" s="0" t="s">
        <v>3847</v>
      </c>
      <c r="G416" s="0" t="s">
        <v>4999</v>
      </c>
    </row>
    <row customHeight="1" ht="11.25">
      <c r="A417" s="600" t="s">
        <v>16</v>
      </c>
      <c r="B417" s="0" t="s">
        <v>4996</v>
      </c>
      <c r="C417" s="0" t="s">
        <v>4997</v>
      </c>
      <c r="D417" s="0" t="s">
        <v>5000</v>
      </c>
      <c r="E417" s="0" t="s">
        <v>5001</v>
      </c>
      <c r="F417" s="0" t="s">
        <v>3865</v>
      </c>
      <c r="G417" s="0" t="s">
        <v>5002</v>
      </c>
    </row>
    <row customHeight="1" ht="11.25">
      <c r="A418" s="600" t="s">
        <v>16</v>
      </c>
      <c r="B418" s="0" t="s">
        <v>4996</v>
      </c>
      <c r="C418" s="0" t="s">
        <v>4997</v>
      </c>
      <c r="D418" s="0" t="s">
        <v>5003</v>
      </c>
      <c r="E418" s="0" t="s">
        <v>5004</v>
      </c>
      <c r="F418" s="0" t="s">
        <v>3847</v>
      </c>
      <c r="G418" s="0" t="s">
        <v>5005</v>
      </c>
    </row>
    <row customHeight="1" ht="11.25">
      <c r="A419" s="600" t="s">
        <v>16</v>
      </c>
      <c r="B419" s="0" t="s">
        <v>4996</v>
      </c>
      <c r="C419" s="0" t="s">
        <v>4997</v>
      </c>
      <c r="D419" s="0" t="s">
        <v>5006</v>
      </c>
      <c r="E419" s="0" t="s">
        <v>5007</v>
      </c>
      <c r="F419" s="0" t="s">
        <v>3847</v>
      </c>
      <c r="G419" s="0" t="s">
        <v>5008</v>
      </c>
    </row>
    <row customHeight="1" ht="11.25">
      <c r="A420" s="600" t="s">
        <v>16</v>
      </c>
      <c r="B420" s="0" t="s">
        <v>4996</v>
      </c>
      <c r="C420" s="0" t="s">
        <v>4997</v>
      </c>
      <c r="D420" s="0" t="s">
        <v>5009</v>
      </c>
      <c r="E420" s="0" t="s">
        <v>5010</v>
      </c>
      <c r="F420" s="0" t="s">
        <v>3847</v>
      </c>
      <c r="G420" s="0" t="s">
        <v>5011</v>
      </c>
    </row>
    <row customHeight="1" ht="11.25">
      <c r="A421" s="600" t="s">
        <v>16</v>
      </c>
      <c r="B421" s="0" t="s">
        <v>4996</v>
      </c>
      <c r="C421" s="0" t="s">
        <v>4997</v>
      </c>
      <c r="D421" s="0" t="s">
        <v>5012</v>
      </c>
      <c r="E421" s="0" t="s">
        <v>5013</v>
      </c>
      <c r="F421" s="0" t="s">
        <v>3847</v>
      </c>
      <c r="G421" s="0" t="s">
        <v>5014</v>
      </c>
    </row>
    <row customHeight="1" ht="11.25">
      <c r="A422" s="600" t="s">
        <v>16</v>
      </c>
      <c r="B422" s="0" t="s">
        <v>4996</v>
      </c>
      <c r="C422" s="0" t="s">
        <v>4997</v>
      </c>
      <c r="D422" s="0" t="s">
        <v>5015</v>
      </c>
      <c r="E422" s="0" t="s">
        <v>5016</v>
      </c>
      <c r="F422" s="0" t="s">
        <v>3847</v>
      </c>
      <c r="G422" s="0" t="s">
        <v>5017</v>
      </c>
    </row>
    <row customHeight="1" ht="11.25">
      <c r="A423" s="600" t="s">
        <v>16</v>
      </c>
      <c r="B423" s="0" t="s">
        <v>4996</v>
      </c>
      <c r="C423" s="0" t="s">
        <v>4997</v>
      </c>
      <c r="D423" s="0" t="s">
        <v>5018</v>
      </c>
      <c r="E423" s="0" t="s">
        <v>5019</v>
      </c>
      <c r="F423" s="0" t="s">
        <v>3847</v>
      </c>
      <c r="G423" s="0" t="s">
        <v>5020</v>
      </c>
    </row>
    <row customHeight="1" ht="11.25">
      <c r="A424" s="600" t="s">
        <v>16</v>
      </c>
      <c r="B424" s="0" t="s">
        <v>4996</v>
      </c>
      <c r="C424" s="0" t="s">
        <v>4997</v>
      </c>
      <c r="D424" s="0" t="s">
        <v>5021</v>
      </c>
      <c r="E424" s="0" t="s">
        <v>5022</v>
      </c>
      <c r="F424" s="0" t="s">
        <v>3847</v>
      </c>
      <c r="G424" s="0" t="s">
        <v>5023</v>
      </c>
    </row>
    <row customHeight="1" ht="11.25">
      <c r="A425" s="600" t="s">
        <v>16</v>
      </c>
      <c r="B425" s="0" t="s">
        <v>4996</v>
      </c>
      <c r="C425" s="0" t="s">
        <v>4997</v>
      </c>
      <c r="D425" s="0" t="s">
        <v>5024</v>
      </c>
      <c r="E425" s="0" t="s">
        <v>5025</v>
      </c>
      <c r="F425" s="0" t="s">
        <v>3847</v>
      </c>
      <c r="G425" s="0" t="s">
        <v>5026</v>
      </c>
    </row>
    <row customHeight="1" ht="11.25">
      <c r="A426" s="600" t="s">
        <v>16</v>
      </c>
      <c r="B426" s="0" t="s">
        <v>4996</v>
      </c>
      <c r="C426" s="0" t="s">
        <v>4997</v>
      </c>
      <c r="D426" s="0" t="s">
        <v>5027</v>
      </c>
      <c r="E426" s="0" t="s">
        <v>5028</v>
      </c>
      <c r="F426" s="0" t="s">
        <v>3847</v>
      </c>
      <c r="G426" s="0" t="s">
        <v>5029</v>
      </c>
    </row>
    <row customHeight="1" ht="11.25">
      <c r="A427" s="600" t="s">
        <v>16</v>
      </c>
      <c r="B427" s="0" t="s">
        <v>4996</v>
      </c>
      <c r="C427" s="0" t="s">
        <v>4997</v>
      </c>
      <c r="D427" s="0" t="s">
        <v>5030</v>
      </c>
      <c r="E427" s="0" t="s">
        <v>5031</v>
      </c>
      <c r="F427" s="0" t="s">
        <v>3847</v>
      </c>
      <c r="G427" s="0" t="s">
        <v>5032</v>
      </c>
    </row>
    <row customHeight="1" ht="11.25">
      <c r="A428" s="600" t="s">
        <v>16</v>
      </c>
      <c r="B428" s="0" t="s">
        <v>4996</v>
      </c>
      <c r="C428" s="0" t="s">
        <v>4997</v>
      </c>
      <c r="D428" s="0" t="s">
        <v>5033</v>
      </c>
      <c r="E428" s="0" t="s">
        <v>5034</v>
      </c>
      <c r="F428" s="0" t="s">
        <v>3847</v>
      </c>
      <c r="G428" s="0" t="s">
        <v>5035</v>
      </c>
    </row>
    <row customHeight="1" ht="11.25">
      <c r="A429" s="600" t="s">
        <v>16</v>
      </c>
      <c r="B429" s="0" t="s">
        <v>4996</v>
      </c>
      <c r="C429" s="0" t="s">
        <v>4997</v>
      </c>
      <c r="D429" s="0" t="s">
        <v>5036</v>
      </c>
      <c r="E429" s="0" t="s">
        <v>5037</v>
      </c>
      <c r="F429" s="0" t="s">
        <v>3854</v>
      </c>
      <c r="G429" s="0" t="s">
        <v>5038</v>
      </c>
    </row>
    <row customHeight="1" ht="11.25">
      <c r="A430" s="600" t="s">
        <v>16</v>
      </c>
      <c r="B430" s="0" t="s">
        <v>4996</v>
      </c>
      <c r="C430" s="0" t="s">
        <v>4997</v>
      </c>
      <c r="D430" s="0" t="s">
        <v>5039</v>
      </c>
      <c r="E430" s="0" t="s">
        <v>5040</v>
      </c>
      <c r="F430" s="0" t="s">
        <v>3847</v>
      </c>
      <c r="G430" s="0" t="s">
        <v>5041</v>
      </c>
    </row>
    <row customHeight="1" ht="11.25">
      <c r="A431" s="600" t="s">
        <v>16</v>
      </c>
      <c r="B431" s="0" t="s">
        <v>4996</v>
      </c>
      <c r="C431" s="0" t="s">
        <v>4997</v>
      </c>
      <c r="D431" s="0" t="s">
        <v>5042</v>
      </c>
      <c r="E431" s="0" t="s">
        <v>5043</v>
      </c>
      <c r="F431" s="0" t="s">
        <v>3847</v>
      </c>
      <c r="G431" s="0" t="s">
        <v>5044</v>
      </c>
    </row>
    <row customHeight="1" ht="11.25">
      <c r="A432" s="600" t="s">
        <v>16</v>
      </c>
      <c r="B432" s="0" t="s">
        <v>4996</v>
      </c>
      <c r="C432" s="0" t="s">
        <v>4997</v>
      </c>
      <c r="D432" s="0" t="s">
        <v>5045</v>
      </c>
      <c r="E432" s="0" t="s">
        <v>5046</v>
      </c>
      <c r="F432" s="0" t="s">
        <v>3847</v>
      </c>
      <c r="G432" s="0" t="s">
        <v>5047</v>
      </c>
    </row>
    <row customHeight="1" ht="11.25">
      <c r="A433" s="600" t="s">
        <v>16</v>
      </c>
      <c r="B433" s="0" t="s">
        <v>4996</v>
      </c>
      <c r="C433" s="0" t="s">
        <v>4997</v>
      </c>
      <c r="D433" s="0" t="s">
        <v>5048</v>
      </c>
      <c r="E433" s="0" t="s">
        <v>5049</v>
      </c>
      <c r="F433" s="0" t="s">
        <v>3847</v>
      </c>
      <c r="G433" s="0" t="s">
        <v>5050</v>
      </c>
    </row>
    <row customHeight="1" ht="11.25">
      <c r="A434" s="600" t="s">
        <v>16</v>
      </c>
      <c r="B434" s="0" t="s">
        <v>4996</v>
      </c>
      <c r="C434" s="0" t="s">
        <v>4997</v>
      </c>
      <c r="D434" s="0" t="s">
        <v>4996</v>
      </c>
      <c r="E434" s="0" t="s">
        <v>4997</v>
      </c>
      <c r="F434" s="0" t="s">
        <v>3844</v>
      </c>
      <c r="G434" s="0" t="s">
        <v>5051</v>
      </c>
    </row>
    <row customHeight="1" ht="11.25">
      <c r="A435" s="600" t="s">
        <v>16</v>
      </c>
      <c r="B435" s="0" t="s">
        <v>5052</v>
      </c>
      <c r="C435" s="0" t="s">
        <v>5053</v>
      </c>
      <c r="D435" s="0" t="s">
        <v>5054</v>
      </c>
      <c r="E435" s="0" t="s">
        <v>5055</v>
      </c>
      <c r="F435" s="0" t="s">
        <v>3847</v>
      </c>
      <c r="G435" s="0" t="s">
        <v>5056</v>
      </c>
    </row>
    <row customHeight="1" ht="11.25">
      <c r="A436" s="600" t="s">
        <v>16</v>
      </c>
      <c r="B436" s="0" t="s">
        <v>5052</v>
      </c>
      <c r="C436" s="0" t="s">
        <v>5053</v>
      </c>
      <c r="D436" s="0" t="s">
        <v>3998</v>
      </c>
      <c r="E436" s="0" t="s">
        <v>5057</v>
      </c>
      <c r="F436" s="0" t="s">
        <v>3847</v>
      </c>
      <c r="G436" s="0" t="s">
        <v>5058</v>
      </c>
    </row>
    <row customHeight="1" ht="11.25">
      <c r="A437" s="600" t="s">
        <v>16</v>
      </c>
      <c r="B437" s="0" t="s">
        <v>5052</v>
      </c>
      <c r="C437" s="0" t="s">
        <v>5053</v>
      </c>
      <c r="D437" s="0" t="s">
        <v>5059</v>
      </c>
      <c r="E437" s="0" t="s">
        <v>5060</v>
      </c>
      <c r="F437" s="0" t="s">
        <v>3847</v>
      </c>
      <c r="G437" s="0" t="s">
        <v>5061</v>
      </c>
    </row>
    <row customHeight="1" ht="11.25">
      <c r="A438" s="600" t="s">
        <v>16</v>
      </c>
      <c r="B438" s="0" t="s">
        <v>5052</v>
      </c>
      <c r="C438" s="0" t="s">
        <v>5053</v>
      </c>
      <c r="D438" s="0" t="s">
        <v>5062</v>
      </c>
      <c r="E438" s="0" t="s">
        <v>5063</v>
      </c>
      <c r="F438" s="0" t="s">
        <v>3847</v>
      </c>
      <c r="G438" s="0" t="s">
        <v>5064</v>
      </c>
    </row>
    <row customHeight="1" ht="11.25">
      <c r="A439" s="600" t="s">
        <v>16</v>
      </c>
      <c r="B439" s="0" t="s">
        <v>5052</v>
      </c>
      <c r="C439" s="0" t="s">
        <v>5053</v>
      </c>
      <c r="D439" s="0" t="s">
        <v>3903</v>
      </c>
      <c r="E439" s="0" t="s">
        <v>5065</v>
      </c>
      <c r="F439" s="0" t="s">
        <v>3847</v>
      </c>
      <c r="G439" s="0" t="s">
        <v>5066</v>
      </c>
    </row>
    <row customHeight="1" ht="11.25">
      <c r="A440" s="600" t="s">
        <v>16</v>
      </c>
      <c r="B440" s="0" t="s">
        <v>5052</v>
      </c>
      <c r="C440" s="0" t="s">
        <v>5053</v>
      </c>
      <c r="D440" s="0" t="s">
        <v>5067</v>
      </c>
      <c r="E440" s="0" t="s">
        <v>5068</v>
      </c>
      <c r="F440" s="0" t="s">
        <v>3847</v>
      </c>
      <c r="G440" s="0" t="s">
        <v>5069</v>
      </c>
    </row>
    <row customHeight="1" ht="11.25">
      <c r="A441" s="600" t="s">
        <v>16</v>
      </c>
      <c r="B441" s="0" t="s">
        <v>5052</v>
      </c>
      <c r="C441" s="0" t="s">
        <v>5053</v>
      </c>
      <c r="D441" s="0" t="s">
        <v>5070</v>
      </c>
      <c r="E441" s="0" t="s">
        <v>5071</v>
      </c>
      <c r="F441" s="0" t="s">
        <v>3847</v>
      </c>
      <c r="G441" s="0" t="s">
        <v>5072</v>
      </c>
    </row>
    <row customHeight="1" ht="11.25">
      <c r="A442" s="600" t="s">
        <v>16</v>
      </c>
      <c r="B442" s="0" t="s">
        <v>5052</v>
      </c>
      <c r="C442" s="0" t="s">
        <v>5053</v>
      </c>
      <c r="D442" s="0" t="s">
        <v>5073</v>
      </c>
      <c r="E442" s="0" t="s">
        <v>5074</v>
      </c>
      <c r="F442" s="0" t="s">
        <v>3847</v>
      </c>
      <c r="G442" s="0" t="s">
        <v>5075</v>
      </c>
    </row>
    <row customHeight="1" ht="11.25">
      <c r="A443" s="600" t="s">
        <v>16</v>
      </c>
      <c r="B443" s="0" t="s">
        <v>5052</v>
      </c>
      <c r="C443" s="0" t="s">
        <v>5053</v>
      </c>
      <c r="D443" s="0" t="s">
        <v>5076</v>
      </c>
      <c r="E443" s="0" t="s">
        <v>5077</v>
      </c>
      <c r="F443" s="0" t="s">
        <v>3847</v>
      </c>
      <c r="G443" s="0" t="s">
        <v>5078</v>
      </c>
    </row>
    <row customHeight="1" ht="11.25">
      <c r="A444" s="600" t="s">
        <v>16</v>
      </c>
      <c r="B444" s="0" t="s">
        <v>5052</v>
      </c>
      <c r="C444" s="0" t="s">
        <v>5053</v>
      </c>
      <c r="D444" s="0" t="s">
        <v>5079</v>
      </c>
      <c r="E444" s="0" t="s">
        <v>5080</v>
      </c>
      <c r="F444" s="0" t="s">
        <v>3847</v>
      </c>
      <c r="G444" s="0" t="s">
        <v>5081</v>
      </c>
    </row>
    <row customHeight="1" ht="11.25">
      <c r="A445" s="600" t="s">
        <v>16</v>
      </c>
      <c r="B445" s="0" t="s">
        <v>5052</v>
      </c>
      <c r="C445" s="0" t="s">
        <v>5053</v>
      </c>
      <c r="D445" s="0" t="s">
        <v>5082</v>
      </c>
      <c r="E445" s="0" t="s">
        <v>5083</v>
      </c>
      <c r="F445" s="0" t="s">
        <v>3847</v>
      </c>
      <c r="G445" s="0" t="s">
        <v>5084</v>
      </c>
    </row>
    <row customHeight="1" ht="11.25">
      <c r="A446" s="600" t="s">
        <v>16</v>
      </c>
      <c r="B446" s="0" t="s">
        <v>5052</v>
      </c>
      <c r="C446" s="0" t="s">
        <v>5053</v>
      </c>
      <c r="D446" s="0" t="s">
        <v>5085</v>
      </c>
      <c r="E446" s="0" t="s">
        <v>5086</v>
      </c>
      <c r="F446" s="0" t="s">
        <v>3847</v>
      </c>
      <c r="G446" s="0" t="s">
        <v>5087</v>
      </c>
    </row>
    <row customHeight="1" ht="11.25">
      <c r="A447" s="600" t="s">
        <v>16</v>
      </c>
      <c r="B447" s="0" t="s">
        <v>5052</v>
      </c>
      <c r="C447" s="0" t="s">
        <v>5053</v>
      </c>
      <c r="D447" s="0" t="s">
        <v>5088</v>
      </c>
      <c r="E447" s="0" t="s">
        <v>5089</v>
      </c>
      <c r="F447" s="0" t="s">
        <v>3847</v>
      </c>
      <c r="G447" s="0" t="s">
        <v>5090</v>
      </c>
    </row>
    <row customHeight="1" ht="11.25">
      <c r="A448" s="600" t="s">
        <v>16</v>
      </c>
      <c r="B448" s="0" t="s">
        <v>5052</v>
      </c>
      <c r="C448" s="0" t="s">
        <v>5053</v>
      </c>
      <c r="D448" s="0" t="s">
        <v>5091</v>
      </c>
      <c r="E448" s="0" t="s">
        <v>5092</v>
      </c>
      <c r="F448" s="0" t="s">
        <v>3847</v>
      </c>
      <c r="G448" s="0" t="s">
        <v>5093</v>
      </c>
    </row>
    <row customHeight="1" ht="11.25">
      <c r="A449" s="600" t="s">
        <v>16</v>
      </c>
      <c r="B449" s="0" t="s">
        <v>5052</v>
      </c>
      <c r="C449" s="0" t="s">
        <v>5053</v>
      </c>
      <c r="D449" s="0" t="s">
        <v>5094</v>
      </c>
      <c r="E449" s="0" t="s">
        <v>5095</v>
      </c>
      <c r="F449" s="0" t="s">
        <v>3847</v>
      </c>
      <c r="G449" s="0" t="s">
        <v>5096</v>
      </c>
    </row>
    <row customHeight="1" ht="11.25">
      <c r="A450" s="600" t="s">
        <v>16</v>
      </c>
      <c r="B450" s="0" t="s">
        <v>5052</v>
      </c>
      <c r="C450" s="0" t="s">
        <v>5053</v>
      </c>
      <c r="D450" s="0" t="s">
        <v>3915</v>
      </c>
      <c r="E450" s="0" t="s">
        <v>5097</v>
      </c>
      <c r="F450" s="0" t="s">
        <v>3847</v>
      </c>
      <c r="G450" s="0" t="s">
        <v>5098</v>
      </c>
    </row>
    <row customHeight="1" ht="11.25">
      <c r="A451" s="600" t="s">
        <v>16</v>
      </c>
      <c r="B451" s="0" t="s">
        <v>5052</v>
      </c>
      <c r="C451" s="0" t="s">
        <v>5053</v>
      </c>
      <c r="D451" s="0" t="s">
        <v>5052</v>
      </c>
      <c r="E451" s="0" t="s">
        <v>5053</v>
      </c>
      <c r="F451" s="0" t="s">
        <v>3844</v>
      </c>
      <c r="G451" s="0" t="s">
        <v>5099</v>
      </c>
    </row>
    <row customHeight="1" ht="11.25">
      <c r="A452" s="600" t="s">
        <v>16</v>
      </c>
      <c r="B452" s="0" t="s">
        <v>5052</v>
      </c>
      <c r="C452" s="0" t="s">
        <v>5053</v>
      </c>
      <c r="D452" s="0" t="s">
        <v>5100</v>
      </c>
      <c r="E452" s="0" t="s">
        <v>5101</v>
      </c>
      <c r="F452" s="0" t="s">
        <v>3847</v>
      </c>
      <c r="G452" s="0" t="s">
        <v>5102</v>
      </c>
    </row>
    <row customHeight="1" ht="11.25">
      <c r="A453" s="600" t="s">
        <v>16</v>
      </c>
      <c r="B453" s="0" t="s">
        <v>5103</v>
      </c>
      <c r="C453" s="0" t="s">
        <v>5104</v>
      </c>
      <c r="D453" s="0" t="s">
        <v>5105</v>
      </c>
      <c r="E453" s="0" t="s">
        <v>5106</v>
      </c>
      <c r="F453" s="0" t="s">
        <v>3847</v>
      </c>
      <c r="G453" s="0" t="s">
        <v>5107</v>
      </c>
    </row>
    <row customHeight="1" ht="11.25">
      <c r="A454" s="600" t="s">
        <v>16</v>
      </c>
      <c r="B454" s="0" t="s">
        <v>5103</v>
      </c>
      <c r="C454" s="0" t="s">
        <v>5104</v>
      </c>
      <c r="D454" s="0" t="s">
        <v>5108</v>
      </c>
      <c r="E454" s="0" t="s">
        <v>5109</v>
      </c>
      <c r="F454" s="0" t="s">
        <v>3847</v>
      </c>
      <c r="G454" s="0" t="s">
        <v>5110</v>
      </c>
    </row>
    <row customHeight="1" ht="11.25">
      <c r="A455" s="600" t="s">
        <v>16</v>
      </c>
      <c r="B455" s="0" t="s">
        <v>5103</v>
      </c>
      <c r="C455" s="0" t="s">
        <v>5104</v>
      </c>
      <c r="D455" s="0" t="s">
        <v>5111</v>
      </c>
      <c r="E455" s="0" t="s">
        <v>5112</v>
      </c>
      <c r="F455" s="0" t="s">
        <v>3847</v>
      </c>
      <c r="G455" s="0" t="s">
        <v>5113</v>
      </c>
    </row>
    <row customHeight="1" ht="11.25">
      <c r="A456" s="600" t="s">
        <v>16</v>
      </c>
      <c r="B456" s="0" t="s">
        <v>5103</v>
      </c>
      <c r="C456" s="0" t="s">
        <v>5104</v>
      </c>
      <c r="D456" s="0" t="s">
        <v>5103</v>
      </c>
      <c r="E456" s="0" t="s">
        <v>5104</v>
      </c>
      <c r="F456" s="0" t="s">
        <v>3844</v>
      </c>
      <c r="G456" s="0" t="s">
        <v>5114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282CD-52C7-C4F2-477A-44500643FAA6}"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18619" width="13.8515625" customWidth="1"/>
    <col min="2" max="2" style="18619" width="10.421875" customWidth="1"/>
    <col min="3" max="3" style="18619" width="7.57421875" customWidth="1"/>
    <col min="4" max="4" style="18619" width="13.8515625" customWidth="1"/>
    <col min="5" max="5" style="18619" width="11.57421875" customWidth="1"/>
    <col min="6" max="6" style="18619" width="16.28125" customWidth="1"/>
    <col min="7" max="7" style="18619" width="16.00390625" customWidth="1"/>
    <col min="8" max="9" style="18619" width="16.140625" customWidth="1"/>
  </cols>
  <sheetData>
    <row customHeight="1" ht="11.25">
      <c r="A1" s="1062" t="s">
        <v>5115</v>
      </c>
      <c r="B1" s="1062" t="s">
        <v>5116</v>
      </c>
      <c r="C1" s="1386" t="s">
        <v>5117</v>
      </c>
      <c r="D1" s="1062" t="s">
        <v>5118</v>
      </c>
      <c r="E1" s="1062" t="s">
        <v>5119</v>
      </c>
      <c r="F1" s="1386" t="s">
        <v>5120</v>
      </c>
      <c r="G1" s="1386" t="s">
        <v>5121</v>
      </c>
      <c r="H1" s="1386" t="s">
        <v>5122</v>
      </c>
      <c r="I1" s="1386" t="s">
        <v>5123</v>
      </c>
    </row>
    <row customHeight="1" ht="11.25">
      <c r="A2" s="6730" t="s">
        <v>123</v>
      </c>
      <c r="B2" s="6730" t="s">
        <v>5124</v>
      </c>
      <c r="C2" s="6730" t="s">
        <v>28</v>
      </c>
      <c r="D2" s="6730" t="s">
        <v>5125</v>
      </c>
      <c r="E2" s="6730" t="s">
        <v>5126</v>
      </c>
      <c r="F2" s="6730" t="s">
        <v>28</v>
      </c>
      <c r="G2" s="6730" t="s">
        <v>28</v>
      </c>
      <c r="H2" s="6730" t="s">
        <v>28</v>
      </c>
      <c r="I2" s="6730" t="s">
        <v>28</v>
      </c>
    </row>
    <row customHeight="1" ht="11.25">
      <c r="A3" s="6730" t="s">
        <v>104</v>
      </c>
      <c r="B3" s="6730" t="s">
        <v>5127</v>
      </c>
      <c r="C3" s="6730" t="s">
        <v>28</v>
      </c>
      <c r="D3" s="6730" t="s">
        <v>5125</v>
      </c>
      <c r="E3" s="6730" t="s">
        <v>5128</v>
      </c>
      <c r="F3" s="6730" t="s">
        <v>28</v>
      </c>
      <c r="G3" s="6730" t="s">
        <v>28</v>
      </c>
      <c r="H3" s="6730" t="s">
        <v>28</v>
      </c>
      <c r="I3" s="6730" t="s">
        <v>28</v>
      </c>
    </row>
    <row customHeight="1" ht="11.25">
      <c r="A4" s="6730" t="s">
        <v>91</v>
      </c>
      <c r="B4" s="6730" t="s">
        <v>5129</v>
      </c>
      <c r="C4" s="6730" t="s">
        <v>28</v>
      </c>
      <c r="D4" s="6730" t="s">
        <v>5130</v>
      </c>
      <c r="E4" s="6730" t="s">
        <v>5131</v>
      </c>
      <c r="F4" s="6730" t="s">
        <v>28</v>
      </c>
      <c r="G4" s="6730" t="s">
        <v>28</v>
      </c>
      <c r="H4" s="6730" t="s">
        <v>28</v>
      </c>
      <c r="I4" s="6730" t="s">
        <v>28</v>
      </c>
    </row>
    <row customHeight="1" ht="11.25">
      <c r="A5" s="6730" t="s">
        <v>92</v>
      </c>
      <c r="B5" s="6730" t="s">
        <v>5132</v>
      </c>
      <c r="C5" s="6730" t="s">
        <v>28</v>
      </c>
      <c r="D5" s="6730" t="s">
        <v>5130</v>
      </c>
      <c r="E5" s="6730" t="s">
        <v>5133</v>
      </c>
      <c r="F5" s="6730" t="s">
        <v>28</v>
      </c>
      <c r="G5" s="6730" t="s">
        <v>28</v>
      </c>
      <c r="H5" s="6730" t="s">
        <v>28</v>
      </c>
      <c r="I5" s="6730" t="s">
        <v>28</v>
      </c>
    </row>
    <row customHeight="1" ht="11.25">
      <c r="A6" s="6730" t="s">
        <v>124</v>
      </c>
      <c r="B6" s="6730" t="s">
        <v>5134</v>
      </c>
      <c r="C6" s="6730" t="s">
        <v>28</v>
      </c>
      <c r="D6" s="6730" t="s">
        <v>5135</v>
      </c>
      <c r="E6" s="6730" t="s">
        <v>5133</v>
      </c>
      <c r="F6" s="6730" t="s">
        <v>28</v>
      </c>
      <c r="G6" s="6730" t="s">
        <v>28</v>
      </c>
      <c r="H6" s="6730" t="s">
        <v>28</v>
      </c>
      <c r="I6" s="6730" t="s">
        <v>28</v>
      </c>
    </row>
    <row customHeight="1" ht="11.25">
      <c r="A7" s="6730" t="s">
        <v>93</v>
      </c>
      <c r="B7" s="6730" t="s">
        <v>5136</v>
      </c>
      <c r="C7" s="6730" t="s">
        <v>28</v>
      </c>
      <c r="D7" s="6730" t="s">
        <v>5125</v>
      </c>
      <c r="E7" s="6730" t="s">
        <v>5137</v>
      </c>
      <c r="F7" s="6730" t="s">
        <v>28</v>
      </c>
      <c r="G7" s="6730" t="s">
        <v>28</v>
      </c>
      <c r="H7" s="6730" t="s">
        <v>28</v>
      </c>
      <c r="I7" s="6730" t="s">
        <v>28</v>
      </c>
    </row>
    <row customHeight="1" ht="11.25">
      <c r="A8" s="6730" t="s">
        <v>94</v>
      </c>
      <c r="B8" s="6730" t="s">
        <v>5138</v>
      </c>
      <c r="C8" s="6730" t="s">
        <v>28</v>
      </c>
      <c r="D8" s="6730" t="s">
        <v>5139</v>
      </c>
      <c r="E8" s="6730" t="s">
        <v>5126</v>
      </c>
      <c r="F8" s="6730" t="s">
        <v>28</v>
      </c>
      <c r="G8" s="6730" t="s">
        <v>28</v>
      </c>
      <c r="H8" s="6730" t="s">
        <v>28</v>
      </c>
      <c r="I8" s="6730" t="s">
        <v>28</v>
      </c>
    </row>
    <row customHeight="1" ht="11.25">
      <c r="A9" s="6730" t="s">
        <v>125</v>
      </c>
      <c r="B9" s="6730" t="s">
        <v>5140</v>
      </c>
      <c r="C9" s="6730" t="s">
        <v>28</v>
      </c>
      <c r="D9" s="6730" t="s">
        <v>5125</v>
      </c>
      <c r="E9" s="6730" t="s">
        <v>5137</v>
      </c>
      <c r="F9" s="6730" t="s">
        <v>28</v>
      </c>
      <c r="G9" s="6730" t="s">
        <v>28</v>
      </c>
      <c r="H9" s="6730" t="s">
        <v>28</v>
      </c>
      <c r="I9" s="6730" t="s">
        <v>28</v>
      </c>
    </row>
    <row customHeight="1" ht="11.25">
      <c r="A10" s="6730" t="s">
        <v>161</v>
      </c>
      <c r="B10" s="6730" t="s">
        <v>5141</v>
      </c>
      <c r="C10" s="6730" t="s">
        <v>28</v>
      </c>
      <c r="D10" s="6730" t="s">
        <v>5142</v>
      </c>
      <c r="E10" s="6730" t="s">
        <v>5143</v>
      </c>
      <c r="F10" s="6730" t="s">
        <v>28</v>
      </c>
      <c r="G10" s="6730" t="s">
        <v>28</v>
      </c>
      <c r="H10" s="6730" t="s">
        <v>28</v>
      </c>
      <c r="I10" s="6730" t="s">
        <v>28</v>
      </c>
    </row>
    <row customHeight="1" ht="11.25">
      <c r="A11" s="6730" t="s">
        <v>162</v>
      </c>
      <c r="B11" s="6730" t="s">
        <v>5144</v>
      </c>
      <c r="C11" s="6730" t="s">
        <v>28</v>
      </c>
      <c r="D11" s="6730" t="s">
        <v>5142</v>
      </c>
      <c r="E11" s="6730" t="s">
        <v>5145</v>
      </c>
      <c r="F11" s="6730" t="s">
        <v>28</v>
      </c>
      <c r="G11" s="6730" t="s">
        <v>28</v>
      </c>
      <c r="H11" s="6730" t="s">
        <v>28</v>
      </c>
      <c r="I11" s="6730" t="s">
        <v>28</v>
      </c>
    </row>
    <row customHeight="1" ht="11.25">
      <c r="A12" s="6730" t="s">
        <v>163</v>
      </c>
      <c r="B12" s="6730" t="s">
        <v>5146</v>
      </c>
      <c r="C12" s="6730" t="s">
        <v>28</v>
      </c>
      <c r="D12" s="6730" t="s">
        <v>5130</v>
      </c>
      <c r="E12" s="6730" t="s">
        <v>5145</v>
      </c>
      <c r="F12" s="6730" t="s">
        <v>28</v>
      </c>
      <c r="G12" s="6730" t="s">
        <v>28</v>
      </c>
      <c r="H12" s="6730" t="s">
        <v>28</v>
      </c>
      <c r="I12" s="6730" t="s">
        <v>28</v>
      </c>
    </row>
    <row customHeight="1" ht="11.25">
      <c r="A13" s="6730" t="s">
        <v>164</v>
      </c>
      <c r="B13" s="6730" t="s">
        <v>5147</v>
      </c>
      <c r="C13" s="6730" t="s">
        <v>28</v>
      </c>
      <c r="D13" s="6730" t="s">
        <v>5148</v>
      </c>
      <c r="E13" s="6730" t="s">
        <v>5149</v>
      </c>
      <c r="F13" s="6730" t="s">
        <v>28</v>
      </c>
      <c r="G13" s="6730" t="s">
        <v>28</v>
      </c>
      <c r="H13" s="6730" t="s">
        <v>28</v>
      </c>
      <c r="I13" s="6730" t="s">
        <v>28</v>
      </c>
    </row>
    <row customHeight="1" ht="11.25">
      <c r="A14" s="6730" t="s">
        <v>165</v>
      </c>
      <c r="B14" s="6730" t="s">
        <v>5150</v>
      </c>
      <c r="C14" s="6730" t="s">
        <v>28</v>
      </c>
      <c r="D14" s="6730" t="s">
        <v>5151</v>
      </c>
      <c r="E14" s="6730" t="s">
        <v>5152</v>
      </c>
      <c r="F14" s="6730" t="s">
        <v>28</v>
      </c>
      <c r="G14" s="6730" t="s">
        <v>28</v>
      </c>
      <c r="H14" s="6730" t="s">
        <v>28</v>
      </c>
      <c r="I14" s="6730" t="s">
        <v>28</v>
      </c>
    </row>
    <row customHeight="1" ht="11.25">
      <c r="A15" s="6730" t="s">
        <v>166</v>
      </c>
      <c r="B15" s="6730" t="s">
        <v>5153</v>
      </c>
      <c r="C15" s="6730" t="s">
        <v>28</v>
      </c>
      <c r="D15" s="6730" t="s">
        <v>5154</v>
      </c>
      <c r="E15" s="6730" t="s">
        <v>5137</v>
      </c>
      <c r="F15" s="6730" t="s">
        <v>28</v>
      </c>
      <c r="G15" s="6730" t="s">
        <v>28</v>
      </c>
      <c r="H15" s="6730" t="s">
        <v>28</v>
      </c>
      <c r="I15" s="6730" t="s">
        <v>28</v>
      </c>
    </row>
    <row customHeight="1" ht="11.25">
      <c r="A16" s="6730" t="s">
        <v>1505</v>
      </c>
      <c r="B16" s="6730" t="s">
        <v>5155</v>
      </c>
      <c r="C16" s="6730" t="s">
        <v>28</v>
      </c>
      <c r="D16" s="6730" t="s">
        <v>5148</v>
      </c>
      <c r="E16" s="6730" t="s">
        <v>5149</v>
      </c>
      <c r="F16" s="6730" t="s">
        <v>28</v>
      </c>
      <c r="G16" s="6730" t="s">
        <v>28</v>
      </c>
      <c r="H16" s="6730" t="s">
        <v>28</v>
      </c>
      <c r="I16" s="6730" t="s">
        <v>28</v>
      </c>
    </row>
    <row customHeight="1" ht="11.25">
      <c r="A17" s="6730" t="s">
        <v>1511</v>
      </c>
      <c r="B17" s="6730" t="s">
        <v>5156</v>
      </c>
      <c r="C17" s="6730" t="s">
        <v>28</v>
      </c>
      <c r="D17" s="6730" t="s">
        <v>5157</v>
      </c>
      <c r="E17" s="6730" t="s">
        <v>5149</v>
      </c>
      <c r="F17" s="6730" t="s">
        <v>28</v>
      </c>
      <c r="G17" s="6730" t="s">
        <v>28</v>
      </c>
      <c r="H17" s="6730" t="s">
        <v>28</v>
      </c>
      <c r="I17" s="6730" t="s">
        <v>28</v>
      </c>
    </row>
    <row customHeight="1" ht="11.25">
      <c r="A18" s="6730" t="s">
        <v>1523</v>
      </c>
      <c r="B18" s="6730" t="s">
        <v>5158</v>
      </c>
      <c r="C18" s="6730" t="s">
        <v>28</v>
      </c>
      <c r="D18" s="6730" t="s">
        <v>5157</v>
      </c>
      <c r="E18" s="6730" t="s">
        <v>5149</v>
      </c>
      <c r="F18" s="6730" t="s">
        <v>28</v>
      </c>
      <c r="G18" s="6730" t="s">
        <v>28</v>
      </c>
      <c r="H18" s="6730" t="s">
        <v>28</v>
      </c>
      <c r="I18" s="6730" t="s">
        <v>28</v>
      </c>
    </row>
    <row customHeight="1" ht="11.25">
      <c r="A19" s="6730" t="s">
        <v>1537</v>
      </c>
      <c r="B19" s="6730" t="s">
        <v>5159</v>
      </c>
      <c r="C19" s="6730" t="s">
        <v>28</v>
      </c>
      <c r="D19" s="6730" t="s">
        <v>5157</v>
      </c>
      <c r="E19" s="6730" t="s">
        <v>5149</v>
      </c>
      <c r="F19" s="6730" t="s">
        <v>28</v>
      </c>
      <c r="G19" s="6730" t="s">
        <v>28</v>
      </c>
      <c r="H19" s="6730" t="s">
        <v>28</v>
      </c>
      <c r="I19" s="6730" t="s">
        <v>28</v>
      </c>
    </row>
    <row customHeight="1" ht="11.25">
      <c r="A20" s="6730" t="s">
        <v>1549</v>
      </c>
      <c r="B20" s="6730" t="s">
        <v>5160</v>
      </c>
      <c r="C20" s="6730" t="s">
        <v>28</v>
      </c>
      <c r="D20" s="6730" t="s">
        <v>5157</v>
      </c>
      <c r="E20" s="6730" t="s">
        <v>5149</v>
      </c>
      <c r="F20" s="6730" t="s">
        <v>28</v>
      </c>
      <c r="G20" s="6730" t="s">
        <v>28</v>
      </c>
      <c r="H20" s="6730" t="s">
        <v>28</v>
      </c>
      <c r="I20" s="6730" t="s">
        <v>28</v>
      </c>
    </row>
    <row customHeight="1" ht="11.25">
      <c r="A21" s="6730" t="s">
        <v>1558</v>
      </c>
      <c r="B21" s="6730" t="s">
        <v>5161</v>
      </c>
      <c r="C21" s="6730" t="s">
        <v>28</v>
      </c>
      <c r="D21" s="6730" t="s">
        <v>5157</v>
      </c>
      <c r="E21" s="6730" t="s">
        <v>5149</v>
      </c>
      <c r="F21" s="6730" t="s">
        <v>28</v>
      </c>
      <c r="G21" s="6730" t="s">
        <v>28</v>
      </c>
      <c r="H21" s="6730" t="s">
        <v>28</v>
      </c>
      <c r="I21" s="6730" t="s">
        <v>28</v>
      </c>
    </row>
    <row customHeight="1" ht="11.25">
      <c r="A22" s="6730" t="s">
        <v>1574</v>
      </c>
      <c r="B22" s="6730" t="s">
        <v>5162</v>
      </c>
      <c r="C22" s="6730" t="s">
        <v>28</v>
      </c>
      <c r="D22" s="6730" t="s">
        <v>5157</v>
      </c>
      <c r="E22" s="6730" t="s">
        <v>5149</v>
      </c>
      <c r="F22" s="6730" t="s">
        <v>28</v>
      </c>
      <c r="G22" s="6730" t="s">
        <v>28</v>
      </c>
      <c r="H22" s="6730" t="s">
        <v>28</v>
      </c>
      <c r="I22" s="6730" t="s">
        <v>28</v>
      </c>
    </row>
    <row customHeight="1" ht="11.25">
      <c r="A23" s="6730" t="s">
        <v>1581</v>
      </c>
      <c r="B23" s="6730" t="s">
        <v>5163</v>
      </c>
      <c r="C23" s="6730" t="s">
        <v>28</v>
      </c>
      <c r="D23" s="6730" t="s">
        <v>5157</v>
      </c>
      <c r="E23" s="6730" t="s">
        <v>5149</v>
      </c>
      <c r="F23" s="6730" t="s">
        <v>28</v>
      </c>
      <c r="G23" s="6730" t="s">
        <v>28</v>
      </c>
      <c r="H23" s="6730" t="s">
        <v>28</v>
      </c>
      <c r="I23" s="6730" t="s">
        <v>28</v>
      </c>
    </row>
    <row customHeight="1" ht="11.25">
      <c r="A24" s="6730" t="s">
        <v>1589</v>
      </c>
      <c r="B24" s="6730" t="s">
        <v>5164</v>
      </c>
      <c r="C24" s="6730" t="s">
        <v>28</v>
      </c>
      <c r="D24" s="6730" t="s">
        <v>5157</v>
      </c>
      <c r="E24" s="6730" t="s">
        <v>5149</v>
      </c>
      <c r="F24" s="6730" t="s">
        <v>28</v>
      </c>
      <c r="G24" s="6730" t="s">
        <v>28</v>
      </c>
      <c r="H24" s="6730" t="s">
        <v>28</v>
      </c>
      <c r="I24" s="6730" t="s">
        <v>28</v>
      </c>
    </row>
    <row customHeight="1" ht="11.25">
      <c r="A25" s="6730" t="s">
        <v>1596</v>
      </c>
      <c r="B25" s="6730" t="s">
        <v>5165</v>
      </c>
      <c r="C25" s="6730" t="s">
        <v>28</v>
      </c>
      <c r="D25" s="6730" t="s">
        <v>5157</v>
      </c>
      <c r="E25" s="6730" t="s">
        <v>5149</v>
      </c>
      <c r="F25" s="6730" t="s">
        <v>28</v>
      </c>
      <c r="G25" s="6730" t="s">
        <v>28</v>
      </c>
      <c r="H25" s="6730" t="s">
        <v>28</v>
      </c>
      <c r="I25" s="6730" t="s">
        <v>28</v>
      </c>
    </row>
    <row customHeight="1" ht="11.25">
      <c r="A26" s="6730" t="s">
        <v>1600</v>
      </c>
      <c r="B26" s="6730" t="s">
        <v>5166</v>
      </c>
      <c r="C26" s="6730" t="s">
        <v>28</v>
      </c>
      <c r="D26" s="6730" t="s">
        <v>5157</v>
      </c>
      <c r="E26" s="6730" t="s">
        <v>5149</v>
      </c>
      <c r="F26" s="6730" t="s">
        <v>28</v>
      </c>
      <c r="G26" s="6730" t="s">
        <v>28</v>
      </c>
      <c r="H26" s="6730" t="s">
        <v>28</v>
      </c>
      <c r="I26" s="6730" t="s">
        <v>28</v>
      </c>
    </row>
    <row customHeight="1" ht="11.25">
      <c r="A27" s="6730" t="s">
        <v>1605</v>
      </c>
      <c r="B27" s="6730" t="s">
        <v>5167</v>
      </c>
      <c r="C27" s="6730" t="s">
        <v>28</v>
      </c>
      <c r="D27" s="6730" t="s">
        <v>5149</v>
      </c>
      <c r="E27" s="6730" t="s">
        <v>5149</v>
      </c>
      <c r="F27" s="6730" t="s">
        <v>28</v>
      </c>
      <c r="G27" s="6730" t="s">
        <v>28</v>
      </c>
      <c r="H27" s="6730" t="s">
        <v>28</v>
      </c>
      <c r="I27" s="6730" t="s">
        <v>28</v>
      </c>
    </row>
    <row customHeight="1" ht="11.25">
      <c r="A28" s="6730" t="s">
        <v>1613</v>
      </c>
      <c r="B28" s="6730" t="s">
        <v>5168</v>
      </c>
      <c r="C28" s="6730" t="s">
        <v>28</v>
      </c>
      <c r="D28" s="6730" t="s">
        <v>5169</v>
      </c>
      <c r="E28" s="6730" t="s">
        <v>5149</v>
      </c>
      <c r="F28" s="6730" t="s">
        <v>28</v>
      </c>
      <c r="G28" s="6730" t="s">
        <v>28</v>
      </c>
      <c r="H28" s="6730" t="s">
        <v>28</v>
      </c>
      <c r="I28" s="6730" t="s">
        <v>28</v>
      </c>
    </row>
    <row customHeight="1" ht="11.25">
      <c r="A29" s="6730" t="s">
        <v>1615</v>
      </c>
      <c r="B29" s="6730" t="s">
        <v>5170</v>
      </c>
      <c r="C29" s="6730" t="s">
        <v>28</v>
      </c>
      <c r="D29" s="6730" t="s">
        <v>5148</v>
      </c>
      <c r="E29" s="6730" t="s">
        <v>5149</v>
      </c>
      <c r="F29" s="6730" t="s">
        <v>28</v>
      </c>
      <c r="G29" s="6730" t="s">
        <v>28</v>
      </c>
      <c r="H29" s="6730" t="s">
        <v>28</v>
      </c>
      <c r="I29" s="6730" t="s">
        <v>28</v>
      </c>
    </row>
    <row customHeight="1" ht="11.25">
      <c r="A30" s="6730" t="s">
        <v>1618</v>
      </c>
      <c r="B30" s="6730" t="s">
        <v>5171</v>
      </c>
      <c r="C30" s="6730" t="s">
        <v>28</v>
      </c>
      <c r="D30" s="6730" t="s">
        <v>5172</v>
      </c>
      <c r="E30" s="6730" t="s">
        <v>5173</v>
      </c>
      <c r="F30" s="6730" t="s">
        <v>28</v>
      </c>
      <c r="G30" s="6730" t="s">
        <v>28</v>
      </c>
      <c r="H30" s="6730" t="s">
        <v>28</v>
      </c>
      <c r="I30" s="6730" t="s">
        <v>28</v>
      </c>
    </row>
    <row customHeight="1" ht="11.25">
      <c r="A31" s="6730" t="s">
        <v>1624</v>
      </c>
      <c r="B31" s="6730" t="s">
        <v>5174</v>
      </c>
      <c r="C31" s="6730" t="s">
        <v>28</v>
      </c>
      <c r="D31" s="6730" t="s">
        <v>5130</v>
      </c>
      <c r="E31" s="6730" t="s">
        <v>5173</v>
      </c>
      <c r="F31" s="6730" t="s">
        <v>28</v>
      </c>
      <c r="G31" s="6730" t="s">
        <v>28</v>
      </c>
      <c r="H31" s="6730" t="s">
        <v>28</v>
      </c>
      <c r="I31" s="6730" t="s">
        <v>28</v>
      </c>
    </row>
    <row customHeight="1" ht="11.25">
      <c r="A32" s="6730" t="s">
        <v>1626</v>
      </c>
      <c r="B32" s="6730" t="s">
        <v>5175</v>
      </c>
      <c r="C32" s="6730" t="s">
        <v>28</v>
      </c>
      <c r="D32" s="6730" t="s">
        <v>5130</v>
      </c>
      <c r="E32" s="6730" t="s">
        <v>5176</v>
      </c>
      <c r="F32" s="6730" t="s">
        <v>28</v>
      </c>
      <c r="G32" s="6730" t="s">
        <v>28</v>
      </c>
      <c r="H32" s="6730" t="s">
        <v>28</v>
      </c>
      <c r="I32" s="6730" t="s">
        <v>28</v>
      </c>
    </row>
    <row customHeight="1" ht="11.25">
      <c r="A33" s="6730" t="s">
        <v>1628</v>
      </c>
      <c r="B33" s="6730" t="s">
        <v>5177</v>
      </c>
      <c r="C33" s="6730" t="s">
        <v>28</v>
      </c>
      <c r="D33" s="6730" t="s">
        <v>5130</v>
      </c>
      <c r="E33" s="6730" t="s">
        <v>5178</v>
      </c>
      <c r="F33" s="6730" t="s">
        <v>28</v>
      </c>
      <c r="G33" s="6730" t="s">
        <v>28</v>
      </c>
      <c r="H33" s="6730" t="s">
        <v>28</v>
      </c>
      <c r="I33" s="6730" t="s">
        <v>28</v>
      </c>
    </row>
    <row customHeight="1" ht="11.25">
      <c r="A34" s="6730" t="s">
        <v>1630</v>
      </c>
      <c r="B34" s="6730" t="s">
        <v>5179</v>
      </c>
      <c r="C34" s="6730" t="s">
        <v>28</v>
      </c>
      <c r="D34" s="6730" t="s">
        <v>5130</v>
      </c>
      <c r="E34" s="6730" t="s">
        <v>5137</v>
      </c>
      <c r="F34" s="6730" t="s">
        <v>28</v>
      </c>
      <c r="G34" s="6730" t="s">
        <v>28</v>
      </c>
      <c r="H34" s="6730" t="s">
        <v>28</v>
      </c>
      <c r="I34" s="6730" t="s">
        <v>28</v>
      </c>
    </row>
    <row customHeight="1" ht="11.25">
      <c r="A35" s="6730" t="s">
        <v>1635</v>
      </c>
      <c r="B35" s="6730" t="s">
        <v>5180</v>
      </c>
      <c r="C35" s="6730" t="s">
        <v>28</v>
      </c>
      <c r="D35" s="6730" t="s">
        <v>5135</v>
      </c>
      <c r="E35" s="6730" t="s">
        <v>5176</v>
      </c>
      <c r="F35" s="6730" t="s">
        <v>28</v>
      </c>
      <c r="G35" s="6730" t="s">
        <v>28</v>
      </c>
      <c r="H35" s="6730" t="s">
        <v>28</v>
      </c>
      <c r="I35" s="6730" t="s">
        <v>28</v>
      </c>
    </row>
    <row customHeight="1" ht="11.25">
      <c r="A36" s="6730" t="s">
        <v>1640</v>
      </c>
      <c r="B36" s="6730" t="s">
        <v>5181</v>
      </c>
      <c r="C36" s="6730" t="s">
        <v>28</v>
      </c>
      <c r="D36" s="6730" t="s">
        <v>5135</v>
      </c>
      <c r="E36" s="6730" t="s">
        <v>5176</v>
      </c>
      <c r="F36" s="6730" t="s">
        <v>28</v>
      </c>
      <c r="G36" s="6730" t="s">
        <v>28</v>
      </c>
      <c r="H36" s="6730" t="s">
        <v>28</v>
      </c>
      <c r="I36" s="6730" t="s">
        <v>28</v>
      </c>
    </row>
    <row customHeight="1" ht="11.25">
      <c r="A37" s="6730" t="s">
        <v>1644</v>
      </c>
      <c r="B37" s="6730" t="s">
        <v>5182</v>
      </c>
      <c r="C37" s="6730" t="s">
        <v>28</v>
      </c>
      <c r="D37" s="6730" t="s">
        <v>5135</v>
      </c>
      <c r="E37" s="6730" t="s">
        <v>5176</v>
      </c>
      <c r="F37" s="6730" t="s">
        <v>28</v>
      </c>
      <c r="G37" s="6730" t="s">
        <v>28</v>
      </c>
      <c r="H37" s="6730" t="s">
        <v>28</v>
      </c>
      <c r="I37" s="6730" t="s">
        <v>28</v>
      </c>
    </row>
    <row customHeight="1" ht="11.25">
      <c r="A38" s="6730" t="s">
        <v>1652</v>
      </c>
      <c r="B38" s="6730" t="s">
        <v>5183</v>
      </c>
      <c r="C38" s="6730" t="s">
        <v>28</v>
      </c>
      <c r="D38" s="6730" t="s">
        <v>5135</v>
      </c>
      <c r="E38" s="6730" t="s">
        <v>5176</v>
      </c>
      <c r="F38" s="6730" t="s">
        <v>28</v>
      </c>
      <c r="G38" s="6730" t="s">
        <v>28</v>
      </c>
      <c r="H38" s="6730" t="s">
        <v>28</v>
      </c>
      <c r="I38" s="6730" t="s">
        <v>28</v>
      </c>
    </row>
    <row customHeight="1" ht="11.25">
      <c r="A39" s="6730" t="s">
        <v>1658</v>
      </c>
      <c r="B39" s="6730" t="s">
        <v>5184</v>
      </c>
      <c r="C39" s="6730" t="s">
        <v>28</v>
      </c>
      <c r="D39" s="6730" t="s">
        <v>5135</v>
      </c>
      <c r="E39" s="6730" t="s">
        <v>5176</v>
      </c>
      <c r="F39" s="6730" t="s">
        <v>28</v>
      </c>
      <c r="G39" s="6730" t="s">
        <v>28</v>
      </c>
      <c r="H39" s="6730" t="s">
        <v>28</v>
      </c>
      <c r="I39" s="6730" t="s">
        <v>28</v>
      </c>
    </row>
    <row customHeight="1" ht="11.25">
      <c r="A40" s="6730" t="s">
        <v>1663</v>
      </c>
      <c r="B40" s="6730" t="s">
        <v>5185</v>
      </c>
      <c r="C40" s="6730" t="s">
        <v>28</v>
      </c>
      <c r="D40" s="6730" t="s">
        <v>5186</v>
      </c>
      <c r="E40" s="6730" t="s">
        <v>5187</v>
      </c>
      <c r="F40" s="6730" t="s">
        <v>28</v>
      </c>
      <c r="G40" s="6730" t="s">
        <v>28</v>
      </c>
      <c r="H40" s="6730" t="s">
        <v>28</v>
      </c>
      <c r="I40" s="6730" t="s">
        <v>28</v>
      </c>
    </row>
    <row customHeight="1" ht="11.25">
      <c r="A41" s="6730" t="s">
        <v>1667</v>
      </c>
      <c r="B41" s="6730" t="s">
        <v>5188</v>
      </c>
      <c r="C41" s="6730" t="s">
        <v>28</v>
      </c>
      <c r="D41" s="6730" t="s">
        <v>5189</v>
      </c>
      <c r="E41" s="6730" t="s">
        <v>5190</v>
      </c>
      <c r="F41" s="6730" t="s">
        <v>28</v>
      </c>
      <c r="G41" s="6730" t="s">
        <v>28</v>
      </c>
      <c r="H41" s="6730" t="s">
        <v>28</v>
      </c>
      <c r="I41" s="6730" t="s">
        <v>28</v>
      </c>
    </row>
    <row customHeight="1" ht="11.25">
      <c r="A42" s="6730" t="s">
        <v>1670</v>
      </c>
      <c r="B42" s="6730" t="s">
        <v>5191</v>
      </c>
      <c r="C42" s="6730" t="s">
        <v>28</v>
      </c>
      <c r="D42" s="6730" t="s">
        <v>5189</v>
      </c>
      <c r="E42" s="6730" t="s">
        <v>5192</v>
      </c>
      <c r="F42" s="6730" t="s">
        <v>28</v>
      </c>
      <c r="G42" s="6730" t="s">
        <v>28</v>
      </c>
      <c r="H42" s="6730" t="s">
        <v>28</v>
      </c>
      <c r="I42" s="6730" t="s">
        <v>28</v>
      </c>
    </row>
    <row customHeight="1" ht="11.25">
      <c r="A43" s="6730" t="s">
        <v>1677</v>
      </c>
      <c r="B43" s="6730" t="s">
        <v>5193</v>
      </c>
      <c r="C43" s="6730" t="s">
        <v>28</v>
      </c>
      <c r="D43" s="6730" t="s">
        <v>5125</v>
      </c>
      <c r="E43" s="6730" t="s">
        <v>5137</v>
      </c>
      <c r="F43" s="6730" t="s">
        <v>28</v>
      </c>
      <c r="G43" s="6730" t="s">
        <v>28</v>
      </c>
      <c r="H43" s="6730" t="s">
        <v>28</v>
      </c>
      <c r="I43" s="6730" t="s">
        <v>28</v>
      </c>
    </row>
    <row customHeight="1" ht="11.25">
      <c r="A44" s="6730" t="s">
        <v>1686</v>
      </c>
      <c r="B44" s="6730" t="s">
        <v>5194</v>
      </c>
      <c r="C44" s="6730" t="s">
        <v>28</v>
      </c>
      <c r="D44" s="6730" t="s">
        <v>5130</v>
      </c>
      <c r="E44" s="6730" t="s">
        <v>5195</v>
      </c>
      <c r="F44" s="6730" t="s">
        <v>28</v>
      </c>
      <c r="G44" s="6730" t="s">
        <v>28</v>
      </c>
      <c r="H44" s="6730" t="s">
        <v>28</v>
      </c>
      <c r="I44" s="6730" t="s">
        <v>28</v>
      </c>
    </row>
    <row customHeight="1" ht="11.25">
      <c r="A45" s="6730" t="s">
        <v>1691</v>
      </c>
      <c r="B45" s="6730" t="s">
        <v>5196</v>
      </c>
      <c r="C45" s="6730" t="s">
        <v>28</v>
      </c>
      <c r="D45" s="6730" t="s">
        <v>5197</v>
      </c>
      <c r="E45" s="6730" t="s">
        <v>5195</v>
      </c>
      <c r="F45" s="6730" t="s">
        <v>28</v>
      </c>
      <c r="G45" s="6730" t="s">
        <v>28</v>
      </c>
      <c r="H45" s="6730" t="s">
        <v>28</v>
      </c>
      <c r="I45" s="6730" t="s">
        <v>28</v>
      </c>
    </row>
    <row customHeight="1" ht="11.25">
      <c r="A46" s="6730" t="s">
        <v>1695</v>
      </c>
      <c r="B46" s="6730" t="s">
        <v>5198</v>
      </c>
      <c r="C46" s="6730" t="s">
        <v>28</v>
      </c>
      <c r="D46" s="6730" t="s">
        <v>5125</v>
      </c>
      <c r="E46" s="6730" t="s">
        <v>5126</v>
      </c>
      <c r="F46" s="6730" t="s">
        <v>28</v>
      </c>
      <c r="G46" s="6730" t="s">
        <v>28</v>
      </c>
      <c r="H46" s="6730" t="s">
        <v>28</v>
      </c>
      <c r="I46" s="6730" t="s">
        <v>28</v>
      </c>
    </row>
    <row customHeight="1" ht="11.25">
      <c r="A47" s="6730" t="s">
        <v>1701</v>
      </c>
      <c r="B47" s="6730" t="s">
        <v>5199</v>
      </c>
      <c r="C47" s="6730" t="s">
        <v>28</v>
      </c>
      <c r="D47" s="6730" t="s">
        <v>5200</v>
      </c>
      <c r="E47" s="6730" t="s">
        <v>5190</v>
      </c>
      <c r="F47" s="6730" t="s">
        <v>28</v>
      </c>
      <c r="G47" s="6730" t="s">
        <v>28</v>
      </c>
      <c r="H47" s="6730" t="s">
        <v>28</v>
      </c>
      <c r="I47" s="6730" t="s">
        <v>28</v>
      </c>
    </row>
    <row customHeight="1" ht="11.25">
      <c r="A48" s="6730" t="s">
        <v>1706</v>
      </c>
      <c r="B48" s="6730" t="s">
        <v>5201</v>
      </c>
      <c r="C48" s="6730" t="s">
        <v>28</v>
      </c>
      <c r="D48" s="6730" t="s">
        <v>5202</v>
      </c>
      <c r="E48" s="6730" t="s">
        <v>5133</v>
      </c>
      <c r="F48" s="6730" t="s">
        <v>28</v>
      </c>
      <c r="G48" s="6730" t="s">
        <v>28</v>
      </c>
      <c r="H48" s="6730" t="s">
        <v>28</v>
      </c>
      <c r="I48" s="6730" t="s">
        <v>28</v>
      </c>
    </row>
    <row customHeight="1" ht="11.25">
      <c r="A49" s="6730" t="s">
        <v>1709</v>
      </c>
      <c r="B49" s="6730" t="s">
        <v>5203</v>
      </c>
      <c r="C49" s="6730" t="s">
        <v>28</v>
      </c>
      <c r="D49" s="6730" t="s">
        <v>5135</v>
      </c>
      <c r="E49" s="6730" t="s">
        <v>5133</v>
      </c>
      <c r="F49" s="6730" t="s">
        <v>28</v>
      </c>
      <c r="G49" s="6730" t="s">
        <v>28</v>
      </c>
      <c r="H49" s="6730" t="s">
        <v>28</v>
      </c>
      <c r="I49" s="6730" t="s">
        <v>28</v>
      </c>
    </row>
    <row customHeight="1" ht="11.25">
      <c r="A50" s="6730" t="s">
        <v>1712</v>
      </c>
      <c r="B50" s="6730" t="s">
        <v>5204</v>
      </c>
      <c r="C50" s="6730" t="s">
        <v>28</v>
      </c>
      <c r="D50" s="6730" t="s">
        <v>5128</v>
      </c>
      <c r="E50" s="6730" t="s">
        <v>5128</v>
      </c>
      <c r="F50" s="6730" t="s">
        <v>28</v>
      </c>
      <c r="G50" s="6730" t="s">
        <v>28</v>
      </c>
      <c r="H50" s="6730" t="s">
        <v>28</v>
      </c>
      <c r="I50" s="6730" t="s">
        <v>28</v>
      </c>
    </row>
    <row customHeight="1" ht="11.25">
      <c r="A51" s="6730" t="s">
        <v>1717</v>
      </c>
      <c r="B51" s="6730" t="s">
        <v>5205</v>
      </c>
      <c r="C51" s="6730" t="s">
        <v>28</v>
      </c>
      <c r="D51" s="6730" t="s">
        <v>5135</v>
      </c>
      <c r="E51" s="6730" t="s">
        <v>5206</v>
      </c>
      <c r="F51" s="6730" t="s">
        <v>28</v>
      </c>
      <c r="G51" s="6730" t="s">
        <v>28</v>
      </c>
      <c r="H51" s="6730" t="s">
        <v>28</v>
      </c>
      <c r="I51" s="6730" t="s">
        <v>28</v>
      </c>
    </row>
    <row customHeight="1" ht="11.25">
      <c r="A52" s="6730" t="s">
        <v>1721</v>
      </c>
      <c r="B52" s="6730" t="s">
        <v>5207</v>
      </c>
      <c r="C52" s="6730" t="s">
        <v>28</v>
      </c>
      <c r="D52" s="6730" t="s">
        <v>5135</v>
      </c>
      <c r="E52" s="6730" t="s">
        <v>5206</v>
      </c>
      <c r="F52" s="6730" t="s">
        <v>28</v>
      </c>
      <c r="G52" s="6730" t="s">
        <v>28</v>
      </c>
      <c r="H52" s="6730" t="s">
        <v>28</v>
      </c>
      <c r="I52" s="6730" t="s">
        <v>28</v>
      </c>
    </row>
    <row customHeight="1" ht="11.25">
      <c r="A53" s="6730" t="s">
        <v>1723</v>
      </c>
      <c r="B53" s="6730" t="s">
        <v>5208</v>
      </c>
      <c r="C53" s="6730" t="s">
        <v>28</v>
      </c>
      <c r="D53" s="6730" t="s">
        <v>5130</v>
      </c>
      <c r="E53" s="6730" t="s">
        <v>5209</v>
      </c>
      <c r="F53" s="6730" t="s">
        <v>28</v>
      </c>
      <c r="G53" s="6730" t="s">
        <v>28</v>
      </c>
      <c r="H53" s="6730" t="s">
        <v>28</v>
      </c>
      <c r="I53" s="6730" t="s">
        <v>28</v>
      </c>
    </row>
    <row customHeight="1" ht="11.25">
      <c r="A54" s="6730" t="s">
        <v>1726</v>
      </c>
      <c r="B54" s="6730" t="s">
        <v>5210</v>
      </c>
      <c r="C54" s="6730" t="s">
        <v>28</v>
      </c>
      <c r="D54" s="6730" t="s">
        <v>5130</v>
      </c>
      <c r="E54" s="6730" t="s">
        <v>5152</v>
      </c>
      <c r="F54" s="6730" t="s">
        <v>28</v>
      </c>
      <c r="G54" s="6730" t="s">
        <v>28</v>
      </c>
      <c r="H54" s="6730" t="s">
        <v>28</v>
      </c>
      <c r="I54" s="6730" t="s">
        <v>28</v>
      </c>
    </row>
    <row customHeight="1" ht="11.25">
      <c r="A55" s="6730" t="s">
        <v>1730</v>
      </c>
      <c r="B55" s="6730" t="s">
        <v>5211</v>
      </c>
      <c r="C55" s="6730" t="s">
        <v>28</v>
      </c>
      <c r="D55" s="6730" t="s">
        <v>5135</v>
      </c>
      <c r="E55" s="6730" t="s">
        <v>5128</v>
      </c>
      <c r="F55" s="6730" t="s">
        <v>28</v>
      </c>
      <c r="G55" s="6730" t="s">
        <v>28</v>
      </c>
      <c r="H55" s="6730" t="s">
        <v>28</v>
      </c>
      <c r="I55" s="6730" t="s">
        <v>28</v>
      </c>
    </row>
    <row customHeight="1" ht="11.25">
      <c r="A56" s="6730" t="s">
        <v>1733</v>
      </c>
      <c r="B56" s="6730" t="s">
        <v>5212</v>
      </c>
      <c r="C56" s="6730" t="s">
        <v>28</v>
      </c>
      <c r="D56" s="6730" t="s">
        <v>5130</v>
      </c>
      <c r="E56" s="6730" t="s">
        <v>5128</v>
      </c>
      <c r="F56" s="6730" t="s">
        <v>28</v>
      </c>
      <c r="G56" s="6730" t="s">
        <v>28</v>
      </c>
      <c r="H56" s="6730" t="s">
        <v>28</v>
      </c>
      <c r="I56" s="6730" t="s">
        <v>28</v>
      </c>
    </row>
    <row customHeight="1" ht="11.25">
      <c r="A57" s="6730" t="s">
        <v>1736</v>
      </c>
      <c r="B57" s="6730" t="s">
        <v>5213</v>
      </c>
      <c r="C57" s="6730" t="s">
        <v>28</v>
      </c>
      <c r="D57" s="6730" t="s">
        <v>5148</v>
      </c>
      <c r="E57" s="6730" t="s">
        <v>5178</v>
      </c>
      <c r="F57" s="6730" t="s">
        <v>28</v>
      </c>
      <c r="G57" s="6730" t="s">
        <v>28</v>
      </c>
      <c r="H57" s="6730" t="s">
        <v>28</v>
      </c>
      <c r="I57" s="6730" t="s">
        <v>28</v>
      </c>
    </row>
    <row customHeight="1" ht="11.25">
      <c r="A58" s="6730" t="s">
        <v>1739</v>
      </c>
      <c r="B58" s="6730" t="s">
        <v>5214</v>
      </c>
      <c r="C58" s="6730" t="s">
        <v>28</v>
      </c>
      <c r="D58" s="6730" t="s">
        <v>5195</v>
      </c>
      <c r="E58" s="6730" t="s">
        <v>5195</v>
      </c>
      <c r="F58" s="6730" t="s">
        <v>28</v>
      </c>
      <c r="G58" s="6730" t="s">
        <v>28</v>
      </c>
      <c r="H58" s="6730" t="s">
        <v>28</v>
      </c>
      <c r="I58" s="6730" t="s">
        <v>28</v>
      </c>
    </row>
    <row customHeight="1" ht="11.25">
      <c r="A59" s="6730" t="s">
        <v>1743</v>
      </c>
      <c r="B59" s="6730" t="s">
        <v>5215</v>
      </c>
      <c r="C59" s="6730" t="s">
        <v>28</v>
      </c>
      <c r="D59" s="6730" t="s">
        <v>5135</v>
      </c>
      <c r="E59" s="6730" t="s">
        <v>5133</v>
      </c>
      <c r="F59" s="6730" t="s">
        <v>28</v>
      </c>
      <c r="G59" s="6730" t="s">
        <v>28</v>
      </c>
      <c r="H59" s="6730" t="s">
        <v>28</v>
      </c>
      <c r="I59" s="6730" t="s">
        <v>28</v>
      </c>
    </row>
    <row customHeight="1" ht="11.25">
      <c r="A60" s="6730" t="s">
        <v>1747</v>
      </c>
      <c r="B60" s="6730" t="s">
        <v>5216</v>
      </c>
      <c r="C60" s="6730" t="s">
        <v>28</v>
      </c>
      <c r="D60" s="6730" t="s">
        <v>5130</v>
      </c>
      <c r="E60" s="6730" t="s">
        <v>5217</v>
      </c>
      <c r="F60" s="6730" t="s">
        <v>28</v>
      </c>
      <c r="G60" s="6730" t="s">
        <v>28</v>
      </c>
      <c r="H60" s="6730" t="s">
        <v>28</v>
      </c>
      <c r="I60" s="6730" t="s">
        <v>28</v>
      </c>
    </row>
    <row customHeight="1" ht="11.25">
      <c r="A61" s="6730" t="s">
        <v>3967</v>
      </c>
      <c r="B61" s="6730" t="s">
        <v>5218</v>
      </c>
      <c r="C61" s="6730" t="s">
        <v>28</v>
      </c>
      <c r="D61" s="6730" t="s">
        <v>5125</v>
      </c>
      <c r="E61" s="6730" t="s">
        <v>5133</v>
      </c>
      <c r="F61" s="6730" t="s">
        <v>28</v>
      </c>
      <c r="G61" s="6730" t="s">
        <v>28</v>
      </c>
      <c r="H61" s="6730" t="s">
        <v>28</v>
      </c>
      <c r="I61" s="6730" t="s">
        <v>28</v>
      </c>
    </row>
    <row customHeight="1" ht="11.25">
      <c r="A62" s="6730" t="s">
        <v>3970</v>
      </c>
      <c r="B62" s="6730" t="s">
        <v>5219</v>
      </c>
      <c r="C62" s="6730" t="s">
        <v>28</v>
      </c>
      <c r="D62" s="6730" t="s">
        <v>5220</v>
      </c>
      <c r="E62" s="6730" t="s">
        <v>5190</v>
      </c>
      <c r="F62" s="6730" t="s">
        <v>28</v>
      </c>
      <c r="G62" s="6730" t="s">
        <v>28</v>
      </c>
      <c r="H62" s="6730" t="s">
        <v>28</v>
      </c>
      <c r="I62" s="6730" t="s">
        <v>28</v>
      </c>
    </row>
    <row customHeight="1" ht="11.25">
      <c r="A63" s="6730" t="s">
        <v>3973</v>
      </c>
      <c r="B63" s="6730" t="s">
        <v>5221</v>
      </c>
      <c r="C63" s="6730" t="s">
        <v>28</v>
      </c>
      <c r="D63" s="6730" t="s">
        <v>5130</v>
      </c>
      <c r="E63" s="6730" t="s">
        <v>5217</v>
      </c>
      <c r="F63" s="6730" t="s">
        <v>28</v>
      </c>
      <c r="G63" s="6730" t="s">
        <v>28</v>
      </c>
      <c r="H63" s="6730" t="s">
        <v>28</v>
      </c>
      <c r="I63" s="6730" t="s">
        <v>28</v>
      </c>
    </row>
    <row customHeight="1" ht="11.25">
      <c r="A64" s="6730" t="s">
        <v>3976</v>
      </c>
      <c r="B64" s="6730" t="s">
        <v>5222</v>
      </c>
      <c r="C64" s="6730" t="s">
        <v>28</v>
      </c>
      <c r="D64" s="6730" t="s">
        <v>5223</v>
      </c>
      <c r="E64" s="6730" t="s">
        <v>5133</v>
      </c>
      <c r="F64" s="6730" t="s">
        <v>28</v>
      </c>
      <c r="G64" s="6730" t="s">
        <v>28</v>
      </c>
      <c r="H64" s="6730" t="s">
        <v>28</v>
      </c>
      <c r="I64" s="6730" t="s">
        <v>28</v>
      </c>
    </row>
    <row customHeight="1" ht="11.25">
      <c r="A65" s="6730" t="s">
        <v>3979</v>
      </c>
      <c r="B65" s="6730" t="s">
        <v>5224</v>
      </c>
      <c r="C65" s="6730" t="s">
        <v>28</v>
      </c>
      <c r="D65" s="6730" t="s">
        <v>5130</v>
      </c>
      <c r="E65" s="6730" t="s">
        <v>5217</v>
      </c>
      <c r="F65" s="6730" t="s">
        <v>28</v>
      </c>
      <c r="G65" s="6730" t="s">
        <v>28</v>
      </c>
      <c r="H65" s="6730" t="s">
        <v>28</v>
      </c>
      <c r="I65" s="6730" t="s">
        <v>28</v>
      </c>
    </row>
    <row customHeight="1" ht="11.25">
      <c r="A66" s="6730" t="s">
        <v>3982</v>
      </c>
      <c r="B66" s="6730" t="s">
        <v>5225</v>
      </c>
      <c r="C66" s="6730" t="s">
        <v>28</v>
      </c>
      <c r="D66" s="6730" t="s">
        <v>5135</v>
      </c>
      <c r="E66" s="6730" t="s">
        <v>5128</v>
      </c>
      <c r="F66" s="6730" t="s">
        <v>28</v>
      </c>
      <c r="G66" s="6730" t="s">
        <v>28</v>
      </c>
      <c r="H66" s="6730" t="s">
        <v>28</v>
      </c>
      <c r="I66" s="6730" t="s">
        <v>28</v>
      </c>
    </row>
    <row customHeight="1" ht="11.25">
      <c r="A67" s="6730" t="s">
        <v>2065</v>
      </c>
      <c r="B67" s="6730" t="s">
        <v>5226</v>
      </c>
      <c r="C67" s="6730" t="s">
        <v>28</v>
      </c>
      <c r="D67" s="6730" t="s">
        <v>5130</v>
      </c>
      <c r="E67" s="6730" t="s">
        <v>5128</v>
      </c>
      <c r="F67" s="6730" t="s">
        <v>28</v>
      </c>
      <c r="G67" s="6730" t="s">
        <v>28</v>
      </c>
      <c r="H67" s="6730" t="s">
        <v>28</v>
      </c>
      <c r="I67" s="6730" t="s">
        <v>28</v>
      </c>
    </row>
    <row customHeight="1" ht="11.25">
      <c r="A68" s="6730" t="s">
        <v>3987</v>
      </c>
      <c r="B68" s="6730" t="s">
        <v>5227</v>
      </c>
      <c r="C68" s="6730" t="s">
        <v>28</v>
      </c>
      <c r="D68" s="6730" t="s">
        <v>5130</v>
      </c>
      <c r="E68" s="6730" t="s">
        <v>5128</v>
      </c>
      <c r="F68" s="6730" t="s">
        <v>28</v>
      </c>
      <c r="G68" s="6730" t="s">
        <v>28</v>
      </c>
      <c r="H68" s="6730" t="s">
        <v>28</v>
      </c>
      <c r="I68" s="6730" t="s">
        <v>28</v>
      </c>
    </row>
    <row customHeight="1" ht="11.25">
      <c r="A69" s="6730" t="s">
        <v>2268</v>
      </c>
      <c r="B69" s="6730" t="s">
        <v>5228</v>
      </c>
      <c r="C69" s="6730" t="s">
        <v>28</v>
      </c>
      <c r="D69" s="6730" t="s">
        <v>5229</v>
      </c>
      <c r="E69" s="6730" t="s">
        <v>5128</v>
      </c>
      <c r="F69" s="6730" t="s">
        <v>28</v>
      </c>
      <c r="G69" s="6730" t="s">
        <v>28</v>
      </c>
      <c r="H69" s="6730" t="s">
        <v>28</v>
      </c>
      <c r="I69" s="6730" t="s">
        <v>28</v>
      </c>
    </row>
    <row customHeight="1" ht="11.25">
      <c r="A70" s="6730" t="s">
        <v>3992</v>
      </c>
      <c r="B70" s="6730" t="s">
        <v>5230</v>
      </c>
      <c r="C70" s="6730" t="s">
        <v>28</v>
      </c>
      <c r="D70" s="6730" t="s">
        <v>5142</v>
      </c>
      <c r="E70" s="6730" t="s">
        <v>5143</v>
      </c>
      <c r="F70" s="6730" t="s">
        <v>28</v>
      </c>
      <c r="G70" s="6730" t="s">
        <v>28</v>
      </c>
      <c r="H70" s="6730" t="s">
        <v>28</v>
      </c>
      <c r="I70" s="6730" t="s">
        <v>28</v>
      </c>
    </row>
    <row customHeight="1" ht="11.25">
      <c r="A71" s="6730" t="s">
        <v>3995</v>
      </c>
      <c r="B71" s="6730" t="s">
        <v>5231</v>
      </c>
      <c r="C71" s="6730" t="s">
        <v>28</v>
      </c>
      <c r="D71" s="6730" t="s">
        <v>5130</v>
      </c>
      <c r="E71" s="6730" t="s">
        <v>5176</v>
      </c>
      <c r="F71" s="6730" t="s">
        <v>28</v>
      </c>
      <c r="G71" s="6730" t="s">
        <v>28</v>
      </c>
      <c r="H71" s="6730" t="s">
        <v>28</v>
      </c>
      <c r="I71" s="6730" t="s">
        <v>28</v>
      </c>
    </row>
    <row customHeight="1" ht="11.25">
      <c r="A72" s="6730" t="s">
        <v>4000</v>
      </c>
      <c r="B72" s="6730" t="s">
        <v>5232</v>
      </c>
      <c r="C72" s="6730" t="s">
        <v>28</v>
      </c>
      <c r="D72" s="6730" t="s">
        <v>5130</v>
      </c>
      <c r="E72" s="6730" t="s">
        <v>5176</v>
      </c>
      <c r="F72" s="6730" t="s">
        <v>28</v>
      </c>
      <c r="G72" s="6730" t="s">
        <v>28</v>
      </c>
      <c r="H72" s="6730" t="s">
        <v>28</v>
      </c>
      <c r="I72" s="6730" t="s">
        <v>28</v>
      </c>
    </row>
    <row customHeight="1" ht="11.25">
      <c r="A73" s="6730" t="s">
        <v>4001</v>
      </c>
      <c r="B73" s="6730" t="s">
        <v>5233</v>
      </c>
      <c r="C73" s="6730" t="s">
        <v>28</v>
      </c>
      <c r="D73" s="6730" t="s">
        <v>5130</v>
      </c>
      <c r="E73" s="6730" t="s">
        <v>5176</v>
      </c>
      <c r="F73" s="6730" t="s">
        <v>28</v>
      </c>
      <c r="G73" s="6730" t="s">
        <v>28</v>
      </c>
      <c r="H73" s="6730" t="s">
        <v>28</v>
      </c>
      <c r="I73" s="6730" t="s">
        <v>28</v>
      </c>
    </row>
    <row customHeight="1" ht="11.25">
      <c r="A74" s="6730" t="s">
        <v>4004</v>
      </c>
      <c r="B74" s="6730" t="s">
        <v>5234</v>
      </c>
      <c r="C74" s="6730" t="s">
        <v>28</v>
      </c>
      <c r="D74" s="6730" t="s">
        <v>5130</v>
      </c>
      <c r="E74" s="6730" t="s">
        <v>5217</v>
      </c>
      <c r="F74" s="6730" t="s">
        <v>28</v>
      </c>
      <c r="G74" s="6730" t="s">
        <v>28</v>
      </c>
      <c r="H74" s="6730" t="s">
        <v>28</v>
      </c>
      <c r="I74" s="6730" t="s">
        <v>28</v>
      </c>
    </row>
    <row customHeight="1" ht="11.25">
      <c r="A75" s="6730" t="s">
        <v>4007</v>
      </c>
      <c r="B75" s="6730" t="s">
        <v>5235</v>
      </c>
      <c r="C75" s="6730" t="s">
        <v>28</v>
      </c>
      <c r="D75" s="6730" t="s">
        <v>5130</v>
      </c>
      <c r="E75" s="6730" t="s">
        <v>5176</v>
      </c>
      <c r="F75" s="6730" t="s">
        <v>28</v>
      </c>
      <c r="G75" s="6730" t="s">
        <v>28</v>
      </c>
      <c r="H75" s="6730" t="s">
        <v>28</v>
      </c>
      <c r="I75" s="6730" t="s">
        <v>28</v>
      </c>
    </row>
    <row customHeight="1" ht="11.25">
      <c r="A76" s="6730" t="s">
        <v>4010</v>
      </c>
      <c r="B76" s="6730" t="s">
        <v>5236</v>
      </c>
      <c r="C76" s="6730" t="s">
        <v>28</v>
      </c>
      <c r="D76" s="6730" t="s">
        <v>5130</v>
      </c>
      <c r="E76" s="6730" t="s">
        <v>5217</v>
      </c>
      <c r="F76" s="6730" t="s">
        <v>28</v>
      </c>
      <c r="G76" s="6730" t="s">
        <v>28</v>
      </c>
      <c r="H76" s="6730" t="s">
        <v>28</v>
      </c>
      <c r="I76" s="6730" t="s">
        <v>28</v>
      </c>
    </row>
    <row customHeight="1" ht="11.25">
      <c r="A77" s="6730" t="s">
        <v>4013</v>
      </c>
      <c r="B77" s="6730" t="s">
        <v>5237</v>
      </c>
      <c r="C77" s="6730" t="s">
        <v>28</v>
      </c>
      <c r="D77" s="6730" t="s">
        <v>5130</v>
      </c>
      <c r="E77" s="6730" t="s">
        <v>5176</v>
      </c>
      <c r="F77" s="6730" t="s">
        <v>28</v>
      </c>
      <c r="G77" s="6730" t="s">
        <v>28</v>
      </c>
      <c r="H77" s="6730" t="s">
        <v>28</v>
      </c>
      <c r="I77" s="6730" t="s">
        <v>28</v>
      </c>
    </row>
    <row customHeight="1" ht="11.25">
      <c r="A78" s="6730" t="s">
        <v>4016</v>
      </c>
      <c r="B78" s="6730" t="s">
        <v>5238</v>
      </c>
      <c r="C78" s="6730" t="s">
        <v>28</v>
      </c>
      <c r="D78" s="6730" t="s">
        <v>5130</v>
      </c>
      <c r="E78" s="6730" t="s">
        <v>5190</v>
      </c>
      <c r="F78" s="6730" t="s">
        <v>28</v>
      </c>
      <c r="G78" s="6730" t="s">
        <v>28</v>
      </c>
      <c r="H78" s="6730" t="s">
        <v>28</v>
      </c>
      <c r="I78" s="6730" t="s">
        <v>28</v>
      </c>
    </row>
    <row customHeight="1" ht="11.25">
      <c r="A79" s="6730" t="s">
        <v>4019</v>
      </c>
      <c r="B79" s="6730" t="s">
        <v>5239</v>
      </c>
      <c r="C79" s="6730" t="s">
        <v>28</v>
      </c>
      <c r="D79" s="6730" t="s">
        <v>5130</v>
      </c>
      <c r="E79" s="6730" t="s">
        <v>5190</v>
      </c>
      <c r="F79" s="6730" t="s">
        <v>28</v>
      </c>
      <c r="G79" s="6730" t="s">
        <v>28</v>
      </c>
      <c r="H79" s="6730" t="s">
        <v>28</v>
      </c>
      <c r="I79" s="6730" t="s">
        <v>28</v>
      </c>
    </row>
    <row customHeight="1" ht="11.25">
      <c r="A80" s="6730" t="s">
        <v>4024</v>
      </c>
      <c r="B80" s="6730" t="s">
        <v>5240</v>
      </c>
      <c r="C80" s="6730" t="s">
        <v>28</v>
      </c>
      <c r="D80" s="6730" t="s">
        <v>5241</v>
      </c>
      <c r="E80" s="6730" t="s">
        <v>5190</v>
      </c>
      <c r="F80" s="6730" t="s">
        <v>28</v>
      </c>
      <c r="G80" s="6730" t="s">
        <v>28</v>
      </c>
      <c r="H80" s="6730" t="s">
        <v>28</v>
      </c>
      <c r="I80" s="6730" t="s">
        <v>28</v>
      </c>
    </row>
    <row customHeight="1" ht="11.25">
      <c r="A81" s="6730" t="s">
        <v>4026</v>
      </c>
      <c r="B81" s="6730" t="s">
        <v>5242</v>
      </c>
      <c r="C81" s="6730" t="s">
        <v>28</v>
      </c>
      <c r="D81" s="6730" t="s">
        <v>5157</v>
      </c>
      <c r="E81" s="6730" t="s">
        <v>5149</v>
      </c>
      <c r="F81" s="6730" t="s">
        <v>28</v>
      </c>
      <c r="G81" s="6730" t="s">
        <v>28</v>
      </c>
      <c r="H81" s="6730" t="s">
        <v>28</v>
      </c>
      <c r="I81" s="6730"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5A2A9-3D43-91AC-27F4-593248610BC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A1ED1-F113-96F4-9311-25DC3DB20C01}"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622" width="9.140625"/>
  </cols>
  <sheetData>
    <row customHeight="1" ht="11.25">
      <c r="A1" s="410" t="s">
        <v>143</v>
      </c>
      <c r="B1" s="410" t="s">
        <v>5243</v>
      </c>
    </row>
    <row customHeight="1" ht="11.25">
      <c r="A2" s="6732" t="s">
        <v>99</v>
      </c>
      <c r="B2" s="6732" t="s">
        <v>5244</v>
      </c>
    </row>
    <row customHeight="1" ht="11.25">
      <c r="A3" s="6732" t="s">
        <v>113</v>
      </c>
      <c r="B3" s="6732" t="s">
        <v>5245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5F1B3-2BFA-86CD-5F3E-CCB6B3755C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619" width="9.140625"/>
    <col min="2" max="2" style="18619" width="65.28125" customWidth="1"/>
  </cols>
  <sheetData>
    <row customHeight="1" ht="11.25">
      <c r="A1" s="1062" t="s">
        <v>5246</v>
      </c>
      <c r="B1" s="1062" t="s">
        <v>5247</v>
      </c>
    </row>
    <row customHeight="1" ht="11.25">
      <c r="A2" s="1062">
        <v>4213775</v>
      </c>
      <c r="B2" s="1062" t="s">
        <v>1264</v>
      </c>
    </row>
    <row customHeight="1" ht="11.25">
      <c r="A3" s="1062">
        <v>4213784</v>
      </c>
      <c r="B3" s="1062" t="s">
        <v>1296</v>
      </c>
    </row>
    <row customHeight="1" ht="11.25">
      <c r="A4" s="1062">
        <v>4213781</v>
      </c>
      <c r="B4" s="1062" t="s">
        <v>1289</v>
      </c>
    </row>
    <row customHeight="1" ht="11.25">
      <c r="A5" s="1062">
        <v>4213776</v>
      </c>
      <c r="B5" s="1062" t="s">
        <v>212</v>
      </c>
    </row>
    <row customHeight="1" ht="11.25">
      <c r="A6" s="1062">
        <v>4213777</v>
      </c>
      <c r="B6" s="1062" t="s">
        <v>218</v>
      </c>
    </row>
    <row customHeight="1" ht="11.25">
      <c r="A7" s="1062">
        <v>4213778</v>
      </c>
      <c r="B7" s="1062" t="s">
        <v>224</v>
      </c>
    </row>
    <row customHeight="1" ht="11.25">
      <c r="A8" s="1062">
        <v>4213780</v>
      </c>
      <c r="B8" s="1062" t="s">
        <v>230</v>
      </c>
    </row>
    <row customHeight="1" ht="11.25">
      <c r="A9" s="1062">
        <v>4213779</v>
      </c>
      <c r="B9" s="1062" t="s">
        <v>1430</v>
      </c>
    </row>
    <row customHeight="1" ht="11.25">
      <c r="A10" s="1062">
        <v>4213783</v>
      </c>
      <c r="B10" s="1062" t="s">
        <v>1445</v>
      </c>
    </row>
    <row customHeight="1" ht="11.25">
      <c r="A11" s="1062">
        <v>4213782</v>
      </c>
      <c r="B11" s="1062" t="s">
        <v>236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1022C-D191-FA23-C753-D9C66CDBB0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619" width="9.140625"/>
    <col min="2" max="2" style="18619" width="65.28125" customWidth="1"/>
  </cols>
  <sheetData>
    <row customHeight="1" ht="11.25">
      <c r="A1" s="1062" t="s">
        <v>5246</v>
      </c>
      <c r="B1" s="1062" t="s">
        <v>5248</v>
      </c>
    </row>
    <row customHeight="1" ht="11.25">
      <c r="A2" s="1062" t="s">
        <v>5249</v>
      </c>
      <c r="B2" s="1062" t="s">
        <v>1543</v>
      </c>
    </row>
    <row customHeight="1" ht="11.25">
      <c r="A3" s="1062" t="s">
        <v>5250</v>
      </c>
      <c r="B3" s="1062" t="s">
        <v>1553</v>
      </c>
    </row>
    <row customHeight="1" ht="11.25">
      <c r="A4" s="1062" t="s">
        <v>5251</v>
      </c>
      <c r="B4" s="1062" t="s">
        <v>1562</v>
      </c>
    </row>
    <row customHeight="1" ht="11.25">
      <c r="A5" s="1062" t="s">
        <v>5252</v>
      </c>
      <c r="B5" s="1062" t="s">
        <v>1571</v>
      </c>
    </row>
    <row customHeight="1" ht="11.25">
      <c r="A6" s="1062" t="s">
        <v>5253</v>
      </c>
      <c r="B6" s="1062" t="s">
        <v>1577</v>
      </c>
    </row>
    <row customHeight="1" ht="11.25">
      <c r="A7" s="1062" t="s">
        <v>5254</v>
      </c>
      <c r="B7" s="1062" t="s">
        <v>1585</v>
      </c>
    </row>
    <row customHeight="1" ht="11.25">
      <c r="A8" s="1062" t="s">
        <v>5255</v>
      </c>
      <c r="B8" s="1062" t="s">
        <v>1592</v>
      </c>
    </row>
    <row customHeight="1" ht="11.25">
      <c r="A9" s="1062" t="s">
        <v>5256</v>
      </c>
      <c r="B9" s="1062" t="s">
        <v>1598</v>
      </c>
    </row>
    <row customHeight="1" ht="11.25">
      <c r="A10" s="1062" t="s">
        <v>5257</v>
      </c>
      <c r="B10" s="1062" t="s">
        <v>1602</v>
      </c>
    </row>
    <row customHeight="1" ht="11.25">
      <c r="A11" s="1062" t="s">
        <v>5258</v>
      </c>
      <c r="B11" s="1062" t="s">
        <v>1609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68A01-2E1F-C824-65C5-ABEE75556768}" mc:Ignorable="x14ac xr xr2 xr3">
  <sheetPr>
    <tabColor rgb="FFFFCC99"/>
  </sheetPr>
  <dimension ref="A1:G454"/>
  <sheetViews>
    <sheetView topLeftCell="A1" showGridLines="0" workbookViewId="0">
      <selection activeCell="A1" sqref="A1"/>
    </sheetView>
  </sheetViews>
  <sheetFormatPr customHeight="1" defaultRowHeight="11.25"/>
  <sheetData>
    <row customHeight="1" ht="11.25">
      <c r="A1" s="600" t="s">
        <v>3835</v>
      </c>
      <c r="B1" s="600" t="s">
        <v>3836</v>
      </c>
      <c r="C1" s="600" t="s">
        <v>3837</v>
      </c>
      <c r="D1" s="600" t="s">
        <v>3838</v>
      </c>
      <c r="E1" s="0" t="s">
        <v>3839</v>
      </c>
      <c r="F1" s="0" t="s">
        <v>3840</v>
      </c>
      <c r="G1" s="0" t="s">
        <v>3841</v>
      </c>
    </row>
    <row customHeight="1" ht="11.25">
      <c r="A2" s="0" t="s">
        <v>16</v>
      </c>
      <c r="B2" s="0" t="s">
        <v>3842</v>
      </c>
      <c r="C2" s="0" t="s">
        <v>3843</v>
      </c>
      <c r="D2" s="0" t="s">
        <v>3842</v>
      </c>
      <c r="E2" s="0" t="s">
        <v>3843</v>
      </c>
      <c r="F2" s="0" t="s">
        <v>3844</v>
      </c>
      <c r="G2" s="0" t="s">
        <v>123</v>
      </c>
    </row>
    <row customHeight="1" ht="11.25">
      <c r="A3" s="0" t="s">
        <v>16</v>
      </c>
      <c r="B3" s="0" t="s">
        <v>3842</v>
      </c>
      <c r="C3" s="0" t="s">
        <v>3843</v>
      </c>
      <c r="D3" s="0" t="s">
        <v>3845</v>
      </c>
      <c r="E3" s="0" t="s">
        <v>3846</v>
      </c>
      <c r="F3" s="0" t="s">
        <v>3847</v>
      </c>
      <c r="G3" s="0" t="s">
        <v>104</v>
      </c>
    </row>
    <row customHeight="1" ht="11.25">
      <c r="A4" s="0" t="s">
        <v>16</v>
      </c>
      <c r="B4" s="0" t="s">
        <v>3842</v>
      </c>
      <c r="C4" s="0" t="s">
        <v>3843</v>
      </c>
      <c r="D4" s="0" t="s">
        <v>3848</v>
      </c>
      <c r="E4" s="0" t="s">
        <v>3849</v>
      </c>
      <c r="F4" s="0" t="s">
        <v>3847</v>
      </c>
      <c r="G4" s="0" t="s">
        <v>91</v>
      </c>
    </row>
    <row customHeight="1" ht="11.25">
      <c r="A5" s="0" t="s">
        <v>16</v>
      </c>
      <c r="B5" s="0" t="s">
        <v>3842</v>
      </c>
      <c r="C5" s="0" t="s">
        <v>3843</v>
      </c>
      <c r="D5" s="0" t="s">
        <v>3850</v>
      </c>
      <c r="E5" s="0" t="s">
        <v>3851</v>
      </c>
      <c r="F5" s="0" t="s">
        <v>3847</v>
      </c>
      <c r="G5" s="0" t="s">
        <v>92</v>
      </c>
    </row>
    <row customHeight="1" ht="11.25">
      <c r="A6" s="0" t="s">
        <v>16</v>
      </c>
      <c r="B6" s="0" t="s">
        <v>3842</v>
      </c>
      <c r="C6" s="0" t="s">
        <v>3843</v>
      </c>
      <c r="D6" s="0" t="s">
        <v>3852</v>
      </c>
      <c r="E6" s="0" t="s">
        <v>3853</v>
      </c>
      <c r="F6" s="0" t="s">
        <v>3854</v>
      </c>
      <c r="G6" s="0" t="s">
        <v>124</v>
      </c>
    </row>
    <row customHeight="1" ht="11.25">
      <c r="A7" s="0" t="s">
        <v>16</v>
      </c>
      <c r="B7" s="0" t="s">
        <v>3842</v>
      </c>
      <c r="C7" s="0" t="s">
        <v>3843</v>
      </c>
      <c r="D7" s="0" t="s">
        <v>3855</v>
      </c>
      <c r="E7" s="0" t="s">
        <v>3856</v>
      </c>
      <c r="F7" s="0" t="s">
        <v>3847</v>
      </c>
      <c r="G7" s="0" t="s">
        <v>93</v>
      </c>
    </row>
    <row customHeight="1" ht="11.25">
      <c r="A8" s="0" t="s">
        <v>16</v>
      </c>
      <c r="B8" s="0" t="s">
        <v>3842</v>
      </c>
      <c r="C8" s="0" t="s">
        <v>3843</v>
      </c>
      <c r="D8" s="0" t="s">
        <v>3857</v>
      </c>
      <c r="E8" s="0" t="s">
        <v>3858</v>
      </c>
      <c r="F8" s="0" t="s">
        <v>3847</v>
      </c>
      <c r="G8" s="0" t="s">
        <v>94</v>
      </c>
    </row>
    <row customHeight="1" ht="11.25">
      <c r="A9" s="0" t="s">
        <v>16</v>
      </c>
      <c r="B9" s="0" t="s">
        <v>3859</v>
      </c>
      <c r="C9" s="0" t="s">
        <v>3860</v>
      </c>
      <c r="D9" s="0" t="s">
        <v>3859</v>
      </c>
      <c r="E9" s="0" t="s">
        <v>3860</v>
      </c>
      <c r="F9" s="0" t="s">
        <v>3844</v>
      </c>
      <c r="G9" s="0" t="s">
        <v>125</v>
      </c>
    </row>
    <row customHeight="1" ht="11.25">
      <c r="A10" s="0" t="s">
        <v>16</v>
      </c>
      <c r="B10" s="0" t="s">
        <v>3859</v>
      </c>
      <c r="C10" s="0" t="s">
        <v>3860</v>
      </c>
      <c r="D10" s="0" t="s">
        <v>3861</v>
      </c>
      <c r="E10" s="0" t="s">
        <v>3862</v>
      </c>
      <c r="F10" s="0" t="s">
        <v>3847</v>
      </c>
      <c r="G10" s="0" t="s">
        <v>161</v>
      </c>
    </row>
    <row customHeight="1" ht="11.25">
      <c r="A11" s="0" t="s">
        <v>16</v>
      </c>
      <c r="B11" s="0" t="s">
        <v>3859</v>
      </c>
      <c r="C11" s="0" t="s">
        <v>3860</v>
      </c>
      <c r="D11" s="0" t="s">
        <v>3863</v>
      </c>
      <c r="E11" s="0" t="s">
        <v>3864</v>
      </c>
      <c r="F11" s="0" t="s">
        <v>3865</v>
      </c>
      <c r="G11" s="0" t="s">
        <v>162</v>
      </c>
    </row>
    <row customHeight="1" ht="11.25">
      <c r="A12" s="0" t="s">
        <v>16</v>
      </c>
      <c r="B12" s="0" t="s">
        <v>3859</v>
      </c>
      <c r="C12" s="0" t="s">
        <v>3860</v>
      </c>
      <c r="D12" s="0" t="s">
        <v>3866</v>
      </c>
      <c r="E12" s="0" t="s">
        <v>3867</v>
      </c>
      <c r="F12" s="0" t="s">
        <v>3865</v>
      </c>
      <c r="G12" s="0" t="s">
        <v>163</v>
      </c>
    </row>
    <row customHeight="1" ht="11.25">
      <c r="A13" s="0" t="s">
        <v>16</v>
      </c>
      <c r="B13" s="0" t="s">
        <v>3859</v>
      </c>
      <c r="C13" s="0" t="s">
        <v>3860</v>
      </c>
      <c r="D13" s="0" t="s">
        <v>3868</v>
      </c>
      <c r="E13" s="0" t="s">
        <v>3869</v>
      </c>
      <c r="F13" s="0" t="s">
        <v>3847</v>
      </c>
      <c r="G13" s="0" t="s">
        <v>164</v>
      </c>
    </row>
    <row customHeight="1" ht="11.25">
      <c r="A14" s="0" t="s">
        <v>16</v>
      </c>
      <c r="B14" s="0" t="s">
        <v>3859</v>
      </c>
      <c r="C14" s="0" t="s">
        <v>3860</v>
      </c>
      <c r="D14" s="0" t="s">
        <v>3870</v>
      </c>
      <c r="E14" s="0" t="s">
        <v>3871</v>
      </c>
      <c r="F14" s="0" t="s">
        <v>3854</v>
      </c>
      <c r="G14" s="0" t="s">
        <v>165</v>
      </c>
    </row>
    <row customHeight="1" ht="11.25">
      <c r="A15" s="0" t="s">
        <v>16</v>
      </c>
      <c r="B15" s="0" t="s">
        <v>3859</v>
      </c>
      <c r="C15" s="0" t="s">
        <v>3860</v>
      </c>
      <c r="D15" s="0" t="s">
        <v>3872</v>
      </c>
      <c r="E15" s="0" t="s">
        <v>3873</v>
      </c>
      <c r="F15" s="0" t="s">
        <v>3854</v>
      </c>
      <c r="G15" s="0" t="s">
        <v>166</v>
      </c>
    </row>
    <row customHeight="1" ht="11.25">
      <c r="A16" s="0" t="s">
        <v>16</v>
      </c>
      <c r="B16" s="0" t="s">
        <v>3859</v>
      </c>
      <c r="C16" s="0" t="s">
        <v>3860</v>
      </c>
      <c r="D16" s="0" t="s">
        <v>3874</v>
      </c>
      <c r="E16" s="0" t="s">
        <v>3875</v>
      </c>
      <c r="F16" s="0" t="s">
        <v>3847</v>
      </c>
      <c r="G16" s="0" t="s">
        <v>1505</v>
      </c>
    </row>
    <row customHeight="1" ht="11.25">
      <c r="A17" s="0" t="s">
        <v>16</v>
      </c>
      <c r="B17" s="0" t="s">
        <v>3876</v>
      </c>
      <c r="C17" s="0" t="s">
        <v>3877</v>
      </c>
      <c r="D17" s="0" t="s">
        <v>3876</v>
      </c>
      <c r="E17" s="0" t="s">
        <v>3877</v>
      </c>
      <c r="F17" s="0" t="s">
        <v>3844</v>
      </c>
      <c r="G17" s="0" t="s">
        <v>1511</v>
      </c>
    </row>
    <row customHeight="1" ht="11.25">
      <c r="A18" s="0" t="s">
        <v>16</v>
      </c>
      <c r="B18" s="0" t="s">
        <v>3876</v>
      </c>
      <c r="C18" s="0" t="s">
        <v>3877</v>
      </c>
      <c r="D18" s="0" t="s">
        <v>3878</v>
      </c>
      <c r="E18" s="0" t="s">
        <v>3879</v>
      </c>
      <c r="F18" s="0" t="s">
        <v>3847</v>
      </c>
      <c r="G18" s="0" t="s">
        <v>1523</v>
      </c>
    </row>
    <row customHeight="1" ht="11.25">
      <c r="A19" s="0" t="s">
        <v>16</v>
      </c>
      <c r="B19" s="0" t="s">
        <v>3876</v>
      </c>
      <c r="C19" s="0" t="s">
        <v>3877</v>
      </c>
      <c r="D19" s="0" t="s">
        <v>3880</v>
      </c>
      <c r="E19" s="0" t="s">
        <v>3881</v>
      </c>
      <c r="F19" s="0" t="s">
        <v>3847</v>
      </c>
      <c r="G19" s="0" t="s">
        <v>1537</v>
      </c>
    </row>
    <row customHeight="1" ht="11.25">
      <c r="A20" s="0" t="s">
        <v>16</v>
      </c>
      <c r="B20" s="0" t="s">
        <v>3876</v>
      </c>
      <c r="C20" s="0" t="s">
        <v>3877</v>
      </c>
      <c r="D20" s="0" t="s">
        <v>3882</v>
      </c>
      <c r="E20" s="0" t="s">
        <v>3883</v>
      </c>
      <c r="F20" s="0" t="s">
        <v>3884</v>
      </c>
      <c r="G20" s="0" t="s">
        <v>1549</v>
      </c>
    </row>
    <row customHeight="1" ht="11.25">
      <c r="A21" s="0" t="s">
        <v>16</v>
      </c>
      <c r="B21" s="0" t="s">
        <v>3876</v>
      </c>
      <c r="C21" s="0" t="s">
        <v>3877</v>
      </c>
      <c r="D21" s="0" t="s">
        <v>3885</v>
      </c>
      <c r="E21" s="0" t="s">
        <v>3886</v>
      </c>
      <c r="F21" s="0" t="s">
        <v>3854</v>
      </c>
      <c r="G21" s="0" t="s">
        <v>1558</v>
      </c>
    </row>
    <row customHeight="1" ht="11.25">
      <c r="A22" s="0" t="s">
        <v>16</v>
      </c>
      <c r="B22" s="0" t="s">
        <v>3876</v>
      </c>
      <c r="C22" s="0" t="s">
        <v>3877</v>
      </c>
      <c r="D22" s="0" t="s">
        <v>3887</v>
      </c>
      <c r="E22" s="0" t="s">
        <v>3888</v>
      </c>
      <c r="F22" s="0" t="s">
        <v>3847</v>
      </c>
      <c r="G22" s="0" t="s">
        <v>1574</v>
      </c>
    </row>
    <row customHeight="1" ht="11.25">
      <c r="A23" s="0" t="s">
        <v>16</v>
      </c>
      <c r="B23" s="0" t="s">
        <v>3876</v>
      </c>
      <c r="C23" s="0" t="s">
        <v>3877</v>
      </c>
      <c r="D23" s="0" t="s">
        <v>3889</v>
      </c>
      <c r="E23" s="0" t="s">
        <v>3890</v>
      </c>
      <c r="F23" s="0" t="s">
        <v>3847</v>
      </c>
      <c r="G23" s="0" t="s">
        <v>1581</v>
      </c>
    </row>
    <row customHeight="1" ht="11.25">
      <c r="A24" s="0" t="s">
        <v>16</v>
      </c>
      <c r="B24" s="0" t="s">
        <v>3891</v>
      </c>
      <c r="C24" s="0" t="s">
        <v>3892</v>
      </c>
      <c r="D24" s="0" t="s">
        <v>3893</v>
      </c>
      <c r="E24" s="0" t="s">
        <v>3894</v>
      </c>
      <c r="F24" s="0" t="s">
        <v>3847</v>
      </c>
      <c r="G24" s="0" t="s">
        <v>1589</v>
      </c>
    </row>
    <row customHeight="1" ht="11.25">
      <c r="A25" s="0" t="s">
        <v>16</v>
      </c>
      <c r="B25" s="0" t="s">
        <v>3891</v>
      </c>
      <c r="C25" s="0" t="s">
        <v>3892</v>
      </c>
      <c r="D25" s="0" t="s">
        <v>3895</v>
      </c>
      <c r="E25" s="0" t="s">
        <v>3896</v>
      </c>
      <c r="F25" s="0" t="s">
        <v>3847</v>
      </c>
      <c r="G25" s="0" t="s">
        <v>1596</v>
      </c>
    </row>
    <row customHeight="1" ht="11.25">
      <c r="A26" s="0" t="s">
        <v>16</v>
      </c>
      <c r="B26" s="0" t="s">
        <v>3891</v>
      </c>
      <c r="C26" s="0" t="s">
        <v>3892</v>
      </c>
      <c r="D26" s="0" t="s">
        <v>3897</v>
      </c>
      <c r="E26" s="0" t="s">
        <v>3898</v>
      </c>
      <c r="F26" s="0" t="s">
        <v>3847</v>
      </c>
      <c r="G26" s="0" t="s">
        <v>1600</v>
      </c>
    </row>
    <row customHeight="1" ht="11.25">
      <c r="A27" s="0" t="s">
        <v>16</v>
      </c>
      <c r="B27" s="0" t="s">
        <v>3891</v>
      </c>
      <c r="C27" s="0" t="s">
        <v>3892</v>
      </c>
      <c r="D27" s="0" t="s">
        <v>3891</v>
      </c>
      <c r="E27" s="0" t="s">
        <v>3892</v>
      </c>
      <c r="F27" s="0" t="s">
        <v>3844</v>
      </c>
      <c r="G27" s="0" t="s">
        <v>1605</v>
      </c>
    </row>
    <row customHeight="1" ht="11.25">
      <c r="A28" s="0" t="s">
        <v>16</v>
      </c>
      <c r="B28" s="0" t="s">
        <v>3891</v>
      </c>
      <c r="C28" s="0" t="s">
        <v>3892</v>
      </c>
      <c r="D28" s="0" t="s">
        <v>3899</v>
      </c>
      <c r="E28" s="0" t="s">
        <v>3900</v>
      </c>
      <c r="F28" s="0" t="s">
        <v>3847</v>
      </c>
      <c r="G28" s="0" t="s">
        <v>1613</v>
      </c>
    </row>
    <row customHeight="1" ht="11.25">
      <c r="A29" s="0" t="s">
        <v>16</v>
      </c>
      <c r="B29" s="0" t="s">
        <v>3891</v>
      </c>
      <c r="C29" s="0" t="s">
        <v>3892</v>
      </c>
      <c r="D29" s="0" t="s">
        <v>3901</v>
      </c>
      <c r="E29" s="0" t="s">
        <v>3902</v>
      </c>
      <c r="F29" s="0" t="s">
        <v>3847</v>
      </c>
      <c r="G29" s="0" t="s">
        <v>1615</v>
      </c>
    </row>
    <row customHeight="1" ht="11.25">
      <c r="A30" s="0" t="s">
        <v>16</v>
      </c>
      <c r="B30" s="0" t="s">
        <v>3891</v>
      </c>
      <c r="C30" s="0" t="s">
        <v>3892</v>
      </c>
      <c r="D30" s="0" t="s">
        <v>3903</v>
      </c>
      <c r="E30" s="0" t="s">
        <v>3904</v>
      </c>
      <c r="F30" s="0" t="s">
        <v>3847</v>
      </c>
      <c r="G30" s="0" t="s">
        <v>1618</v>
      </c>
    </row>
    <row customHeight="1" ht="11.25">
      <c r="A31" s="0" t="s">
        <v>16</v>
      </c>
      <c r="B31" s="0" t="s">
        <v>3891</v>
      </c>
      <c r="C31" s="0" t="s">
        <v>3892</v>
      </c>
      <c r="D31" s="0" t="s">
        <v>3905</v>
      </c>
      <c r="E31" s="0" t="s">
        <v>3906</v>
      </c>
      <c r="F31" s="0" t="s">
        <v>3847</v>
      </c>
      <c r="G31" s="0" t="s">
        <v>1624</v>
      </c>
    </row>
    <row customHeight="1" ht="11.25">
      <c r="A32" s="0" t="s">
        <v>16</v>
      </c>
      <c r="B32" s="0" t="s">
        <v>3891</v>
      </c>
      <c r="C32" s="0" t="s">
        <v>3892</v>
      </c>
      <c r="D32" s="0" t="s">
        <v>3907</v>
      </c>
      <c r="E32" s="0" t="s">
        <v>3908</v>
      </c>
      <c r="F32" s="0" t="s">
        <v>3847</v>
      </c>
      <c r="G32" s="0" t="s">
        <v>1626</v>
      </c>
    </row>
    <row customHeight="1" ht="11.25">
      <c r="A33" s="0" t="s">
        <v>16</v>
      </c>
      <c r="B33" s="0" t="s">
        <v>3891</v>
      </c>
      <c r="C33" s="0" t="s">
        <v>3892</v>
      </c>
      <c r="D33" s="0" t="s">
        <v>3909</v>
      </c>
      <c r="E33" s="0" t="s">
        <v>3910</v>
      </c>
      <c r="F33" s="0" t="s">
        <v>3847</v>
      </c>
      <c r="G33" s="0" t="s">
        <v>1628</v>
      </c>
    </row>
    <row customHeight="1" ht="11.25">
      <c r="A34" s="0" t="s">
        <v>16</v>
      </c>
      <c r="B34" s="0" t="s">
        <v>3891</v>
      </c>
      <c r="C34" s="0" t="s">
        <v>3892</v>
      </c>
      <c r="D34" s="0" t="s">
        <v>3911</v>
      </c>
      <c r="E34" s="0" t="s">
        <v>3912</v>
      </c>
      <c r="F34" s="0" t="s">
        <v>3847</v>
      </c>
      <c r="G34" s="0" t="s">
        <v>1630</v>
      </c>
    </row>
    <row customHeight="1" ht="11.25">
      <c r="A35" s="0" t="s">
        <v>16</v>
      </c>
      <c r="B35" s="0" t="s">
        <v>3891</v>
      </c>
      <c r="C35" s="0" t="s">
        <v>3892</v>
      </c>
      <c r="D35" s="0" t="s">
        <v>3913</v>
      </c>
      <c r="E35" s="0" t="s">
        <v>3914</v>
      </c>
      <c r="F35" s="0" t="s">
        <v>3847</v>
      </c>
      <c r="G35" s="0" t="s">
        <v>1635</v>
      </c>
    </row>
    <row customHeight="1" ht="11.25">
      <c r="A36" s="0" t="s">
        <v>16</v>
      </c>
      <c r="B36" s="0" t="s">
        <v>3891</v>
      </c>
      <c r="C36" s="0" t="s">
        <v>3892</v>
      </c>
      <c r="D36" s="0" t="s">
        <v>3915</v>
      </c>
      <c r="E36" s="0" t="s">
        <v>3916</v>
      </c>
      <c r="F36" s="0" t="s">
        <v>3847</v>
      </c>
      <c r="G36" s="0" t="s">
        <v>1640</v>
      </c>
    </row>
    <row customHeight="1" ht="11.25">
      <c r="A37" s="0" t="s">
        <v>16</v>
      </c>
      <c r="B37" s="0" t="s">
        <v>3891</v>
      </c>
      <c r="C37" s="0" t="s">
        <v>3892</v>
      </c>
      <c r="D37" s="0" t="s">
        <v>3917</v>
      </c>
      <c r="E37" s="0" t="s">
        <v>3918</v>
      </c>
      <c r="F37" s="0" t="s">
        <v>3847</v>
      </c>
      <c r="G37" s="0" t="s">
        <v>1644</v>
      </c>
    </row>
    <row customHeight="1" ht="11.25">
      <c r="A38" s="0" t="s">
        <v>16</v>
      </c>
      <c r="B38" s="0" t="s">
        <v>3891</v>
      </c>
      <c r="C38" s="0" t="s">
        <v>3892</v>
      </c>
      <c r="D38" s="0" t="s">
        <v>3919</v>
      </c>
      <c r="E38" s="0" t="s">
        <v>3920</v>
      </c>
      <c r="F38" s="0" t="s">
        <v>3847</v>
      </c>
      <c r="G38" s="0" t="s">
        <v>1652</v>
      </c>
    </row>
    <row customHeight="1" ht="11.25">
      <c r="A39" s="0" t="s">
        <v>16</v>
      </c>
      <c r="B39" s="0" t="s">
        <v>3921</v>
      </c>
      <c r="C39" s="0" t="s">
        <v>3922</v>
      </c>
      <c r="D39" s="0" t="s">
        <v>3921</v>
      </c>
      <c r="E39" s="0" t="s">
        <v>3922</v>
      </c>
      <c r="F39" s="0" t="s">
        <v>3844</v>
      </c>
      <c r="G39" s="0" t="s">
        <v>1658</v>
      </c>
    </row>
    <row customHeight="1" ht="11.25">
      <c r="A40" s="0" t="s">
        <v>16</v>
      </c>
      <c r="B40" s="0" t="s">
        <v>3921</v>
      </c>
      <c r="C40" s="0" t="s">
        <v>3922</v>
      </c>
      <c r="D40" s="0" t="s">
        <v>3923</v>
      </c>
      <c r="E40" s="0" t="s">
        <v>3924</v>
      </c>
      <c r="F40" s="0" t="s">
        <v>3847</v>
      </c>
      <c r="G40" s="0" t="s">
        <v>1663</v>
      </c>
    </row>
    <row customHeight="1" ht="11.25">
      <c r="A41" s="0" t="s">
        <v>16</v>
      </c>
      <c r="B41" s="0" t="s">
        <v>3921</v>
      </c>
      <c r="C41" s="0" t="s">
        <v>3922</v>
      </c>
      <c r="D41" s="0" t="s">
        <v>3925</v>
      </c>
      <c r="E41" s="0" t="s">
        <v>3926</v>
      </c>
      <c r="F41" s="0" t="s">
        <v>3847</v>
      </c>
      <c r="G41" s="0" t="s">
        <v>1667</v>
      </c>
    </row>
    <row customHeight="1" ht="11.25">
      <c r="A42" s="0" t="s">
        <v>16</v>
      </c>
      <c r="B42" s="0" t="s">
        <v>3927</v>
      </c>
      <c r="C42" s="0" t="s">
        <v>3928</v>
      </c>
      <c r="D42" s="0" t="s">
        <v>3929</v>
      </c>
      <c r="E42" s="0" t="s">
        <v>3930</v>
      </c>
      <c r="F42" s="0" t="s">
        <v>3847</v>
      </c>
      <c r="G42" s="0" t="s">
        <v>1670</v>
      </c>
    </row>
    <row customHeight="1" ht="11.25">
      <c r="A43" s="0" t="s">
        <v>16</v>
      </c>
      <c r="B43" s="0" t="s">
        <v>3927</v>
      </c>
      <c r="C43" s="0" t="s">
        <v>3928</v>
      </c>
      <c r="D43" s="0" t="s">
        <v>3927</v>
      </c>
      <c r="E43" s="0" t="s">
        <v>3928</v>
      </c>
      <c r="F43" s="0" t="s">
        <v>3844</v>
      </c>
      <c r="G43" s="0" t="s">
        <v>1677</v>
      </c>
    </row>
    <row customHeight="1" ht="11.25">
      <c r="A44" s="0" t="s">
        <v>16</v>
      </c>
      <c r="B44" s="0" t="s">
        <v>3927</v>
      </c>
      <c r="C44" s="0" t="s">
        <v>3928</v>
      </c>
      <c r="D44" s="0" t="s">
        <v>3931</v>
      </c>
      <c r="E44" s="0" t="s">
        <v>3932</v>
      </c>
      <c r="F44" s="0" t="s">
        <v>3847</v>
      </c>
      <c r="G44" s="0" t="s">
        <v>1686</v>
      </c>
    </row>
    <row customHeight="1" ht="11.25">
      <c r="A45" s="0" t="s">
        <v>16</v>
      </c>
      <c r="B45" s="0" t="s">
        <v>3927</v>
      </c>
      <c r="C45" s="0" t="s">
        <v>3928</v>
      </c>
      <c r="D45" s="0" t="s">
        <v>3933</v>
      </c>
      <c r="E45" s="0" t="s">
        <v>3934</v>
      </c>
      <c r="F45" s="0" t="s">
        <v>3847</v>
      </c>
      <c r="G45" s="0" t="s">
        <v>1691</v>
      </c>
    </row>
    <row customHeight="1" ht="11.25">
      <c r="A46" s="0" t="s">
        <v>16</v>
      </c>
      <c r="B46" s="0" t="s">
        <v>3927</v>
      </c>
      <c r="C46" s="0" t="s">
        <v>3928</v>
      </c>
      <c r="D46" s="0" t="s">
        <v>3935</v>
      </c>
      <c r="E46" s="0" t="s">
        <v>3936</v>
      </c>
      <c r="F46" s="0" t="s">
        <v>3854</v>
      </c>
      <c r="G46" s="0" t="s">
        <v>1695</v>
      </c>
    </row>
    <row customHeight="1" ht="11.25">
      <c r="A47" s="0" t="s">
        <v>16</v>
      </c>
      <c r="B47" s="0" t="s">
        <v>3927</v>
      </c>
      <c r="C47" s="0" t="s">
        <v>3928</v>
      </c>
      <c r="D47" s="0" t="s">
        <v>3937</v>
      </c>
      <c r="E47" s="0" t="s">
        <v>3938</v>
      </c>
      <c r="F47" s="0" t="s">
        <v>3847</v>
      </c>
      <c r="G47" s="0" t="s">
        <v>1701</v>
      </c>
    </row>
    <row customHeight="1" ht="11.25">
      <c r="A48" s="0" t="s">
        <v>16</v>
      </c>
      <c r="B48" s="0" t="s">
        <v>3927</v>
      </c>
      <c r="C48" s="0" t="s">
        <v>3928</v>
      </c>
      <c r="D48" s="0" t="s">
        <v>3939</v>
      </c>
      <c r="E48" s="0" t="s">
        <v>3940</v>
      </c>
      <c r="F48" s="0" t="s">
        <v>3847</v>
      </c>
      <c r="G48" s="0" t="s">
        <v>1706</v>
      </c>
    </row>
    <row customHeight="1" ht="11.25">
      <c r="A49" s="0" t="s">
        <v>16</v>
      </c>
      <c r="B49" s="0" t="s">
        <v>3927</v>
      </c>
      <c r="C49" s="0" t="s">
        <v>3928</v>
      </c>
      <c r="D49" s="0" t="s">
        <v>3941</v>
      </c>
      <c r="E49" s="0" t="s">
        <v>3942</v>
      </c>
      <c r="F49" s="0" t="s">
        <v>3847</v>
      </c>
      <c r="G49" s="0" t="s">
        <v>1709</v>
      </c>
    </row>
    <row customHeight="1" ht="11.25">
      <c r="A50" s="0" t="s">
        <v>16</v>
      </c>
      <c r="B50" s="0" t="s">
        <v>3943</v>
      </c>
      <c r="C50" s="0" t="s">
        <v>3944</v>
      </c>
      <c r="D50" s="0" t="s">
        <v>3945</v>
      </c>
      <c r="E50" s="0" t="s">
        <v>3946</v>
      </c>
      <c r="F50" s="0" t="s">
        <v>3847</v>
      </c>
      <c r="G50" s="0" t="s">
        <v>1712</v>
      </c>
    </row>
    <row customHeight="1" ht="11.25">
      <c r="A51" s="0" t="s">
        <v>16</v>
      </c>
      <c r="B51" s="0" t="s">
        <v>3943</v>
      </c>
      <c r="C51" s="0" t="s">
        <v>3944</v>
      </c>
      <c r="D51" s="0" t="s">
        <v>3947</v>
      </c>
      <c r="E51" s="0" t="s">
        <v>3948</v>
      </c>
      <c r="F51" s="0" t="s">
        <v>3847</v>
      </c>
      <c r="G51" s="0" t="s">
        <v>1717</v>
      </c>
    </row>
    <row customHeight="1" ht="11.25">
      <c r="A52" s="0" t="s">
        <v>16</v>
      </c>
      <c r="B52" s="0" t="s">
        <v>3943</v>
      </c>
      <c r="C52" s="0" t="s">
        <v>3944</v>
      </c>
      <c r="D52" s="0" t="s">
        <v>3949</v>
      </c>
      <c r="E52" s="0" t="s">
        <v>3950</v>
      </c>
      <c r="F52" s="0" t="s">
        <v>3847</v>
      </c>
      <c r="G52" s="0" t="s">
        <v>1721</v>
      </c>
    </row>
    <row customHeight="1" ht="11.25">
      <c r="A53" s="0" t="s">
        <v>16</v>
      </c>
      <c r="B53" s="0" t="s">
        <v>3943</v>
      </c>
      <c r="C53" s="0" t="s">
        <v>3944</v>
      </c>
      <c r="D53" s="0" t="s">
        <v>3943</v>
      </c>
      <c r="E53" s="0" t="s">
        <v>3944</v>
      </c>
      <c r="F53" s="0" t="s">
        <v>3844</v>
      </c>
      <c r="G53" s="0" t="s">
        <v>1723</v>
      </c>
    </row>
    <row customHeight="1" ht="11.25">
      <c r="A54" s="0" t="s">
        <v>16</v>
      </c>
      <c r="B54" s="0" t="s">
        <v>3943</v>
      </c>
      <c r="C54" s="0" t="s">
        <v>3944</v>
      </c>
      <c r="D54" s="0" t="s">
        <v>3951</v>
      </c>
      <c r="E54" s="0" t="s">
        <v>3952</v>
      </c>
      <c r="F54" s="0" t="s">
        <v>3847</v>
      </c>
      <c r="G54" s="0" t="s">
        <v>1726</v>
      </c>
    </row>
    <row customHeight="1" ht="11.25">
      <c r="A55" s="0" t="s">
        <v>16</v>
      </c>
      <c r="B55" s="0" t="s">
        <v>3943</v>
      </c>
      <c r="C55" s="0" t="s">
        <v>3944</v>
      </c>
      <c r="D55" s="0" t="s">
        <v>3953</v>
      </c>
      <c r="E55" s="0" t="s">
        <v>3954</v>
      </c>
      <c r="F55" s="0" t="s">
        <v>3847</v>
      </c>
      <c r="G55" s="0" t="s">
        <v>1730</v>
      </c>
    </row>
    <row customHeight="1" ht="11.25">
      <c r="A56" s="0" t="s">
        <v>16</v>
      </c>
      <c r="B56" s="0" t="s">
        <v>3943</v>
      </c>
      <c r="C56" s="0" t="s">
        <v>3944</v>
      </c>
      <c r="D56" s="0" t="s">
        <v>3955</v>
      </c>
      <c r="E56" s="0" t="s">
        <v>3956</v>
      </c>
      <c r="F56" s="0" t="s">
        <v>3847</v>
      </c>
      <c r="G56" s="0" t="s">
        <v>1733</v>
      </c>
    </row>
    <row customHeight="1" ht="11.25">
      <c r="A57" s="0" t="s">
        <v>16</v>
      </c>
      <c r="B57" s="0" t="s">
        <v>3943</v>
      </c>
      <c r="C57" s="0" t="s">
        <v>3944</v>
      </c>
      <c r="D57" s="0" t="s">
        <v>3957</v>
      </c>
      <c r="E57" s="0" t="s">
        <v>3958</v>
      </c>
      <c r="F57" s="0" t="s">
        <v>3847</v>
      </c>
      <c r="G57" s="0" t="s">
        <v>1736</v>
      </c>
    </row>
    <row customHeight="1" ht="11.25">
      <c r="A58" s="0" t="s">
        <v>16</v>
      </c>
      <c r="B58" s="0" t="s">
        <v>3943</v>
      </c>
      <c r="C58" s="0" t="s">
        <v>3944</v>
      </c>
      <c r="D58" s="0" t="s">
        <v>3959</v>
      </c>
      <c r="E58" s="0" t="s">
        <v>3960</v>
      </c>
      <c r="F58" s="0" t="s">
        <v>3847</v>
      </c>
      <c r="G58" s="0" t="s">
        <v>1739</v>
      </c>
    </row>
    <row customHeight="1" ht="11.25">
      <c r="A59" s="0" t="s">
        <v>16</v>
      </c>
      <c r="B59" s="0" t="s">
        <v>3943</v>
      </c>
      <c r="C59" s="0" t="s">
        <v>3944</v>
      </c>
      <c r="D59" s="0" t="s">
        <v>3961</v>
      </c>
      <c r="E59" s="0" t="s">
        <v>3962</v>
      </c>
      <c r="F59" s="0" t="s">
        <v>3847</v>
      </c>
      <c r="G59" s="0" t="s">
        <v>1743</v>
      </c>
    </row>
    <row customHeight="1" ht="11.25">
      <c r="A60" s="0" t="s">
        <v>16</v>
      </c>
      <c r="B60" s="0" t="s">
        <v>3943</v>
      </c>
      <c r="C60" s="0" t="s">
        <v>3944</v>
      </c>
      <c r="D60" s="0" t="s">
        <v>3963</v>
      </c>
      <c r="E60" s="0" t="s">
        <v>3964</v>
      </c>
      <c r="F60" s="0" t="s">
        <v>3847</v>
      </c>
      <c r="G60" s="0" t="s">
        <v>1747</v>
      </c>
    </row>
    <row customHeight="1" ht="11.25">
      <c r="A61" s="0" t="s">
        <v>16</v>
      </c>
      <c r="B61" s="0" t="s">
        <v>3943</v>
      </c>
      <c r="C61" s="0" t="s">
        <v>3944</v>
      </c>
      <c r="D61" s="0" t="s">
        <v>3965</v>
      </c>
      <c r="E61" s="0" t="s">
        <v>3966</v>
      </c>
      <c r="F61" s="0" t="s">
        <v>3847</v>
      </c>
      <c r="G61" s="0" t="s">
        <v>3967</v>
      </c>
    </row>
    <row customHeight="1" ht="11.25">
      <c r="A62" s="0" t="s">
        <v>16</v>
      </c>
      <c r="B62" s="0" t="s">
        <v>3943</v>
      </c>
      <c r="C62" s="0" t="s">
        <v>3944</v>
      </c>
      <c r="D62" s="0" t="s">
        <v>3968</v>
      </c>
      <c r="E62" s="0" t="s">
        <v>3969</v>
      </c>
      <c r="F62" s="0" t="s">
        <v>3847</v>
      </c>
      <c r="G62" s="0" t="s">
        <v>3970</v>
      </c>
    </row>
    <row customHeight="1" ht="11.25">
      <c r="A63" s="0" t="s">
        <v>16</v>
      </c>
      <c r="B63" s="0" t="s">
        <v>3943</v>
      </c>
      <c r="C63" s="0" t="s">
        <v>3944</v>
      </c>
      <c r="D63" s="0" t="s">
        <v>3971</v>
      </c>
      <c r="E63" s="0" t="s">
        <v>3972</v>
      </c>
      <c r="F63" s="0" t="s">
        <v>3847</v>
      </c>
      <c r="G63" s="0" t="s">
        <v>3973</v>
      </c>
    </row>
    <row customHeight="1" ht="11.25">
      <c r="A64" s="0" t="s">
        <v>16</v>
      </c>
      <c r="B64" s="0" t="s">
        <v>3943</v>
      </c>
      <c r="C64" s="0" t="s">
        <v>3944</v>
      </c>
      <c r="D64" s="0" t="s">
        <v>3974</v>
      </c>
      <c r="E64" s="0" t="s">
        <v>3975</v>
      </c>
      <c r="F64" s="0" t="s">
        <v>3847</v>
      </c>
      <c r="G64" s="0" t="s">
        <v>3976</v>
      </c>
    </row>
    <row customHeight="1" ht="11.25">
      <c r="A65" s="0" t="s">
        <v>16</v>
      </c>
      <c r="B65" s="0" t="s">
        <v>3943</v>
      </c>
      <c r="C65" s="0" t="s">
        <v>3944</v>
      </c>
      <c r="D65" s="0" t="s">
        <v>3977</v>
      </c>
      <c r="E65" s="0" t="s">
        <v>3978</v>
      </c>
      <c r="F65" s="0" t="s">
        <v>3847</v>
      </c>
      <c r="G65" s="0" t="s">
        <v>3979</v>
      </c>
    </row>
    <row customHeight="1" ht="11.25">
      <c r="A66" s="0" t="s">
        <v>16</v>
      </c>
      <c r="B66" s="0" t="s">
        <v>3943</v>
      </c>
      <c r="C66" s="0" t="s">
        <v>3944</v>
      </c>
      <c r="D66" s="0" t="s">
        <v>3980</v>
      </c>
      <c r="E66" s="0" t="s">
        <v>3981</v>
      </c>
      <c r="F66" s="0" t="s">
        <v>3847</v>
      </c>
      <c r="G66" s="0" t="s">
        <v>3982</v>
      </c>
    </row>
    <row customHeight="1" ht="11.25">
      <c r="A67" s="0" t="s">
        <v>16</v>
      </c>
      <c r="B67" s="0" t="s">
        <v>3943</v>
      </c>
      <c r="C67" s="0" t="s">
        <v>3944</v>
      </c>
      <c r="D67" s="0" t="s">
        <v>3983</v>
      </c>
      <c r="E67" s="0" t="s">
        <v>3984</v>
      </c>
      <c r="F67" s="0" t="s">
        <v>3847</v>
      </c>
      <c r="G67" s="0" t="s">
        <v>2065</v>
      </c>
    </row>
    <row customHeight="1" ht="11.25">
      <c r="A68" s="0" t="s">
        <v>16</v>
      </c>
      <c r="B68" s="0" t="s">
        <v>3943</v>
      </c>
      <c r="C68" s="0" t="s">
        <v>3944</v>
      </c>
      <c r="D68" s="0" t="s">
        <v>3985</v>
      </c>
      <c r="E68" s="0" t="s">
        <v>3986</v>
      </c>
      <c r="F68" s="0" t="s">
        <v>3847</v>
      </c>
      <c r="G68" s="0" t="s">
        <v>3987</v>
      </c>
    </row>
    <row customHeight="1" ht="11.25">
      <c r="A69" s="0" t="s">
        <v>16</v>
      </c>
      <c r="B69" s="0" t="s">
        <v>3943</v>
      </c>
      <c r="C69" s="0" t="s">
        <v>3944</v>
      </c>
      <c r="D69" s="0" t="s">
        <v>3988</v>
      </c>
      <c r="E69" s="0" t="s">
        <v>3989</v>
      </c>
      <c r="F69" s="0" t="s">
        <v>3847</v>
      </c>
      <c r="G69" s="0" t="s">
        <v>2268</v>
      </c>
    </row>
    <row customHeight="1" ht="11.25">
      <c r="A70" s="0" t="s">
        <v>16</v>
      </c>
      <c r="B70" s="0" t="s">
        <v>3943</v>
      </c>
      <c r="C70" s="0" t="s">
        <v>3944</v>
      </c>
      <c r="D70" s="0" t="s">
        <v>3990</v>
      </c>
      <c r="E70" s="0" t="s">
        <v>3991</v>
      </c>
      <c r="F70" s="0" t="s">
        <v>3847</v>
      </c>
      <c r="G70" s="0" t="s">
        <v>3992</v>
      </c>
    </row>
    <row customHeight="1" ht="11.25">
      <c r="A71" s="0" t="s">
        <v>16</v>
      </c>
      <c r="B71" s="0" t="s">
        <v>3943</v>
      </c>
      <c r="C71" s="0" t="s">
        <v>3944</v>
      </c>
      <c r="D71" s="0" t="s">
        <v>3993</v>
      </c>
      <c r="E71" s="0" t="s">
        <v>3994</v>
      </c>
      <c r="F71" s="0" t="s">
        <v>3847</v>
      </c>
      <c r="G71" s="0" t="s">
        <v>3995</v>
      </c>
    </row>
    <row customHeight="1" ht="11.25">
      <c r="A72" s="0" t="s">
        <v>16</v>
      </c>
      <c r="B72" s="0" t="s">
        <v>3996</v>
      </c>
      <c r="C72" s="0" t="s">
        <v>3997</v>
      </c>
      <c r="D72" s="0" t="s">
        <v>3998</v>
      </c>
      <c r="E72" s="0" t="s">
        <v>3999</v>
      </c>
      <c r="F72" s="0" t="s">
        <v>3847</v>
      </c>
      <c r="G72" s="0" t="s">
        <v>4000</v>
      </c>
    </row>
    <row customHeight="1" ht="11.25">
      <c r="A73" s="0" t="s">
        <v>16</v>
      </c>
      <c r="B73" s="0" t="s">
        <v>3996</v>
      </c>
      <c r="C73" s="0" t="s">
        <v>3997</v>
      </c>
      <c r="D73" s="0" t="s">
        <v>3996</v>
      </c>
      <c r="E73" s="0" t="s">
        <v>3997</v>
      </c>
      <c r="F73" s="0" t="s">
        <v>3844</v>
      </c>
      <c r="G73" s="0" t="s">
        <v>4001</v>
      </c>
    </row>
    <row customHeight="1" ht="11.25">
      <c r="A74" s="0" t="s">
        <v>16</v>
      </c>
      <c r="B74" s="0" t="s">
        <v>3996</v>
      </c>
      <c r="C74" s="0" t="s">
        <v>3997</v>
      </c>
      <c r="D74" s="0" t="s">
        <v>4002</v>
      </c>
      <c r="E74" s="0" t="s">
        <v>4003</v>
      </c>
      <c r="F74" s="0" t="s">
        <v>3847</v>
      </c>
      <c r="G74" s="0" t="s">
        <v>4004</v>
      </c>
    </row>
    <row customHeight="1" ht="11.25">
      <c r="A75" s="0" t="s">
        <v>16</v>
      </c>
      <c r="B75" s="0" t="s">
        <v>3996</v>
      </c>
      <c r="C75" s="0" t="s">
        <v>3997</v>
      </c>
      <c r="D75" s="0" t="s">
        <v>4005</v>
      </c>
      <c r="E75" s="0" t="s">
        <v>4006</v>
      </c>
      <c r="F75" s="0" t="s">
        <v>3884</v>
      </c>
      <c r="G75" s="0" t="s">
        <v>4007</v>
      </c>
    </row>
    <row customHeight="1" ht="11.25">
      <c r="A76" s="0" t="s">
        <v>16</v>
      </c>
      <c r="B76" s="0" t="s">
        <v>3996</v>
      </c>
      <c r="C76" s="0" t="s">
        <v>3997</v>
      </c>
      <c r="D76" s="0" t="s">
        <v>4008</v>
      </c>
      <c r="E76" s="0" t="s">
        <v>4009</v>
      </c>
      <c r="F76" s="0" t="s">
        <v>3847</v>
      </c>
      <c r="G76" s="0" t="s">
        <v>4010</v>
      </c>
    </row>
    <row customHeight="1" ht="11.25">
      <c r="A77" s="0" t="s">
        <v>16</v>
      </c>
      <c r="B77" s="0" t="s">
        <v>3996</v>
      </c>
      <c r="C77" s="0" t="s">
        <v>3997</v>
      </c>
      <c r="D77" s="0" t="s">
        <v>4011</v>
      </c>
      <c r="E77" s="0" t="s">
        <v>4012</v>
      </c>
      <c r="F77" s="0" t="s">
        <v>3854</v>
      </c>
      <c r="G77" s="0" t="s">
        <v>4013</v>
      </c>
    </row>
    <row customHeight="1" ht="11.25">
      <c r="A78" s="0" t="s">
        <v>16</v>
      </c>
      <c r="B78" s="0" t="s">
        <v>3996</v>
      </c>
      <c r="C78" s="0" t="s">
        <v>3997</v>
      </c>
      <c r="D78" s="0" t="s">
        <v>4014</v>
      </c>
      <c r="E78" s="0" t="s">
        <v>4015</v>
      </c>
      <c r="F78" s="0" t="s">
        <v>3847</v>
      </c>
      <c r="G78" s="0" t="s">
        <v>4016</v>
      </c>
    </row>
    <row customHeight="1" ht="11.25">
      <c r="A79" s="0" t="s">
        <v>16</v>
      </c>
      <c r="B79" s="0" t="s">
        <v>3996</v>
      </c>
      <c r="C79" s="0" t="s">
        <v>3997</v>
      </c>
      <c r="D79" s="0" t="s">
        <v>4017</v>
      </c>
      <c r="E79" s="0" t="s">
        <v>4018</v>
      </c>
      <c r="F79" s="0" t="s">
        <v>3847</v>
      </c>
      <c r="G79" s="0" t="s">
        <v>4019</v>
      </c>
    </row>
    <row customHeight="1" ht="11.25">
      <c r="A80" s="0" t="s">
        <v>16</v>
      </c>
      <c r="B80" s="0" t="s">
        <v>4020</v>
      </c>
      <c r="C80" s="0" t="s">
        <v>4021</v>
      </c>
      <c r="D80" s="0" t="s">
        <v>4022</v>
      </c>
      <c r="E80" s="0" t="s">
        <v>4023</v>
      </c>
      <c r="F80" s="0" t="s">
        <v>3847</v>
      </c>
      <c r="G80" s="0" t="s">
        <v>4024</v>
      </c>
    </row>
    <row customHeight="1" ht="11.25">
      <c r="A81" s="0" t="s">
        <v>16</v>
      </c>
      <c r="B81" s="0" t="s">
        <v>4020</v>
      </c>
      <c r="C81" s="0" t="s">
        <v>4021</v>
      </c>
      <c r="D81" s="0" t="s">
        <v>3998</v>
      </c>
      <c r="E81" s="0" t="s">
        <v>4025</v>
      </c>
      <c r="F81" s="0" t="s">
        <v>3847</v>
      </c>
      <c r="G81" s="0" t="s">
        <v>4026</v>
      </c>
    </row>
    <row customHeight="1" ht="11.25">
      <c r="A82" s="0" t="s">
        <v>16</v>
      </c>
      <c r="B82" s="0" t="s">
        <v>4020</v>
      </c>
      <c r="C82" s="0" t="s">
        <v>4021</v>
      </c>
      <c r="D82" s="0" t="s">
        <v>4027</v>
      </c>
      <c r="E82" s="0" t="s">
        <v>4028</v>
      </c>
      <c r="F82" s="0" t="s">
        <v>3847</v>
      </c>
      <c r="G82" s="0" t="s">
        <v>4029</v>
      </c>
    </row>
    <row customHeight="1" ht="11.25">
      <c r="A83" s="0" t="s">
        <v>16</v>
      </c>
      <c r="B83" s="0" t="s">
        <v>4020</v>
      </c>
      <c r="C83" s="0" t="s">
        <v>4021</v>
      </c>
      <c r="D83" s="0" t="s">
        <v>4030</v>
      </c>
      <c r="E83" s="0" t="s">
        <v>4031</v>
      </c>
      <c r="F83" s="0" t="s">
        <v>3847</v>
      </c>
      <c r="G83" s="0" t="s">
        <v>4032</v>
      </c>
    </row>
    <row customHeight="1" ht="11.25">
      <c r="A84" s="0" t="s">
        <v>16</v>
      </c>
      <c r="B84" s="0" t="s">
        <v>4020</v>
      </c>
      <c r="C84" s="0" t="s">
        <v>4021</v>
      </c>
      <c r="D84" s="0" t="s">
        <v>4033</v>
      </c>
      <c r="E84" s="0" t="s">
        <v>4034</v>
      </c>
      <c r="F84" s="0" t="s">
        <v>3847</v>
      </c>
      <c r="G84" s="0" t="s">
        <v>4035</v>
      </c>
    </row>
    <row customHeight="1" ht="11.25">
      <c r="A85" s="0" t="s">
        <v>16</v>
      </c>
      <c r="B85" s="0" t="s">
        <v>4020</v>
      </c>
      <c r="C85" s="0" t="s">
        <v>4021</v>
      </c>
      <c r="D85" s="0" t="s">
        <v>4020</v>
      </c>
      <c r="E85" s="0" t="s">
        <v>4021</v>
      </c>
      <c r="F85" s="0" t="s">
        <v>3844</v>
      </c>
      <c r="G85" s="0" t="s">
        <v>4036</v>
      </c>
    </row>
    <row customHeight="1" ht="11.25">
      <c r="A86" s="0" t="s">
        <v>16</v>
      </c>
      <c r="B86" s="0" t="s">
        <v>4020</v>
      </c>
      <c r="C86" s="0" t="s">
        <v>4021</v>
      </c>
      <c r="D86" s="0" t="s">
        <v>4037</v>
      </c>
      <c r="E86" s="0" t="s">
        <v>4038</v>
      </c>
      <c r="F86" s="0" t="s">
        <v>3865</v>
      </c>
      <c r="G86" s="0" t="s">
        <v>4039</v>
      </c>
    </row>
    <row customHeight="1" ht="11.25">
      <c r="A87" s="0" t="s">
        <v>16</v>
      </c>
      <c r="B87" s="0" t="s">
        <v>4020</v>
      </c>
      <c r="C87" s="0" t="s">
        <v>4021</v>
      </c>
      <c r="D87" s="0" t="s">
        <v>4040</v>
      </c>
      <c r="E87" s="0" t="s">
        <v>4041</v>
      </c>
      <c r="F87" s="0" t="s">
        <v>3847</v>
      </c>
      <c r="G87" s="0" t="s">
        <v>4042</v>
      </c>
    </row>
    <row customHeight="1" ht="11.25">
      <c r="A88" s="0" t="s">
        <v>16</v>
      </c>
      <c r="B88" s="0" t="s">
        <v>4020</v>
      </c>
      <c r="C88" s="0" t="s">
        <v>4021</v>
      </c>
      <c r="D88" s="0" t="s">
        <v>4043</v>
      </c>
      <c r="E88" s="0" t="s">
        <v>4044</v>
      </c>
      <c r="F88" s="0" t="s">
        <v>3854</v>
      </c>
      <c r="G88" s="0" t="s">
        <v>4045</v>
      </c>
    </row>
    <row customHeight="1" ht="11.25">
      <c r="A89" s="0" t="s">
        <v>16</v>
      </c>
      <c r="B89" s="0" t="s">
        <v>4020</v>
      </c>
      <c r="C89" s="0" t="s">
        <v>4021</v>
      </c>
      <c r="D89" s="0" t="s">
        <v>4046</v>
      </c>
      <c r="E89" s="0" t="s">
        <v>4047</v>
      </c>
      <c r="F89" s="0" t="s">
        <v>3854</v>
      </c>
      <c r="G89" s="0" t="s">
        <v>4048</v>
      </c>
    </row>
    <row customHeight="1" ht="11.25">
      <c r="A90" s="0" t="s">
        <v>16</v>
      </c>
      <c r="B90" s="0" t="s">
        <v>4020</v>
      </c>
      <c r="C90" s="0" t="s">
        <v>4021</v>
      </c>
      <c r="D90" s="0" t="s">
        <v>4049</v>
      </c>
      <c r="E90" s="0" t="s">
        <v>4050</v>
      </c>
      <c r="F90" s="0" t="s">
        <v>3847</v>
      </c>
      <c r="G90" s="0" t="s">
        <v>4051</v>
      </c>
    </row>
    <row customHeight="1" ht="11.25">
      <c r="A91" s="0" t="s">
        <v>16</v>
      </c>
      <c r="B91" s="0" t="s">
        <v>4020</v>
      </c>
      <c r="C91" s="0" t="s">
        <v>4021</v>
      </c>
      <c r="D91" s="0" t="s">
        <v>4052</v>
      </c>
      <c r="E91" s="0" t="s">
        <v>4053</v>
      </c>
      <c r="F91" s="0" t="s">
        <v>3847</v>
      </c>
      <c r="G91" s="0" t="s">
        <v>4054</v>
      </c>
    </row>
    <row customHeight="1" ht="11.25">
      <c r="A92" s="0" t="s">
        <v>16</v>
      </c>
      <c r="B92" s="0" t="s">
        <v>4020</v>
      </c>
      <c r="C92" s="0" t="s">
        <v>4021</v>
      </c>
      <c r="D92" s="0" t="s">
        <v>4055</v>
      </c>
      <c r="E92" s="0" t="s">
        <v>4056</v>
      </c>
      <c r="F92" s="0" t="s">
        <v>3847</v>
      </c>
      <c r="G92" s="0" t="s">
        <v>4057</v>
      </c>
    </row>
    <row customHeight="1" ht="11.25">
      <c r="A93" s="0" t="s">
        <v>16</v>
      </c>
      <c r="B93" s="0" t="s">
        <v>4020</v>
      </c>
      <c r="C93" s="0" t="s">
        <v>4021</v>
      </c>
      <c r="D93" s="0" t="s">
        <v>4058</v>
      </c>
      <c r="E93" s="0" t="s">
        <v>4059</v>
      </c>
      <c r="F93" s="0" t="s">
        <v>3847</v>
      </c>
      <c r="G93" s="0" t="s">
        <v>4060</v>
      </c>
    </row>
    <row customHeight="1" ht="11.25">
      <c r="A94" s="0" t="s">
        <v>16</v>
      </c>
      <c r="B94" s="0" t="s">
        <v>4020</v>
      </c>
      <c r="C94" s="0" t="s">
        <v>4021</v>
      </c>
      <c r="D94" s="0" t="s">
        <v>4061</v>
      </c>
      <c r="E94" s="0" t="s">
        <v>4062</v>
      </c>
      <c r="F94" s="0" t="s">
        <v>3847</v>
      </c>
      <c r="G94" s="0" t="s">
        <v>4063</v>
      </c>
    </row>
    <row customHeight="1" ht="11.25">
      <c r="A95" s="0" t="s">
        <v>16</v>
      </c>
      <c r="B95" s="0" t="s">
        <v>4020</v>
      </c>
      <c r="C95" s="0" t="s">
        <v>4021</v>
      </c>
      <c r="D95" s="0" t="s">
        <v>4064</v>
      </c>
      <c r="E95" s="0" t="s">
        <v>4065</v>
      </c>
      <c r="F95" s="0" t="s">
        <v>3847</v>
      </c>
      <c r="G95" s="0" t="s">
        <v>4066</v>
      </c>
    </row>
    <row customHeight="1" ht="11.25">
      <c r="A96" s="0" t="s">
        <v>16</v>
      </c>
      <c r="B96" s="0" t="s">
        <v>4020</v>
      </c>
      <c r="C96" s="0" t="s">
        <v>4021</v>
      </c>
      <c r="D96" s="0" t="s">
        <v>4067</v>
      </c>
      <c r="E96" s="0" t="s">
        <v>4068</v>
      </c>
      <c r="F96" s="0" t="s">
        <v>3847</v>
      </c>
      <c r="G96" s="0" t="s">
        <v>4069</v>
      </c>
    </row>
    <row customHeight="1" ht="11.25">
      <c r="A97" s="0" t="s">
        <v>16</v>
      </c>
      <c r="B97" s="0" t="s">
        <v>4020</v>
      </c>
      <c r="C97" s="0" t="s">
        <v>4021</v>
      </c>
      <c r="D97" s="0" t="s">
        <v>4070</v>
      </c>
      <c r="E97" s="0" t="s">
        <v>4071</v>
      </c>
      <c r="F97" s="0" t="s">
        <v>3847</v>
      </c>
      <c r="G97" s="0" t="s">
        <v>4072</v>
      </c>
    </row>
    <row customHeight="1" ht="11.25">
      <c r="A98" s="0" t="s">
        <v>16</v>
      </c>
      <c r="B98" s="0" t="s">
        <v>4073</v>
      </c>
      <c r="C98" s="0" t="s">
        <v>4074</v>
      </c>
      <c r="D98" s="0" t="s">
        <v>3998</v>
      </c>
      <c r="E98" s="0" t="s">
        <v>4075</v>
      </c>
      <c r="F98" s="0" t="s">
        <v>3847</v>
      </c>
      <c r="G98" s="0" t="s">
        <v>4076</v>
      </c>
    </row>
    <row customHeight="1" ht="11.25">
      <c r="A99" s="0" t="s">
        <v>16</v>
      </c>
      <c r="B99" s="0" t="s">
        <v>4073</v>
      </c>
      <c r="C99" s="0" t="s">
        <v>4074</v>
      </c>
      <c r="D99" s="0" t="s">
        <v>4077</v>
      </c>
      <c r="E99" s="0" t="s">
        <v>4078</v>
      </c>
      <c r="F99" s="0" t="s">
        <v>3847</v>
      </c>
      <c r="G99" s="0" t="s">
        <v>4079</v>
      </c>
    </row>
    <row customHeight="1" ht="11.25">
      <c r="A100" s="0" t="s">
        <v>16</v>
      </c>
      <c r="B100" s="0" t="s">
        <v>4073</v>
      </c>
      <c r="C100" s="0" t="s">
        <v>4074</v>
      </c>
      <c r="D100" s="0" t="s">
        <v>4080</v>
      </c>
      <c r="E100" s="0" t="s">
        <v>4081</v>
      </c>
      <c r="F100" s="0" t="s">
        <v>3847</v>
      </c>
      <c r="G100" s="0" t="s">
        <v>4082</v>
      </c>
    </row>
    <row customHeight="1" ht="11.25">
      <c r="A101" s="0" t="s">
        <v>16</v>
      </c>
      <c r="B101" s="0" t="s">
        <v>4073</v>
      </c>
      <c r="C101" s="0" t="s">
        <v>4074</v>
      </c>
      <c r="D101" s="0" t="s">
        <v>3929</v>
      </c>
      <c r="E101" s="0" t="s">
        <v>4083</v>
      </c>
      <c r="F101" s="0" t="s">
        <v>3847</v>
      </c>
      <c r="G101" s="0" t="s">
        <v>4084</v>
      </c>
    </row>
    <row customHeight="1" ht="11.25">
      <c r="A102" s="0" t="s">
        <v>16</v>
      </c>
      <c r="B102" s="0" t="s">
        <v>4073</v>
      </c>
      <c r="C102" s="0" t="s">
        <v>4074</v>
      </c>
      <c r="D102" s="0" t="s">
        <v>4073</v>
      </c>
      <c r="E102" s="0" t="s">
        <v>4074</v>
      </c>
      <c r="F102" s="0" t="s">
        <v>3844</v>
      </c>
      <c r="G102" s="0" t="s">
        <v>4085</v>
      </c>
    </row>
    <row customHeight="1" ht="11.25">
      <c r="A103" s="0" t="s">
        <v>16</v>
      </c>
      <c r="B103" s="0" t="s">
        <v>4073</v>
      </c>
      <c r="C103" s="0" t="s">
        <v>4074</v>
      </c>
      <c r="D103" s="0" t="s">
        <v>4086</v>
      </c>
      <c r="E103" s="0" t="s">
        <v>4087</v>
      </c>
      <c r="F103" s="0" t="s">
        <v>3865</v>
      </c>
      <c r="G103" s="0" t="s">
        <v>4088</v>
      </c>
    </row>
    <row customHeight="1" ht="11.25">
      <c r="A104" s="0" t="s">
        <v>16</v>
      </c>
      <c r="B104" s="0" t="s">
        <v>4073</v>
      </c>
      <c r="C104" s="0" t="s">
        <v>4074</v>
      </c>
      <c r="D104" s="0" t="s">
        <v>4089</v>
      </c>
      <c r="E104" s="0" t="s">
        <v>4090</v>
      </c>
      <c r="F104" s="0" t="s">
        <v>3847</v>
      </c>
      <c r="G104" s="0" t="s">
        <v>4091</v>
      </c>
    </row>
    <row customHeight="1" ht="11.25">
      <c r="A105" s="0" t="s">
        <v>16</v>
      </c>
      <c r="B105" s="0" t="s">
        <v>4073</v>
      </c>
      <c r="C105" s="0" t="s">
        <v>4074</v>
      </c>
      <c r="D105" s="0" t="s">
        <v>4092</v>
      </c>
      <c r="E105" s="0" t="s">
        <v>4093</v>
      </c>
      <c r="F105" s="0" t="s">
        <v>3847</v>
      </c>
      <c r="G105" s="0" t="s">
        <v>4094</v>
      </c>
    </row>
    <row customHeight="1" ht="11.25">
      <c r="A106" s="0" t="s">
        <v>16</v>
      </c>
      <c r="B106" s="0" t="s">
        <v>4073</v>
      </c>
      <c r="C106" s="0" t="s">
        <v>4074</v>
      </c>
      <c r="D106" s="0" t="s">
        <v>4095</v>
      </c>
      <c r="E106" s="0" t="s">
        <v>4096</v>
      </c>
      <c r="F106" s="0" t="s">
        <v>3847</v>
      </c>
      <c r="G106" s="0" t="s">
        <v>4097</v>
      </c>
    </row>
    <row customHeight="1" ht="11.25">
      <c r="A107" s="0" t="s">
        <v>16</v>
      </c>
      <c r="B107" s="0" t="s">
        <v>4073</v>
      </c>
      <c r="C107" s="0" t="s">
        <v>4074</v>
      </c>
      <c r="D107" s="0" t="s">
        <v>4098</v>
      </c>
      <c r="E107" s="0" t="s">
        <v>4099</v>
      </c>
      <c r="F107" s="0" t="s">
        <v>3847</v>
      </c>
      <c r="G107" s="0" t="s">
        <v>4100</v>
      </c>
    </row>
    <row customHeight="1" ht="11.25">
      <c r="A108" s="0" t="s">
        <v>16</v>
      </c>
      <c r="B108" s="0" t="s">
        <v>4073</v>
      </c>
      <c r="C108" s="0" t="s">
        <v>4074</v>
      </c>
      <c r="D108" s="0" t="s">
        <v>4101</v>
      </c>
      <c r="E108" s="0" t="s">
        <v>4102</v>
      </c>
      <c r="F108" s="0" t="s">
        <v>3847</v>
      </c>
      <c r="G108" s="0" t="s">
        <v>4103</v>
      </c>
    </row>
    <row customHeight="1" ht="11.25">
      <c r="A109" s="0" t="s">
        <v>16</v>
      </c>
      <c r="B109" s="0" t="s">
        <v>4073</v>
      </c>
      <c r="C109" s="0" t="s">
        <v>4074</v>
      </c>
      <c r="D109" s="0" t="s">
        <v>4104</v>
      </c>
      <c r="E109" s="0" t="s">
        <v>4105</v>
      </c>
      <c r="F109" s="0" t="s">
        <v>3847</v>
      </c>
      <c r="G109" s="0" t="s">
        <v>4106</v>
      </c>
    </row>
    <row customHeight="1" ht="11.25">
      <c r="A110" s="0" t="s">
        <v>16</v>
      </c>
      <c r="B110" s="0" t="s">
        <v>4073</v>
      </c>
      <c r="C110" s="0" t="s">
        <v>4074</v>
      </c>
      <c r="D110" s="0" t="s">
        <v>4107</v>
      </c>
      <c r="E110" s="0" t="s">
        <v>4108</v>
      </c>
      <c r="F110" s="0" t="s">
        <v>3847</v>
      </c>
      <c r="G110" s="0" t="s">
        <v>4109</v>
      </c>
    </row>
    <row customHeight="1" ht="11.25">
      <c r="A111" s="0" t="s">
        <v>16</v>
      </c>
      <c r="B111" s="0" t="s">
        <v>4073</v>
      </c>
      <c r="C111" s="0" t="s">
        <v>4074</v>
      </c>
      <c r="D111" s="0" t="s">
        <v>4110</v>
      </c>
      <c r="E111" s="0" t="s">
        <v>4111</v>
      </c>
      <c r="F111" s="0" t="s">
        <v>3854</v>
      </c>
      <c r="G111" s="0" t="s">
        <v>4112</v>
      </c>
    </row>
    <row customHeight="1" ht="11.25">
      <c r="A112" s="0" t="s">
        <v>16</v>
      </c>
      <c r="B112" s="0" t="s">
        <v>4073</v>
      </c>
      <c r="C112" s="0" t="s">
        <v>4074</v>
      </c>
      <c r="D112" s="0" t="s">
        <v>4113</v>
      </c>
      <c r="E112" s="0" t="s">
        <v>4114</v>
      </c>
      <c r="F112" s="0" t="s">
        <v>3847</v>
      </c>
      <c r="G112" s="0" t="s">
        <v>4115</v>
      </c>
    </row>
    <row customHeight="1" ht="11.25">
      <c r="A113" s="0" t="s">
        <v>16</v>
      </c>
      <c r="B113" s="0" t="s">
        <v>4073</v>
      </c>
      <c r="C113" s="0" t="s">
        <v>4074</v>
      </c>
      <c r="D113" s="0" t="s">
        <v>4116</v>
      </c>
      <c r="E113" s="0" t="s">
        <v>4117</v>
      </c>
      <c r="F113" s="0" t="s">
        <v>3847</v>
      </c>
      <c r="G113" s="0" t="s">
        <v>4118</v>
      </c>
    </row>
    <row customHeight="1" ht="11.25">
      <c r="A114" s="0" t="s">
        <v>16</v>
      </c>
      <c r="B114" s="0" t="s">
        <v>4073</v>
      </c>
      <c r="C114" s="0" t="s">
        <v>4074</v>
      </c>
      <c r="D114" s="0" t="s">
        <v>4119</v>
      </c>
      <c r="E114" s="0" t="s">
        <v>4120</v>
      </c>
      <c r="F114" s="0" t="s">
        <v>3847</v>
      </c>
      <c r="G114" s="0" t="s">
        <v>4121</v>
      </c>
    </row>
    <row customHeight="1" ht="11.25">
      <c r="A115" s="0" t="s">
        <v>16</v>
      </c>
      <c r="B115" s="0" t="s">
        <v>4073</v>
      </c>
      <c r="C115" s="0" t="s">
        <v>4074</v>
      </c>
      <c r="D115" s="0" t="s">
        <v>4122</v>
      </c>
      <c r="E115" s="0" t="s">
        <v>4123</v>
      </c>
      <c r="F115" s="0" t="s">
        <v>3847</v>
      </c>
      <c r="G115" s="0" t="s">
        <v>4124</v>
      </c>
    </row>
    <row customHeight="1" ht="11.25">
      <c r="A116" s="0" t="s">
        <v>16</v>
      </c>
      <c r="B116" s="0" t="s">
        <v>4073</v>
      </c>
      <c r="C116" s="0" t="s">
        <v>4074</v>
      </c>
      <c r="D116" s="0" t="s">
        <v>4125</v>
      </c>
      <c r="E116" s="0" t="s">
        <v>4126</v>
      </c>
      <c r="F116" s="0" t="s">
        <v>3847</v>
      </c>
      <c r="G116" s="0" t="s">
        <v>4127</v>
      </c>
    </row>
    <row customHeight="1" ht="11.25">
      <c r="A117" s="0" t="s">
        <v>16</v>
      </c>
      <c r="B117" s="0" t="s">
        <v>4073</v>
      </c>
      <c r="C117" s="0" t="s">
        <v>4074</v>
      </c>
      <c r="D117" s="0" t="s">
        <v>4128</v>
      </c>
      <c r="E117" s="0" t="s">
        <v>4129</v>
      </c>
      <c r="F117" s="0" t="s">
        <v>3847</v>
      </c>
      <c r="G117" s="0" t="s">
        <v>4130</v>
      </c>
    </row>
    <row customHeight="1" ht="11.25">
      <c r="A118" s="0" t="s">
        <v>16</v>
      </c>
      <c r="B118" s="0" t="s">
        <v>4073</v>
      </c>
      <c r="C118" s="0" t="s">
        <v>4074</v>
      </c>
      <c r="D118" s="0" t="s">
        <v>4131</v>
      </c>
      <c r="E118" s="0" t="s">
        <v>4132</v>
      </c>
      <c r="F118" s="0" t="s">
        <v>3847</v>
      </c>
      <c r="G118" s="0" t="s">
        <v>4133</v>
      </c>
    </row>
    <row customHeight="1" ht="11.25">
      <c r="A119" s="0" t="s">
        <v>16</v>
      </c>
      <c r="B119" s="0" t="s">
        <v>4073</v>
      </c>
      <c r="C119" s="0" t="s">
        <v>4074</v>
      </c>
      <c r="D119" s="0" t="s">
        <v>4134</v>
      </c>
      <c r="E119" s="0" t="s">
        <v>4135</v>
      </c>
      <c r="F119" s="0" t="s">
        <v>3847</v>
      </c>
      <c r="G119" s="0" t="s">
        <v>4136</v>
      </c>
    </row>
    <row customHeight="1" ht="11.25">
      <c r="A120" s="0" t="s">
        <v>16</v>
      </c>
      <c r="B120" s="0" t="s">
        <v>4137</v>
      </c>
      <c r="C120" s="0" t="s">
        <v>4138</v>
      </c>
      <c r="D120" s="0" t="s">
        <v>4139</v>
      </c>
      <c r="E120" s="0" t="s">
        <v>4140</v>
      </c>
      <c r="F120" s="0" t="s">
        <v>3847</v>
      </c>
      <c r="G120" s="0" t="s">
        <v>4141</v>
      </c>
    </row>
    <row customHeight="1" ht="11.25">
      <c r="A121" s="0" t="s">
        <v>16</v>
      </c>
      <c r="B121" s="0" t="s">
        <v>4137</v>
      </c>
      <c r="C121" s="0" t="s">
        <v>4138</v>
      </c>
      <c r="D121" s="0" t="s">
        <v>4142</v>
      </c>
      <c r="E121" s="0" t="s">
        <v>4143</v>
      </c>
      <c r="F121" s="0" t="s">
        <v>3847</v>
      </c>
      <c r="G121" s="0" t="s">
        <v>4144</v>
      </c>
    </row>
    <row customHeight="1" ht="11.25">
      <c r="A122" s="0" t="s">
        <v>16</v>
      </c>
      <c r="B122" s="0" t="s">
        <v>4137</v>
      </c>
      <c r="C122" s="0" t="s">
        <v>4138</v>
      </c>
      <c r="D122" s="0" t="s">
        <v>4137</v>
      </c>
      <c r="E122" s="0" t="s">
        <v>4138</v>
      </c>
      <c r="F122" s="0" t="s">
        <v>3844</v>
      </c>
      <c r="G122" s="0" t="s">
        <v>4145</v>
      </c>
    </row>
    <row customHeight="1" ht="11.25">
      <c r="A123" s="0" t="s">
        <v>16</v>
      </c>
      <c r="B123" s="0" t="s">
        <v>4137</v>
      </c>
      <c r="C123" s="0" t="s">
        <v>4138</v>
      </c>
      <c r="D123" s="0" t="s">
        <v>4146</v>
      </c>
      <c r="E123" s="0" t="s">
        <v>4147</v>
      </c>
      <c r="F123" s="0" t="s">
        <v>3847</v>
      </c>
      <c r="G123" s="0" t="s">
        <v>4148</v>
      </c>
    </row>
    <row customHeight="1" ht="11.25">
      <c r="A124" s="0" t="s">
        <v>16</v>
      </c>
      <c r="B124" s="0" t="s">
        <v>4137</v>
      </c>
      <c r="C124" s="0" t="s">
        <v>4138</v>
      </c>
      <c r="D124" s="0" t="s">
        <v>4149</v>
      </c>
      <c r="E124" s="0" t="s">
        <v>4150</v>
      </c>
      <c r="F124" s="0" t="s">
        <v>3847</v>
      </c>
      <c r="G124" s="0" t="s">
        <v>4151</v>
      </c>
    </row>
    <row customHeight="1" ht="11.25">
      <c r="A125" s="0" t="s">
        <v>16</v>
      </c>
      <c r="B125" s="0" t="s">
        <v>4137</v>
      </c>
      <c r="C125" s="0" t="s">
        <v>4138</v>
      </c>
      <c r="D125" s="0" t="s">
        <v>4152</v>
      </c>
      <c r="E125" s="0" t="s">
        <v>4153</v>
      </c>
      <c r="F125" s="0" t="s">
        <v>3847</v>
      </c>
      <c r="G125" s="0" t="s">
        <v>4154</v>
      </c>
    </row>
    <row customHeight="1" ht="11.25">
      <c r="A126" s="0" t="s">
        <v>16</v>
      </c>
      <c r="B126" s="0" t="s">
        <v>4137</v>
      </c>
      <c r="C126" s="0" t="s">
        <v>4138</v>
      </c>
      <c r="D126" s="0" t="s">
        <v>4155</v>
      </c>
      <c r="E126" s="0" t="s">
        <v>4156</v>
      </c>
      <c r="F126" s="0" t="s">
        <v>3847</v>
      </c>
      <c r="G126" s="0" t="s">
        <v>4157</v>
      </c>
    </row>
    <row customHeight="1" ht="11.25">
      <c r="A127" s="0" t="s">
        <v>16</v>
      </c>
      <c r="B127" s="0" t="s">
        <v>4137</v>
      </c>
      <c r="C127" s="0" t="s">
        <v>4138</v>
      </c>
      <c r="D127" s="0" t="s">
        <v>4158</v>
      </c>
      <c r="E127" s="0" t="s">
        <v>4159</v>
      </c>
      <c r="F127" s="0" t="s">
        <v>3847</v>
      </c>
      <c r="G127" s="0" t="s">
        <v>4160</v>
      </c>
    </row>
    <row customHeight="1" ht="11.25">
      <c r="A128" s="0" t="s">
        <v>16</v>
      </c>
      <c r="B128" s="0" t="s">
        <v>4137</v>
      </c>
      <c r="C128" s="0" t="s">
        <v>4138</v>
      </c>
      <c r="D128" s="0" t="s">
        <v>4161</v>
      </c>
      <c r="E128" s="0" t="s">
        <v>4162</v>
      </c>
      <c r="F128" s="0" t="s">
        <v>3847</v>
      </c>
      <c r="G128" s="0" t="s">
        <v>4163</v>
      </c>
    </row>
    <row customHeight="1" ht="11.25">
      <c r="A129" s="0" t="s">
        <v>16</v>
      </c>
      <c r="B129" s="0" t="s">
        <v>4137</v>
      </c>
      <c r="C129" s="0" t="s">
        <v>4138</v>
      </c>
      <c r="D129" s="0" t="s">
        <v>4164</v>
      </c>
      <c r="E129" s="0" t="s">
        <v>4165</v>
      </c>
      <c r="F129" s="0" t="s">
        <v>3847</v>
      </c>
      <c r="G129" s="0" t="s">
        <v>4166</v>
      </c>
    </row>
    <row customHeight="1" ht="11.25">
      <c r="A130" s="0" t="s">
        <v>16</v>
      </c>
      <c r="B130" s="0" t="s">
        <v>4167</v>
      </c>
      <c r="C130" s="0" t="s">
        <v>4168</v>
      </c>
      <c r="D130" s="0" t="s">
        <v>4167</v>
      </c>
      <c r="E130" s="0" t="s">
        <v>4168</v>
      </c>
      <c r="F130" s="0" t="s">
        <v>4169</v>
      </c>
      <c r="G130" s="0" t="s">
        <v>4170</v>
      </c>
    </row>
    <row customHeight="1" ht="11.25">
      <c r="A131" s="0" t="s">
        <v>16</v>
      </c>
      <c r="B131" s="0" t="s">
        <v>4171</v>
      </c>
      <c r="C131" s="0" t="s">
        <v>4172</v>
      </c>
      <c r="D131" s="0" t="s">
        <v>4171</v>
      </c>
      <c r="E131" s="0" t="s">
        <v>4172</v>
      </c>
      <c r="F131" s="0" t="s">
        <v>4169</v>
      </c>
      <c r="G131" s="0" t="s">
        <v>4173</v>
      </c>
    </row>
    <row customHeight="1" ht="11.25">
      <c r="A132" s="0" t="s">
        <v>16</v>
      </c>
      <c r="B132" s="0" t="s">
        <v>4174</v>
      </c>
      <c r="C132" s="0" t="s">
        <v>4175</v>
      </c>
      <c r="D132" s="0" t="s">
        <v>4176</v>
      </c>
      <c r="E132" s="0" t="s">
        <v>4177</v>
      </c>
      <c r="F132" s="0" t="s">
        <v>3847</v>
      </c>
      <c r="G132" s="0" t="s">
        <v>4178</v>
      </c>
    </row>
    <row customHeight="1" ht="11.25">
      <c r="A133" s="0" t="s">
        <v>16</v>
      </c>
      <c r="B133" s="0" t="s">
        <v>4174</v>
      </c>
      <c r="C133" s="0" t="s">
        <v>4175</v>
      </c>
      <c r="D133" s="0" t="s">
        <v>4174</v>
      </c>
      <c r="E133" s="0" t="s">
        <v>4175</v>
      </c>
      <c r="F133" s="0" t="s">
        <v>3844</v>
      </c>
      <c r="G133" s="0" t="s">
        <v>4179</v>
      </c>
    </row>
    <row customHeight="1" ht="11.25">
      <c r="A134" s="0" t="s">
        <v>16</v>
      </c>
      <c r="B134" s="0" t="s">
        <v>4174</v>
      </c>
      <c r="C134" s="0" t="s">
        <v>4175</v>
      </c>
      <c r="D134" s="0" t="s">
        <v>4180</v>
      </c>
      <c r="E134" s="0" t="s">
        <v>4181</v>
      </c>
      <c r="F134" s="0" t="s">
        <v>3847</v>
      </c>
      <c r="G134" s="0" t="s">
        <v>4182</v>
      </c>
    </row>
    <row customHeight="1" ht="11.25">
      <c r="A135" s="0" t="s">
        <v>16</v>
      </c>
      <c r="B135" s="0" t="s">
        <v>4174</v>
      </c>
      <c r="C135" s="0" t="s">
        <v>4175</v>
      </c>
      <c r="D135" s="0" t="s">
        <v>4183</v>
      </c>
      <c r="E135" s="0" t="s">
        <v>4184</v>
      </c>
      <c r="F135" s="0" t="s">
        <v>3847</v>
      </c>
      <c r="G135" s="0" t="s">
        <v>4185</v>
      </c>
    </row>
    <row customHeight="1" ht="11.25">
      <c r="A136" s="0" t="s">
        <v>16</v>
      </c>
      <c r="B136" s="0" t="s">
        <v>4174</v>
      </c>
      <c r="C136" s="0" t="s">
        <v>4175</v>
      </c>
      <c r="D136" s="0" t="s">
        <v>4186</v>
      </c>
      <c r="E136" s="0" t="s">
        <v>4187</v>
      </c>
      <c r="F136" s="0" t="s">
        <v>3884</v>
      </c>
      <c r="G136" s="0" t="s">
        <v>4188</v>
      </c>
    </row>
    <row customHeight="1" ht="11.25">
      <c r="A137" s="0" t="s">
        <v>16</v>
      </c>
      <c r="B137" s="0" t="s">
        <v>4174</v>
      </c>
      <c r="C137" s="0" t="s">
        <v>4175</v>
      </c>
      <c r="D137" s="0" t="s">
        <v>4189</v>
      </c>
      <c r="E137" s="0" t="s">
        <v>4190</v>
      </c>
      <c r="F137" s="0" t="s">
        <v>3847</v>
      </c>
      <c r="G137" s="0" t="s">
        <v>4191</v>
      </c>
    </row>
    <row customHeight="1" ht="11.25">
      <c r="A138" s="0" t="s">
        <v>16</v>
      </c>
      <c r="B138" s="0" t="s">
        <v>4192</v>
      </c>
      <c r="C138" s="0" t="s">
        <v>4193</v>
      </c>
      <c r="D138" s="0" t="s">
        <v>4194</v>
      </c>
      <c r="E138" s="0" t="s">
        <v>4195</v>
      </c>
      <c r="F138" s="0" t="s">
        <v>3847</v>
      </c>
      <c r="G138" s="0" t="s">
        <v>4196</v>
      </c>
    </row>
    <row customHeight="1" ht="11.25">
      <c r="A139" s="0" t="s">
        <v>16</v>
      </c>
      <c r="B139" s="0" t="s">
        <v>4192</v>
      </c>
      <c r="C139" s="0" t="s">
        <v>4193</v>
      </c>
      <c r="D139" s="0" t="s">
        <v>4197</v>
      </c>
      <c r="E139" s="0" t="s">
        <v>4198</v>
      </c>
      <c r="F139" s="0" t="s">
        <v>3847</v>
      </c>
      <c r="G139" s="0" t="s">
        <v>4199</v>
      </c>
    </row>
    <row customHeight="1" ht="11.25">
      <c r="A140" s="0" t="s">
        <v>16</v>
      </c>
      <c r="B140" s="0" t="s">
        <v>4192</v>
      </c>
      <c r="C140" s="0" t="s">
        <v>4193</v>
      </c>
      <c r="D140" s="0" t="s">
        <v>4192</v>
      </c>
      <c r="E140" s="0" t="s">
        <v>4193</v>
      </c>
      <c r="F140" s="0" t="s">
        <v>3844</v>
      </c>
      <c r="G140" s="0" t="s">
        <v>4200</v>
      </c>
    </row>
    <row customHeight="1" ht="11.25">
      <c r="A141" s="0" t="s">
        <v>16</v>
      </c>
      <c r="B141" s="0" t="s">
        <v>4192</v>
      </c>
      <c r="C141" s="0" t="s">
        <v>4193</v>
      </c>
      <c r="D141" s="0" t="s">
        <v>4201</v>
      </c>
      <c r="E141" s="0" t="s">
        <v>4202</v>
      </c>
      <c r="F141" s="0" t="s">
        <v>3847</v>
      </c>
      <c r="G141" s="0" t="s">
        <v>4203</v>
      </c>
    </row>
    <row customHeight="1" ht="11.25">
      <c r="A142" s="0" t="s">
        <v>16</v>
      </c>
      <c r="B142" s="0" t="s">
        <v>4192</v>
      </c>
      <c r="C142" s="0" t="s">
        <v>4193</v>
      </c>
      <c r="D142" s="0" t="s">
        <v>4204</v>
      </c>
      <c r="E142" s="0" t="s">
        <v>4205</v>
      </c>
      <c r="F142" s="0" t="s">
        <v>3847</v>
      </c>
      <c r="G142" s="0" t="s">
        <v>4206</v>
      </c>
    </row>
    <row customHeight="1" ht="11.25">
      <c r="A143" s="0" t="s">
        <v>16</v>
      </c>
      <c r="B143" s="0" t="s">
        <v>4192</v>
      </c>
      <c r="C143" s="0" t="s">
        <v>4193</v>
      </c>
      <c r="D143" s="0" t="s">
        <v>4207</v>
      </c>
      <c r="E143" s="0" t="s">
        <v>4208</v>
      </c>
      <c r="F143" s="0" t="s">
        <v>3847</v>
      </c>
      <c r="G143" s="0" t="s">
        <v>4209</v>
      </c>
    </row>
    <row customHeight="1" ht="11.25">
      <c r="A144" s="0" t="s">
        <v>16</v>
      </c>
      <c r="B144" s="0" t="s">
        <v>4192</v>
      </c>
      <c r="C144" s="0" t="s">
        <v>4193</v>
      </c>
      <c r="D144" s="0" t="s">
        <v>4210</v>
      </c>
      <c r="E144" s="0" t="s">
        <v>4211</v>
      </c>
      <c r="F144" s="0" t="s">
        <v>3847</v>
      </c>
      <c r="G144" s="0" t="s">
        <v>4212</v>
      </c>
    </row>
    <row customHeight="1" ht="11.25">
      <c r="A145" s="0" t="s">
        <v>16</v>
      </c>
      <c r="B145" s="0" t="s">
        <v>4192</v>
      </c>
      <c r="C145" s="0" t="s">
        <v>4193</v>
      </c>
      <c r="D145" s="0" t="s">
        <v>4213</v>
      </c>
      <c r="E145" s="0" t="s">
        <v>4214</v>
      </c>
      <c r="F145" s="0" t="s">
        <v>3847</v>
      </c>
      <c r="G145" s="0" t="s">
        <v>4215</v>
      </c>
    </row>
    <row customHeight="1" ht="11.25">
      <c r="A146" s="0" t="s">
        <v>16</v>
      </c>
      <c r="B146" s="0" t="s">
        <v>4192</v>
      </c>
      <c r="C146" s="0" t="s">
        <v>4193</v>
      </c>
      <c r="D146" s="0" t="s">
        <v>4216</v>
      </c>
      <c r="E146" s="0" t="s">
        <v>4217</v>
      </c>
      <c r="F146" s="0" t="s">
        <v>3884</v>
      </c>
      <c r="G146" s="0" t="s">
        <v>4218</v>
      </c>
    </row>
    <row customHeight="1" ht="11.25">
      <c r="A147" s="0" t="s">
        <v>16</v>
      </c>
      <c r="B147" s="0" t="s">
        <v>4192</v>
      </c>
      <c r="C147" s="0" t="s">
        <v>4193</v>
      </c>
      <c r="D147" s="0" t="s">
        <v>4219</v>
      </c>
      <c r="E147" s="0" t="s">
        <v>4220</v>
      </c>
      <c r="F147" s="0" t="s">
        <v>3847</v>
      </c>
      <c r="G147" s="0" t="s">
        <v>4221</v>
      </c>
    </row>
    <row customHeight="1" ht="11.25">
      <c r="A148" s="0" t="s">
        <v>16</v>
      </c>
      <c r="B148" s="0" t="s">
        <v>4192</v>
      </c>
      <c r="C148" s="0" t="s">
        <v>4193</v>
      </c>
      <c r="D148" s="0" t="s">
        <v>4222</v>
      </c>
      <c r="E148" s="0" t="s">
        <v>4223</v>
      </c>
      <c r="F148" s="0" t="s">
        <v>3847</v>
      </c>
      <c r="G148" s="0" t="s">
        <v>4224</v>
      </c>
    </row>
    <row customHeight="1" ht="11.25">
      <c r="A149" s="0" t="s">
        <v>16</v>
      </c>
      <c r="B149" s="0" t="s">
        <v>4192</v>
      </c>
      <c r="C149" s="0" t="s">
        <v>4193</v>
      </c>
      <c r="D149" s="0" t="s">
        <v>4225</v>
      </c>
      <c r="E149" s="0" t="s">
        <v>4226</v>
      </c>
      <c r="F149" s="0" t="s">
        <v>3854</v>
      </c>
      <c r="G149" s="0" t="s">
        <v>4227</v>
      </c>
    </row>
    <row customHeight="1" ht="11.25">
      <c r="A150" s="0" t="s">
        <v>16</v>
      </c>
      <c r="B150" s="0" t="s">
        <v>4192</v>
      </c>
      <c r="C150" s="0" t="s">
        <v>4193</v>
      </c>
      <c r="D150" s="0" t="s">
        <v>4228</v>
      </c>
      <c r="E150" s="0" t="s">
        <v>4229</v>
      </c>
      <c r="F150" s="0" t="s">
        <v>3847</v>
      </c>
      <c r="G150" s="0" t="s">
        <v>4230</v>
      </c>
    </row>
    <row customHeight="1" ht="11.25">
      <c r="A151" s="0" t="s">
        <v>16</v>
      </c>
      <c r="B151" s="0" t="s">
        <v>4192</v>
      </c>
      <c r="C151" s="0" t="s">
        <v>4193</v>
      </c>
      <c r="D151" s="0" t="s">
        <v>4231</v>
      </c>
      <c r="E151" s="0" t="s">
        <v>4232</v>
      </c>
      <c r="F151" s="0" t="s">
        <v>3847</v>
      </c>
      <c r="G151" s="0" t="s">
        <v>4233</v>
      </c>
    </row>
    <row customHeight="1" ht="11.25">
      <c r="A152" s="0" t="s">
        <v>16</v>
      </c>
      <c r="B152" s="0" t="s">
        <v>4234</v>
      </c>
      <c r="C152" s="0" t="s">
        <v>4235</v>
      </c>
      <c r="D152" s="0" t="s">
        <v>4236</v>
      </c>
      <c r="E152" s="0" t="s">
        <v>4237</v>
      </c>
      <c r="F152" s="0" t="s">
        <v>3847</v>
      </c>
      <c r="G152" s="0" t="s">
        <v>4238</v>
      </c>
    </row>
    <row customHeight="1" ht="11.25">
      <c r="A153" s="0" t="s">
        <v>16</v>
      </c>
      <c r="B153" s="0" t="s">
        <v>4234</v>
      </c>
      <c r="C153" s="0" t="s">
        <v>4235</v>
      </c>
      <c r="D153" s="0" t="s">
        <v>4239</v>
      </c>
      <c r="E153" s="0" t="s">
        <v>4240</v>
      </c>
      <c r="F153" s="0" t="s">
        <v>3865</v>
      </c>
      <c r="G153" s="0" t="s">
        <v>4241</v>
      </c>
    </row>
    <row customHeight="1" ht="11.25">
      <c r="A154" s="0" t="s">
        <v>16</v>
      </c>
      <c r="B154" s="0" t="s">
        <v>4234</v>
      </c>
      <c r="C154" s="0" t="s">
        <v>4235</v>
      </c>
      <c r="D154" s="0" t="s">
        <v>4234</v>
      </c>
      <c r="E154" s="0" t="s">
        <v>4235</v>
      </c>
      <c r="F154" s="0" t="s">
        <v>3844</v>
      </c>
      <c r="G154" s="0" t="s">
        <v>4242</v>
      </c>
    </row>
    <row customHeight="1" ht="11.25">
      <c r="A155" s="0" t="s">
        <v>16</v>
      </c>
      <c r="B155" s="0" t="s">
        <v>4234</v>
      </c>
      <c r="C155" s="0" t="s">
        <v>4235</v>
      </c>
      <c r="D155" s="0" t="s">
        <v>4243</v>
      </c>
      <c r="E155" s="0" t="s">
        <v>4244</v>
      </c>
      <c r="F155" s="0" t="s">
        <v>3884</v>
      </c>
      <c r="G155" s="0" t="s">
        <v>4245</v>
      </c>
    </row>
    <row customHeight="1" ht="11.25">
      <c r="A156" s="0" t="s">
        <v>16</v>
      </c>
      <c r="B156" s="0" t="s">
        <v>4234</v>
      </c>
      <c r="C156" s="0" t="s">
        <v>4235</v>
      </c>
      <c r="D156" s="0" t="s">
        <v>4246</v>
      </c>
      <c r="E156" s="0" t="s">
        <v>4247</v>
      </c>
      <c r="F156" s="0" t="s">
        <v>3847</v>
      </c>
      <c r="G156" s="0" t="s">
        <v>4248</v>
      </c>
    </row>
    <row customHeight="1" ht="11.25">
      <c r="A157" s="0" t="s">
        <v>16</v>
      </c>
      <c r="B157" s="0" t="s">
        <v>4234</v>
      </c>
      <c r="C157" s="0" t="s">
        <v>4235</v>
      </c>
      <c r="D157" s="0" t="s">
        <v>4249</v>
      </c>
      <c r="E157" s="0" t="s">
        <v>4250</v>
      </c>
      <c r="F157" s="0" t="s">
        <v>3847</v>
      </c>
      <c r="G157" s="0" t="s">
        <v>4251</v>
      </c>
    </row>
    <row customHeight="1" ht="11.25">
      <c r="A158" s="0" t="s">
        <v>16</v>
      </c>
      <c r="B158" s="0" t="s">
        <v>4234</v>
      </c>
      <c r="C158" s="0" t="s">
        <v>4235</v>
      </c>
      <c r="D158" s="0" t="s">
        <v>4252</v>
      </c>
      <c r="E158" s="0" t="s">
        <v>4253</v>
      </c>
      <c r="F158" s="0" t="s">
        <v>3847</v>
      </c>
      <c r="G158" s="0" t="s">
        <v>4254</v>
      </c>
    </row>
    <row customHeight="1" ht="11.25">
      <c r="A159" s="0" t="s">
        <v>16</v>
      </c>
      <c r="B159" s="0" t="s">
        <v>4234</v>
      </c>
      <c r="C159" s="0" t="s">
        <v>4235</v>
      </c>
      <c r="D159" s="0" t="s">
        <v>4255</v>
      </c>
      <c r="E159" s="0" t="s">
        <v>4256</v>
      </c>
      <c r="F159" s="0" t="s">
        <v>3847</v>
      </c>
      <c r="G159" s="0" t="s">
        <v>4257</v>
      </c>
    </row>
    <row customHeight="1" ht="11.25">
      <c r="A160" s="0" t="s">
        <v>16</v>
      </c>
      <c r="B160" s="0" t="s">
        <v>4234</v>
      </c>
      <c r="C160" s="0" t="s">
        <v>4235</v>
      </c>
      <c r="D160" s="0" t="s">
        <v>4258</v>
      </c>
      <c r="E160" s="0" t="s">
        <v>4259</v>
      </c>
      <c r="F160" s="0" t="s">
        <v>3854</v>
      </c>
      <c r="G160" s="0" t="s">
        <v>4260</v>
      </c>
    </row>
    <row customHeight="1" ht="11.25">
      <c r="A161" s="0" t="s">
        <v>16</v>
      </c>
      <c r="B161" s="0" t="s">
        <v>4234</v>
      </c>
      <c r="C161" s="0" t="s">
        <v>4235</v>
      </c>
      <c r="D161" s="0" t="s">
        <v>4261</v>
      </c>
      <c r="E161" s="0" t="s">
        <v>4262</v>
      </c>
      <c r="F161" s="0" t="s">
        <v>3854</v>
      </c>
      <c r="G161" s="0" t="s">
        <v>4263</v>
      </c>
    </row>
    <row customHeight="1" ht="11.25">
      <c r="A162" s="0" t="s">
        <v>16</v>
      </c>
      <c r="B162" s="0" t="s">
        <v>4234</v>
      </c>
      <c r="C162" s="0" t="s">
        <v>4235</v>
      </c>
      <c r="D162" s="0" t="s">
        <v>4264</v>
      </c>
      <c r="E162" s="0" t="s">
        <v>4265</v>
      </c>
      <c r="F162" s="0" t="s">
        <v>3847</v>
      </c>
      <c r="G162" s="0" t="s">
        <v>4266</v>
      </c>
    </row>
    <row customHeight="1" ht="11.25">
      <c r="A163" s="0" t="s">
        <v>16</v>
      </c>
      <c r="B163" s="0" t="s">
        <v>4234</v>
      </c>
      <c r="C163" s="0" t="s">
        <v>4235</v>
      </c>
      <c r="D163" s="0" t="s">
        <v>4267</v>
      </c>
      <c r="E163" s="0" t="s">
        <v>4268</v>
      </c>
      <c r="F163" s="0" t="s">
        <v>3847</v>
      </c>
      <c r="G163" s="0" t="s">
        <v>4269</v>
      </c>
    </row>
    <row customHeight="1" ht="11.25">
      <c r="A164" s="0" t="s">
        <v>16</v>
      </c>
      <c r="B164" s="0" t="s">
        <v>4234</v>
      </c>
      <c r="C164" s="0" t="s">
        <v>4235</v>
      </c>
      <c r="D164" s="0" t="s">
        <v>4270</v>
      </c>
      <c r="E164" s="0" t="s">
        <v>4271</v>
      </c>
      <c r="F164" s="0" t="s">
        <v>3847</v>
      </c>
      <c r="G164" s="0" t="s">
        <v>4272</v>
      </c>
    </row>
    <row customHeight="1" ht="11.25">
      <c r="A165" s="0" t="s">
        <v>16</v>
      </c>
      <c r="B165" s="0" t="s">
        <v>4273</v>
      </c>
      <c r="C165" s="0" t="s">
        <v>4274</v>
      </c>
      <c r="D165" s="0" t="s">
        <v>3895</v>
      </c>
      <c r="E165" s="0" t="s">
        <v>4275</v>
      </c>
      <c r="F165" s="0" t="s">
        <v>3847</v>
      </c>
      <c r="G165" s="0" t="s">
        <v>4276</v>
      </c>
    </row>
    <row customHeight="1" ht="11.25">
      <c r="A166" s="0" t="s">
        <v>16</v>
      </c>
      <c r="B166" s="0" t="s">
        <v>4273</v>
      </c>
      <c r="C166" s="0" t="s">
        <v>4274</v>
      </c>
      <c r="D166" s="0" t="s">
        <v>4277</v>
      </c>
      <c r="E166" s="0" t="s">
        <v>4278</v>
      </c>
      <c r="F166" s="0" t="s">
        <v>3847</v>
      </c>
      <c r="G166" s="0" t="s">
        <v>4279</v>
      </c>
    </row>
    <row customHeight="1" ht="11.25">
      <c r="A167" s="0" t="s">
        <v>16</v>
      </c>
      <c r="B167" s="0" t="s">
        <v>4273</v>
      </c>
      <c r="C167" s="0" t="s">
        <v>4274</v>
      </c>
      <c r="D167" s="0" t="s">
        <v>4280</v>
      </c>
      <c r="E167" s="0" t="s">
        <v>4281</v>
      </c>
      <c r="F167" s="0" t="s">
        <v>3847</v>
      </c>
      <c r="G167" s="0" t="s">
        <v>4282</v>
      </c>
    </row>
    <row customHeight="1" ht="11.25">
      <c r="A168" s="0" t="s">
        <v>16</v>
      </c>
      <c r="B168" s="0" t="s">
        <v>4273</v>
      </c>
      <c r="C168" s="0" t="s">
        <v>4274</v>
      </c>
      <c r="D168" s="0" t="s">
        <v>4283</v>
      </c>
      <c r="E168" s="0" t="s">
        <v>4284</v>
      </c>
      <c r="F168" s="0" t="s">
        <v>3847</v>
      </c>
      <c r="G168" s="0" t="s">
        <v>4285</v>
      </c>
    </row>
    <row customHeight="1" ht="11.25">
      <c r="A169" s="0" t="s">
        <v>16</v>
      </c>
      <c r="B169" s="0" t="s">
        <v>4273</v>
      </c>
      <c r="C169" s="0" t="s">
        <v>4274</v>
      </c>
      <c r="D169" s="0" t="s">
        <v>4286</v>
      </c>
      <c r="E169" s="0" t="s">
        <v>4287</v>
      </c>
      <c r="F169" s="0" t="s">
        <v>3847</v>
      </c>
      <c r="G169" s="0" t="s">
        <v>4288</v>
      </c>
    </row>
    <row customHeight="1" ht="11.25">
      <c r="A170" s="0" t="s">
        <v>16</v>
      </c>
      <c r="B170" s="0" t="s">
        <v>4273</v>
      </c>
      <c r="C170" s="0" t="s">
        <v>4274</v>
      </c>
      <c r="D170" s="0" t="s">
        <v>4289</v>
      </c>
      <c r="E170" s="0" t="s">
        <v>4290</v>
      </c>
      <c r="F170" s="0" t="s">
        <v>3847</v>
      </c>
      <c r="G170" s="0" t="s">
        <v>4291</v>
      </c>
    </row>
    <row customHeight="1" ht="11.25">
      <c r="A171" s="0" t="s">
        <v>16</v>
      </c>
      <c r="B171" s="0" t="s">
        <v>4273</v>
      </c>
      <c r="C171" s="0" t="s">
        <v>4274</v>
      </c>
      <c r="D171" s="0" t="s">
        <v>4292</v>
      </c>
      <c r="E171" s="0" t="s">
        <v>4293</v>
      </c>
      <c r="F171" s="0" t="s">
        <v>3847</v>
      </c>
      <c r="G171" s="0" t="s">
        <v>4294</v>
      </c>
    </row>
    <row customHeight="1" ht="11.25">
      <c r="A172" s="0" t="s">
        <v>16</v>
      </c>
      <c r="B172" s="0" t="s">
        <v>4273</v>
      </c>
      <c r="C172" s="0" t="s">
        <v>4274</v>
      </c>
      <c r="D172" s="0" t="s">
        <v>4295</v>
      </c>
      <c r="E172" s="0" t="s">
        <v>4296</v>
      </c>
      <c r="F172" s="0" t="s">
        <v>3847</v>
      </c>
      <c r="G172" s="0" t="s">
        <v>4297</v>
      </c>
    </row>
    <row customHeight="1" ht="11.25">
      <c r="A173" s="0" t="s">
        <v>16</v>
      </c>
      <c r="B173" s="0" t="s">
        <v>4273</v>
      </c>
      <c r="C173" s="0" t="s">
        <v>4274</v>
      </c>
      <c r="D173" s="0" t="s">
        <v>4298</v>
      </c>
      <c r="E173" s="0" t="s">
        <v>4299</v>
      </c>
      <c r="F173" s="0" t="s">
        <v>3847</v>
      </c>
      <c r="G173" s="0" t="s">
        <v>4300</v>
      </c>
    </row>
    <row customHeight="1" ht="11.25">
      <c r="A174" s="0" t="s">
        <v>16</v>
      </c>
      <c r="B174" s="0" t="s">
        <v>4273</v>
      </c>
      <c r="C174" s="0" t="s">
        <v>4274</v>
      </c>
      <c r="D174" s="0" t="s">
        <v>4301</v>
      </c>
      <c r="E174" s="0" t="s">
        <v>4302</v>
      </c>
      <c r="F174" s="0" t="s">
        <v>3847</v>
      </c>
      <c r="G174" s="0" t="s">
        <v>4303</v>
      </c>
    </row>
    <row customHeight="1" ht="11.25">
      <c r="A175" s="0" t="s">
        <v>16</v>
      </c>
      <c r="B175" s="0" t="s">
        <v>4273</v>
      </c>
      <c r="C175" s="0" t="s">
        <v>4274</v>
      </c>
      <c r="D175" s="0" t="s">
        <v>4273</v>
      </c>
      <c r="E175" s="0" t="s">
        <v>4274</v>
      </c>
      <c r="F175" s="0" t="s">
        <v>3844</v>
      </c>
      <c r="G175" s="0" t="s">
        <v>4304</v>
      </c>
    </row>
    <row customHeight="1" ht="11.25">
      <c r="A176" s="0" t="s">
        <v>16</v>
      </c>
      <c r="B176" s="0" t="s">
        <v>4273</v>
      </c>
      <c r="C176" s="0" t="s">
        <v>4274</v>
      </c>
      <c r="D176" s="0" t="s">
        <v>4305</v>
      </c>
      <c r="E176" s="0" t="s">
        <v>4306</v>
      </c>
      <c r="F176" s="0" t="s">
        <v>3847</v>
      </c>
      <c r="G176" s="0" t="s">
        <v>4307</v>
      </c>
    </row>
    <row customHeight="1" ht="11.25">
      <c r="A177" s="0" t="s">
        <v>16</v>
      </c>
      <c r="B177" s="0" t="s">
        <v>4273</v>
      </c>
      <c r="C177" s="0" t="s">
        <v>4274</v>
      </c>
      <c r="D177" s="0" t="s">
        <v>4308</v>
      </c>
      <c r="E177" s="0" t="s">
        <v>4309</v>
      </c>
      <c r="F177" s="0" t="s">
        <v>3847</v>
      </c>
      <c r="G177" s="0" t="s">
        <v>4310</v>
      </c>
    </row>
    <row customHeight="1" ht="11.25">
      <c r="A178" s="0" t="s">
        <v>16</v>
      </c>
      <c r="B178" s="0" t="s">
        <v>4273</v>
      </c>
      <c r="C178" s="0" t="s">
        <v>4274</v>
      </c>
      <c r="D178" s="0" t="s">
        <v>4311</v>
      </c>
      <c r="E178" s="0" t="s">
        <v>4312</v>
      </c>
      <c r="F178" s="0" t="s">
        <v>3847</v>
      </c>
      <c r="G178" s="0" t="s">
        <v>4313</v>
      </c>
    </row>
    <row customHeight="1" ht="11.25">
      <c r="A179" s="0" t="s">
        <v>16</v>
      </c>
      <c r="B179" s="0" t="s">
        <v>4273</v>
      </c>
      <c r="C179" s="0" t="s">
        <v>4274</v>
      </c>
      <c r="D179" s="0" t="s">
        <v>4314</v>
      </c>
      <c r="E179" s="0" t="s">
        <v>4315</v>
      </c>
      <c r="F179" s="0" t="s">
        <v>3847</v>
      </c>
      <c r="G179" s="0" t="s">
        <v>4316</v>
      </c>
    </row>
    <row customHeight="1" ht="11.25">
      <c r="A180" s="0" t="s">
        <v>16</v>
      </c>
      <c r="B180" s="0" t="s">
        <v>4273</v>
      </c>
      <c r="C180" s="0" t="s">
        <v>4274</v>
      </c>
      <c r="D180" s="0" t="s">
        <v>4317</v>
      </c>
      <c r="E180" s="0" t="s">
        <v>4318</v>
      </c>
      <c r="F180" s="0" t="s">
        <v>3847</v>
      </c>
      <c r="G180" s="0" t="s">
        <v>4319</v>
      </c>
    </row>
    <row customHeight="1" ht="11.25">
      <c r="A181" s="0" t="s">
        <v>16</v>
      </c>
      <c r="B181" s="0" t="s">
        <v>4273</v>
      </c>
      <c r="C181" s="0" t="s">
        <v>4274</v>
      </c>
      <c r="D181" s="0" t="s">
        <v>4320</v>
      </c>
      <c r="E181" s="0" t="s">
        <v>4321</v>
      </c>
      <c r="F181" s="0" t="s">
        <v>3847</v>
      </c>
      <c r="G181" s="0" t="s">
        <v>4322</v>
      </c>
    </row>
    <row customHeight="1" ht="11.25">
      <c r="A182" s="0" t="s">
        <v>16</v>
      </c>
      <c r="B182" s="0" t="s">
        <v>4273</v>
      </c>
      <c r="C182" s="0" t="s">
        <v>4274</v>
      </c>
      <c r="D182" s="0" t="s">
        <v>4323</v>
      </c>
      <c r="E182" s="0" t="s">
        <v>4324</v>
      </c>
      <c r="F182" s="0" t="s">
        <v>3847</v>
      </c>
      <c r="G182" s="0" t="s">
        <v>4325</v>
      </c>
    </row>
    <row customHeight="1" ht="11.25">
      <c r="A183" s="0" t="s">
        <v>16</v>
      </c>
      <c r="B183" s="0" t="s">
        <v>4273</v>
      </c>
      <c r="C183" s="0" t="s">
        <v>4274</v>
      </c>
      <c r="D183" s="0" t="s">
        <v>4326</v>
      </c>
      <c r="E183" s="0" t="s">
        <v>4327</v>
      </c>
      <c r="F183" s="0" t="s">
        <v>3847</v>
      </c>
      <c r="G183" s="0" t="s">
        <v>4328</v>
      </c>
    </row>
    <row customHeight="1" ht="11.25">
      <c r="A184" s="0" t="s">
        <v>16</v>
      </c>
      <c r="B184" s="0" t="s">
        <v>4273</v>
      </c>
      <c r="C184" s="0" t="s">
        <v>4274</v>
      </c>
      <c r="D184" s="0" t="s">
        <v>4329</v>
      </c>
      <c r="E184" s="0" t="s">
        <v>4330</v>
      </c>
      <c r="F184" s="0" t="s">
        <v>3847</v>
      </c>
      <c r="G184" s="0" t="s">
        <v>4331</v>
      </c>
    </row>
    <row customHeight="1" ht="11.25">
      <c r="A185" s="0" t="s">
        <v>16</v>
      </c>
      <c r="B185" s="0" t="s">
        <v>4273</v>
      </c>
      <c r="C185" s="0" t="s">
        <v>4274</v>
      </c>
      <c r="D185" s="0" t="s">
        <v>4332</v>
      </c>
      <c r="E185" s="0" t="s">
        <v>4333</v>
      </c>
      <c r="F185" s="0" t="s">
        <v>3847</v>
      </c>
      <c r="G185" s="0" t="s">
        <v>4334</v>
      </c>
    </row>
    <row customHeight="1" ht="11.25">
      <c r="A186" s="0" t="s">
        <v>16</v>
      </c>
      <c r="B186" s="0" t="s">
        <v>4273</v>
      </c>
      <c r="C186" s="0" t="s">
        <v>4274</v>
      </c>
      <c r="D186" s="0" t="s">
        <v>4335</v>
      </c>
      <c r="E186" s="0" t="s">
        <v>4336</v>
      </c>
      <c r="F186" s="0" t="s">
        <v>3847</v>
      </c>
      <c r="G186" s="0" t="s">
        <v>4337</v>
      </c>
    </row>
    <row customHeight="1" ht="11.25">
      <c r="A187" s="0" t="s">
        <v>16</v>
      </c>
      <c r="B187" s="0" t="s">
        <v>4273</v>
      </c>
      <c r="C187" s="0" t="s">
        <v>4274</v>
      </c>
      <c r="D187" s="0" t="s">
        <v>4338</v>
      </c>
      <c r="E187" s="0" t="s">
        <v>4339</v>
      </c>
      <c r="F187" s="0" t="s">
        <v>3847</v>
      </c>
      <c r="G187" s="0" t="s">
        <v>4340</v>
      </c>
    </row>
    <row customHeight="1" ht="11.25">
      <c r="A188" s="0" t="s">
        <v>16</v>
      </c>
      <c r="B188" s="0" t="s">
        <v>4273</v>
      </c>
      <c r="C188" s="0" t="s">
        <v>4274</v>
      </c>
      <c r="D188" s="0" t="s">
        <v>4341</v>
      </c>
      <c r="E188" s="0" t="s">
        <v>4342</v>
      </c>
      <c r="F188" s="0" t="s">
        <v>3847</v>
      </c>
      <c r="G188" s="0" t="s">
        <v>4343</v>
      </c>
    </row>
    <row customHeight="1" ht="11.25">
      <c r="A189" s="0" t="s">
        <v>16</v>
      </c>
      <c r="B189" s="0" t="s">
        <v>4273</v>
      </c>
      <c r="C189" s="0" t="s">
        <v>4274</v>
      </c>
      <c r="D189" s="0" t="s">
        <v>4344</v>
      </c>
      <c r="E189" s="0" t="s">
        <v>4345</v>
      </c>
      <c r="F189" s="0" t="s">
        <v>3847</v>
      </c>
      <c r="G189" s="0" t="s">
        <v>4346</v>
      </c>
    </row>
    <row customHeight="1" ht="11.25">
      <c r="A190" s="0" t="s">
        <v>16</v>
      </c>
      <c r="B190" s="0" t="s">
        <v>4273</v>
      </c>
      <c r="C190" s="0" t="s">
        <v>4274</v>
      </c>
      <c r="D190" s="0" t="s">
        <v>4347</v>
      </c>
      <c r="E190" s="0" t="s">
        <v>4348</v>
      </c>
      <c r="F190" s="0" t="s">
        <v>3847</v>
      </c>
      <c r="G190" s="0" t="s">
        <v>4349</v>
      </c>
    </row>
    <row customHeight="1" ht="11.25">
      <c r="A191" s="0" t="s">
        <v>16</v>
      </c>
      <c r="B191" s="0" t="s">
        <v>4273</v>
      </c>
      <c r="C191" s="0" t="s">
        <v>4274</v>
      </c>
      <c r="D191" s="0" t="s">
        <v>4350</v>
      </c>
      <c r="E191" s="0" t="s">
        <v>4351</v>
      </c>
      <c r="F191" s="0" t="s">
        <v>3847</v>
      </c>
      <c r="G191" s="0" t="s">
        <v>4352</v>
      </c>
    </row>
    <row customHeight="1" ht="11.25">
      <c r="A192" s="0" t="s">
        <v>16</v>
      </c>
      <c r="B192" s="0" t="s">
        <v>4273</v>
      </c>
      <c r="C192" s="0" t="s">
        <v>4274</v>
      </c>
      <c r="D192" s="0" t="s">
        <v>4353</v>
      </c>
      <c r="E192" s="0" t="s">
        <v>4354</v>
      </c>
      <c r="F192" s="0" t="s">
        <v>3847</v>
      </c>
      <c r="G192" s="0" t="s">
        <v>4355</v>
      </c>
    </row>
    <row customHeight="1" ht="11.25">
      <c r="A193" s="0" t="s">
        <v>16</v>
      </c>
      <c r="B193" s="0" t="s">
        <v>4273</v>
      </c>
      <c r="C193" s="0" t="s">
        <v>4274</v>
      </c>
      <c r="D193" s="0" t="s">
        <v>4356</v>
      </c>
      <c r="E193" s="0" t="s">
        <v>4357</v>
      </c>
      <c r="F193" s="0" t="s">
        <v>3847</v>
      </c>
      <c r="G193" s="0" t="s">
        <v>4358</v>
      </c>
    </row>
    <row customHeight="1" ht="11.25">
      <c r="A194" s="0" t="s">
        <v>16</v>
      </c>
      <c r="B194" s="0" t="s">
        <v>4273</v>
      </c>
      <c r="C194" s="0" t="s">
        <v>4274</v>
      </c>
      <c r="D194" s="0" t="s">
        <v>4359</v>
      </c>
      <c r="E194" s="0" t="s">
        <v>4360</v>
      </c>
      <c r="F194" s="0" t="s">
        <v>3847</v>
      </c>
      <c r="G194" s="0" t="s">
        <v>4361</v>
      </c>
    </row>
    <row customHeight="1" ht="11.25">
      <c r="A195" s="0" t="s">
        <v>16</v>
      </c>
      <c r="B195" s="0" t="s">
        <v>4273</v>
      </c>
      <c r="C195" s="0" t="s">
        <v>4274</v>
      </c>
      <c r="D195" s="0" t="s">
        <v>4362</v>
      </c>
      <c r="E195" s="0" t="s">
        <v>4363</v>
      </c>
      <c r="F195" s="0" t="s">
        <v>3847</v>
      </c>
      <c r="G195" s="0" t="s">
        <v>4364</v>
      </c>
    </row>
    <row customHeight="1" ht="11.25">
      <c r="A196" s="0" t="s">
        <v>16</v>
      </c>
      <c r="B196" s="0" t="s">
        <v>4273</v>
      </c>
      <c r="C196" s="0" t="s">
        <v>4274</v>
      </c>
      <c r="D196" s="0" t="s">
        <v>4365</v>
      </c>
      <c r="E196" s="0" t="s">
        <v>4366</v>
      </c>
      <c r="F196" s="0" t="s">
        <v>3854</v>
      </c>
      <c r="G196" s="0" t="s">
        <v>4367</v>
      </c>
    </row>
    <row customHeight="1" ht="11.25">
      <c r="A197" s="0" t="s">
        <v>16</v>
      </c>
      <c r="B197" s="0" t="s">
        <v>4368</v>
      </c>
      <c r="C197" s="0" t="s">
        <v>4369</v>
      </c>
      <c r="D197" s="0" t="s">
        <v>4370</v>
      </c>
      <c r="E197" s="0" t="s">
        <v>4371</v>
      </c>
      <c r="F197" s="0" t="s">
        <v>3847</v>
      </c>
      <c r="G197" s="0" t="s">
        <v>4372</v>
      </c>
    </row>
    <row customHeight="1" ht="11.25">
      <c r="A198" s="0" t="s">
        <v>16</v>
      </c>
      <c r="B198" s="0" t="s">
        <v>4368</v>
      </c>
      <c r="C198" s="0" t="s">
        <v>4369</v>
      </c>
      <c r="D198" s="0" t="s">
        <v>4373</v>
      </c>
      <c r="E198" s="0" t="s">
        <v>4374</v>
      </c>
      <c r="F198" s="0" t="s">
        <v>3865</v>
      </c>
      <c r="G198" s="0" t="s">
        <v>4375</v>
      </c>
    </row>
    <row customHeight="1" ht="11.25">
      <c r="A199" s="0" t="s">
        <v>16</v>
      </c>
      <c r="B199" s="0" t="s">
        <v>4368</v>
      </c>
      <c r="C199" s="0" t="s">
        <v>4369</v>
      </c>
      <c r="D199" s="0" t="s">
        <v>4376</v>
      </c>
      <c r="E199" s="0" t="s">
        <v>4377</v>
      </c>
      <c r="F199" s="0" t="s">
        <v>3865</v>
      </c>
      <c r="G199" s="0" t="s">
        <v>4378</v>
      </c>
    </row>
    <row customHeight="1" ht="11.25">
      <c r="A200" s="0" t="s">
        <v>16</v>
      </c>
      <c r="B200" s="0" t="s">
        <v>4368</v>
      </c>
      <c r="C200" s="0" t="s">
        <v>4369</v>
      </c>
      <c r="D200" s="0" t="s">
        <v>4379</v>
      </c>
      <c r="E200" s="0" t="s">
        <v>4380</v>
      </c>
      <c r="F200" s="0" t="s">
        <v>3884</v>
      </c>
      <c r="G200" s="0" t="s">
        <v>4381</v>
      </c>
    </row>
    <row customHeight="1" ht="11.25">
      <c r="A201" s="0" t="s">
        <v>16</v>
      </c>
      <c r="B201" s="0" t="s">
        <v>4368</v>
      </c>
      <c r="C201" s="0" t="s">
        <v>4369</v>
      </c>
      <c r="D201" s="0" t="s">
        <v>4368</v>
      </c>
      <c r="E201" s="0" t="s">
        <v>4369</v>
      </c>
      <c r="F201" s="0" t="s">
        <v>3844</v>
      </c>
      <c r="G201" s="0" t="s">
        <v>4382</v>
      </c>
    </row>
    <row customHeight="1" ht="11.25">
      <c r="A202" s="0" t="s">
        <v>16</v>
      </c>
      <c r="B202" s="0" t="s">
        <v>4368</v>
      </c>
      <c r="C202" s="0" t="s">
        <v>4369</v>
      </c>
      <c r="D202" s="0" t="s">
        <v>4383</v>
      </c>
      <c r="E202" s="0" t="s">
        <v>4384</v>
      </c>
      <c r="F202" s="0" t="s">
        <v>3854</v>
      </c>
      <c r="G202" s="0" t="s">
        <v>4385</v>
      </c>
    </row>
    <row customHeight="1" ht="11.25">
      <c r="A203" s="0" t="s">
        <v>16</v>
      </c>
      <c r="B203" s="0" t="s">
        <v>4368</v>
      </c>
      <c r="C203" s="0" t="s">
        <v>4369</v>
      </c>
      <c r="D203" s="0" t="s">
        <v>4386</v>
      </c>
      <c r="E203" s="0" t="s">
        <v>4387</v>
      </c>
      <c r="F203" s="0" t="s">
        <v>3854</v>
      </c>
      <c r="G203" s="0" t="s">
        <v>4388</v>
      </c>
    </row>
    <row customHeight="1" ht="11.25">
      <c r="A204" s="0" t="s">
        <v>16</v>
      </c>
      <c r="B204" s="0" t="s">
        <v>4368</v>
      </c>
      <c r="C204" s="0" t="s">
        <v>4369</v>
      </c>
      <c r="D204" s="0" t="s">
        <v>4389</v>
      </c>
      <c r="E204" s="0" t="s">
        <v>4390</v>
      </c>
      <c r="F204" s="0" t="s">
        <v>3854</v>
      </c>
      <c r="G204" s="0" t="s">
        <v>4391</v>
      </c>
    </row>
    <row customHeight="1" ht="11.25">
      <c r="A205" s="0" t="s">
        <v>16</v>
      </c>
      <c r="B205" s="0" t="s">
        <v>4368</v>
      </c>
      <c r="C205" s="0" t="s">
        <v>4369</v>
      </c>
      <c r="D205" s="0" t="s">
        <v>4392</v>
      </c>
      <c r="E205" s="0" t="s">
        <v>4393</v>
      </c>
      <c r="F205" s="0" t="s">
        <v>3854</v>
      </c>
      <c r="G205" s="0" t="s">
        <v>4394</v>
      </c>
    </row>
    <row customHeight="1" ht="11.25">
      <c r="A206" s="0" t="s">
        <v>16</v>
      </c>
      <c r="B206" s="0" t="s">
        <v>4368</v>
      </c>
      <c r="C206" s="0" t="s">
        <v>4369</v>
      </c>
      <c r="D206" s="0" t="s">
        <v>4395</v>
      </c>
      <c r="E206" s="0" t="s">
        <v>4396</v>
      </c>
      <c r="F206" s="0" t="s">
        <v>3847</v>
      </c>
      <c r="G206" s="0" t="s">
        <v>4397</v>
      </c>
    </row>
    <row customHeight="1" ht="11.25">
      <c r="A207" s="0" t="s">
        <v>16</v>
      </c>
      <c r="B207" s="0" t="s">
        <v>4368</v>
      </c>
      <c r="C207" s="0" t="s">
        <v>4369</v>
      </c>
      <c r="D207" s="0" t="s">
        <v>4398</v>
      </c>
      <c r="E207" s="0" t="s">
        <v>4399</v>
      </c>
      <c r="F207" s="0" t="s">
        <v>3847</v>
      </c>
      <c r="G207" s="0" t="s">
        <v>4400</v>
      </c>
    </row>
    <row customHeight="1" ht="11.25">
      <c r="A208" s="0" t="s">
        <v>16</v>
      </c>
      <c r="B208" s="0" t="s">
        <v>4401</v>
      </c>
      <c r="C208" s="0" t="s">
        <v>4402</v>
      </c>
      <c r="D208" s="0" t="s">
        <v>4403</v>
      </c>
      <c r="E208" s="0" t="s">
        <v>4404</v>
      </c>
      <c r="F208" s="0" t="s">
        <v>3847</v>
      </c>
      <c r="G208" s="0" t="s">
        <v>4405</v>
      </c>
    </row>
    <row customHeight="1" ht="11.25">
      <c r="A209" s="0" t="s">
        <v>16</v>
      </c>
      <c r="B209" s="0" t="s">
        <v>4401</v>
      </c>
      <c r="C209" s="0" t="s">
        <v>4402</v>
      </c>
      <c r="D209" s="0" t="s">
        <v>4401</v>
      </c>
      <c r="E209" s="0" t="s">
        <v>4402</v>
      </c>
      <c r="F209" s="0" t="s">
        <v>3844</v>
      </c>
      <c r="G209" s="0" t="s">
        <v>4406</v>
      </c>
    </row>
    <row customHeight="1" ht="11.25">
      <c r="A210" s="0" t="s">
        <v>16</v>
      </c>
      <c r="B210" s="0" t="s">
        <v>4401</v>
      </c>
      <c r="C210" s="0" t="s">
        <v>4402</v>
      </c>
      <c r="D210" s="0" t="s">
        <v>4407</v>
      </c>
      <c r="E210" s="0" t="s">
        <v>4408</v>
      </c>
      <c r="F210" s="0" t="s">
        <v>3847</v>
      </c>
      <c r="G210" s="0" t="s">
        <v>4409</v>
      </c>
    </row>
    <row customHeight="1" ht="11.25">
      <c r="A211" s="0" t="s">
        <v>16</v>
      </c>
      <c r="B211" s="0" t="s">
        <v>4401</v>
      </c>
      <c r="C211" s="0" t="s">
        <v>4402</v>
      </c>
      <c r="D211" s="0" t="s">
        <v>4410</v>
      </c>
      <c r="E211" s="0" t="s">
        <v>4411</v>
      </c>
      <c r="F211" s="0" t="s">
        <v>3847</v>
      </c>
      <c r="G211" s="0" t="s">
        <v>4412</v>
      </c>
    </row>
    <row customHeight="1" ht="11.25">
      <c r="A212" s="0" t="s">
        <v>16</v>
      </c>
      <c r="B212" s="0" t="s">
        <v>4401</v>
      </c>
      <c r="C212" s="0" t="s">
        <v>4402</v>
      </c>
      <c r="D212" s="0" t="s">
        <v>4413</v>
      </c>
      <c r="E212" s="0" t="s">
        <v>4414</v>
      </c>
      <c r="F212" s="0" t="s">
        <v>3847</v>
      </c>
      <c r="G212" s="0" t="s">
        <v>4415</v>
      </c>
    </row>
    <row customHeight="1" ht="11.25">
      <c r="A213" s="0" t="s">
        <v>16</v>
      </c>
      <c r="B213" s="0" t="s">
        <v>4401</v>
      </c>
      <c r="C213" s="0" t="s">
        <v>4402</v>
      </c>
      <c r="D213" s="0" t="s">
        <v>4416</v>
      </c>
      <c r="E213" s="0" t="s">
        <v>4417</v>
      </c>
      <c r="F213" s="0" t="s">
        <v>3847</v>
      </c>
      <c r="G213" s="0" t="s">
        <v>4418</v>
      </c>
    </row>
    <row customHeight="1" ht="11.25">
      <c r="A214" s="0" t="s">
        <v>16</v>
      </c>
      <c r="B214" s="0" t="s">
        <v>4401</v>
      </c>
      <c r="C214" s="0" t="s">
        <v>4402</v>
      </c>
      <c r="D214" s="0" t="s">
        <v>4419</v>
      </c>
      <c r="E214" s="0" t="s">
        <v>4420</v>
      </c>
      <c r="F214" s="0" t="s">
        <v>3847</v>
      </c>
      <c r="G214" s="0" t="s">
        <v>4421</v>
      </c>
    </row>
    <row customHeight="1" ht="11.25">
      <c r="A215" s="0" t="s">
        <v>16</v>
      </c>
      <c r="B215" s="0" t="s">
        <v>4422</v>
      </c>
      <c r="C215" s="0" t="s">
        <v>4423</v>
      </c>
      <c r="D215" s="0" t="s">
        <v>4424</v>
      </c>
      <c r="E215" s="0" t="s">
        <v>4425</v>
      </c>
      <c r="F215" s="0" t="s">
        <v>3847</v>
      </c>
      <c r="G215" s="0" t="s">
        <v>4426</v>
      </c>
    </row>
    <row customHeight="1" ht="11.25">
      <c r="A216" s="0" t="s">
        <v>16</v>
      </c>
      <c r="B216" s="0" t="s">
        <v>4422</v>
      </c>
      <c r="C216" s="0" t="s">
        <v>4423</v>
      </c>
      <c r="D216" s="0" t="s">
        <v>3901</v>
      </c>
      <c r="E216" s="0" t="s">
        <v>4427</v>
      </c>
      <c r="F216" s="0" t="s">
        <v>3847</v>
      </c>
      <c r="G216" s="0" t="s">
        <v>4428</v>
      </c>
    </row>
    <row customHeight="1" ht="11.25">
      <c r="A217" s="0" t="s">
        <v>16</v>
      </c>
      <c r="B217" s="0" t="s">
        <v>4422</v>
      </c>
      <c r="C217" s="0" t="s">
        <v>4423</v>
      </c>
      <c r="D217" s="0" t="s">
        <v>4429</v>
      </c>
      <c r="E217" s="0" t="s">
        <v>4430</v>
      </c>
      <c r="F217" s="0" t="s">
        <v>3847</v>
      </c>
      <c r="G217" s="0" t="s">
        <v>4431</v>
      </c>
    </row>
    <row customHeight="1" ht="11.25">
      <c r="A218" s="0" t="s">
        <v>16</v>
      </c>
      <c r="B218" s="0" t="s">
        <v>4422</v>
      </c>
      <c r="C218" s="0" t="s">
        <v>4423</v>
      </c>
      <c r="D218" s="0" t="s">
        <v>4432</v>
      </c>
      <c r="E218" s="0" t="s">
        <v>4433</v>
      </c>
      <c r="F218" s="0" t="s">
        <v>3847</v>
      </c>
      <c r="G218" s="0" t="s">
        <v>4434</v>
      </c>
    </row>
    <row customHeight="1" ht="11.25">
      <c r="A219" s="0" t="s">
        <v>16</v>
      </c>
      <c r="B219" s="0" t="s">
        <v>4422</v>
      </c>
      <c r="C219" s="0" t="s">
        <v>4423</v>
      </c>
      <c r="D219" s="0" t="s">
        <v>4435</v>
      </c>
      <c r="E219" s="0" t="s">
        <v>4436</v>
      </c>
      <c r="F219" s="0" t="s">
        <v>3847</v>
      </c>
      <c r="G219" s="0" t="s">
        <v>4437</v>
      </c>
    </row>
    <row customHeight="1" ht="11.25">
      <c r="A220" s="0" t="s">
        <v>16</v>
      </c>
      <c r="B220" s="0" t="s">
        <v>4422</v>
      </c>
      <c r="C220" s="0" t="s">
        <v>4423</v>
      </c>
      <c r="D220" s="0" t="s">
        <v>4438</v>
      </c>
      <c r="E220" s="0" t="s">
        <v>4439</v>
      </c>
      <c r="F220" s="0" t="s">
        <v>3847</v>
      </c>
      <c r="G220" s="0" t="s">
        <v>4440</v>
      </c>
    </row>
    <row customHeight="1" ht="11.25">
      <c r="A221" s="0" t="s">
        <v>16</v>
      </c>
      <c r="B221" s="0" t="s">
        <v>4422</v>
      </c>
      <c r="C221" s="0" t="s">
        <v>4423</v>
      </c>
      <c r="D221" s="0" t="s">
        <v>4441</v>
      </c>
      <c r="E221" s="0" t="s">
        <v>4442</v>
      </c>
      <c r="F221" s="0" t="s">
        <v>3847</v>
      </c>
      <c r="G221" s="0" t="s">
        <v>4443</v>
      </c>
    </row>
    <row customHeight="1" ht="11.25">
      <c r="A222" s="0" t="s">
        <v>16</v>
      </c>
      <c r="B222" s="0" t="s">
        <v>4422</v>
      </c>
      <c r="C222" s="0" t="s">
        <v>4423</v>
      </c>
      <c r="D222" s="0" t="s">
        <v>4444</v>
      </c>
      <c r="E222" s="0" t="s">
        <v>4445</v>
      </c>
      <c r="F222" s="0" t="s">
        <v>3847</v>
      </c>
      <c r="G222" s="0" t="s">
        <v>4446</v>
      </c>
    </row>
    <row customHeight="1" ht="11.25">
      <c r="A223" s="0" t="s">
        <v>16</v>
      </c>
      <c r="B223" s="0" t="s">
        <v>4422</v>
      </c>
      <c r="C223" s="0" t="s">
        <v>4423</v>
      </c>
      <c r="D223" s="0" t="s">
        <v>4422</v>
      </c>
      <c r="E223" s="0" t="s">
        <v>4423</v>
      </c>
      <c r="F223" s="0" t="s">
        <v>3844</v>
      </c>
      <c r="G223" s="0" t="s">
        <v>4447</v>
      </c>
    </row>
    <row customHeight="1" ht="11.25">
      <c r="A224" s="0" t="s">
        <v>16</v>
      </c>
      <c r="B224" s="0" t="s">
        <v>4422</v>
      </c>
      <c r="C224" s="0" t="s">
        <v>4423</v>
      </c>
      <c r="D224" s="0" t="s">
        <v>4448</v>
      </c>
      <c r="E224" s="0" t="s">
        <v>4449</v>
      </c>
      <c r="F224" s="0" t="s">
        <v>3847</v>
      </c>
      <c r="G224" s="0" t="s">
        <v>4450</v>
      </c>
    </row>
    <row customHeight="1" ht="11.25">
      <c r="A225" s="0" t="s">
        <v>16</v>
      </c>
      <c r="B225" s="0" t="s">
        <v>4422</v>
      </c>
      <c r="C225" s="0" t="s">
        <v>4423</v>
      </c>
      <c r="D225" s="0" t="s">
        <v>4451</v>
      </c>
      <c r="E225" s="0" t="s">
        <v>4452</v>
      </c>
      <c r="F225" s="0" t="s">
        <v>3847</v>
      </c>
      <c r="G225" s="0" t="s">
        <v>4453</v>
      </c>
    </row>
    <row customHeight="1" ht="11.25">
      <c r="A226" s="0" t="s">
        <v>16</v>
      </c>
      <c r="B226" s="0" t="s">
        <v>4422</v>
      </c>
      <c r="C226" s="0" t="s">
        <v>4423</v>
      </c>
      <c r="D226" s="0" t="s">
        <v>4454</v>
      </c>
      <c r="E226" s="0" t="s">
        <v>4455</v>
      </c>
      <c r="F226" s="0" t="s">
        <v>3847</v>
      </c>
      <c r="G226" s="0" t="s">
        <v>4456</v>
      </c>
    </row>
    <row customHeight="1" ht="11.25">
      <c r="A227" s="0" t="s">
        <v>16</v>
      </c>
      <c r="B227" s="0" t="s">
        <v>4422</v>
      </c>
      <c r="C227" s="0" t="s">
        <v>4423</v>
      </c>
      <c r="D227" s="0" t="s">
        <v>4457</v>
      </c>
      <c r="E227" s="0" t="s">
        <v>4458</v>
      </c>
      <c r="F227" s="0" t="s">
        <v>3847</v>
      </c>
      <c r="G227" s="0" t="s">
        <v>4459</v>
      </c>
    </row>
    <row customHeight="1" ht="11.25">
      <c r="A228" s="0" t="s">
        <v>16</v>
      </c>
      <c r="B228" s="0" t="s">
        <v>4422</v>
      </c>
      <c r="C228" s="0" t="s">
        <v>4423</v>
      </c>
      <c r="D228" s="0" t="s">
        <v>4460</v>
      </c>
      <c r="E228" s="0" t="s">
        <v>4461</v>
      </c>
      <c r="F228" s="0" t="s">
        <v>3847</v>
      </c>
      <c r="G228" s="0" t="s">
        <v>4462</v>
      </c>
    </row>
    <row customHeight="1" ht="11.25">
      <c r="A229" s="0" t="s">
        <v>16</v>
      </c>
      <c r="B229" s="0" t="s">
        <v>4422</v>
      </c>
      <c r="C229" s="0" t="s">
        <v>4423</v>
      </c>
      <c r="D229" s="0" t="s">
        <v>4463</v>
      </c>
      <c r="E229" s="0" t="s">
        <v>4464</v>
      </c>
      <c r="F229" s="0" t="s">
        <v>3847</v>
      </c>
      <c r="G229" s="0" t="s">
        <v>4465</v>
      </c>
    </row>
    <row customHeight="1" ht="11.25">
      <c r="A230" s="0" t="s">
        <v>16</v>
      </c>
      <c r="B230" s="0" t="s">
        <v>4422</v>
      </c>
      <c r="C230" s="0" t="s">
        <v>4423</v>
      </c>
      <c r="D230" s="0" t="s">
        <v>4466</v>
      </c>
      <c r="E230" s="0" t="s">
        <v>4467</v>
      </c>
      <c r="F230" s="0" t="s">
        <v>3847</v>
      </c>
      <c r="G230" s="0" t="s">
        <v>4468</v>
      </c>
    </row>
    <row customHeight="1" ht="11.25">
      <c r="A231" s="0" t="s">
        <v>16</v>
      </c>
      <c r="B231" s="0" t="s">
        <v>4422</v>
      </c>
      <c r="C231" s="0" t="s">
        <v>4423</v>
      </c>
      <c r="D231" s="0" t="s">
        <v>4469</v>
      </c>
      <c r="E231" s="0" t="s">
        <v>4470</v>
      </c>
      <c r="F231" s="0" t="s">
        <v>3847</v>
      </c>
      <c r="G231" s="0" t="s">
        <v>4471</v>
      </c>
    </row>
    <row customHeight="1" ht="11.25">
      <c r="A232" s="0" t="s">
        <v>16</v>
      </c>
      <c r="B232" s="0" t="s">
        <v>4422</v>
      </c>
      <c r="C232" s="0" t="s">
        <v>4423</v>
      </c>
      <c r="D232" s="0" t="s">
        <v>4472</v>
      </c>
      <c r="E232" s="0" t="s">
        <v>4473</v>
      </c>
      <c r="F232" s="0" t="s">
        <v>3847</v>
      </c>
      <c r="G232" s="0" t="s">
        <v>4474</v>
      </c>
    </row>
    <row customHeight="1" ht="11.25">
      <c r="A233" s="0" t="s">
        <v>16</v>
      </c>
      <c r="B233" s="0" t="s">
        <v>4422</v>
      </c>
      <c r="C233" s="0" t="s">
        <v>4423</v>
      </c>
      <c r="D233" s="0" t="s">
        <v>4475</v>
      </c>
      <c r="E233" s="0" t="s">
        <v>4476</v>
      </c>
      <c r="F233" s="0" t="s">
        <v>3847</v>
      </c>
      <c r="G233" s="0" t="s">
        <v>4477</v>
      </c>
    </row>
    <row customHeight="1" ht="11.25">
      <c r="A234" s="0" t="s">
        <v>16</v>
      </c>
      <c r="B234" s="0" t="s">
        <v>4422</v>
      </c>
      <c r="C234" s="0" t="s">
        <v>4423</v>
      </c>
      <c r="D234" s="0" t="s">
        <v>4478</v>
      </c>
      <c r="E234" s="0" t="s">
        <v>4479</v>
      </c>
      <c r="F234" s="0" t="s">
        <v>3847</v>
      </c>
      <c r="G234" s="0" t="s">
        <v>4480</v>
      </c>
    </row>
    <row customHeight="1" ht="11.25">
      <c r="A235" s="0" t="s">
        <v>16</v>
      </c>
      <c r="B235" s="0" t="s">
        <v>101</v>
      </c>
      <c r="C235" s="0" t="s">
        <v>4481</v>
      </c>
      <c r="D235" s="0" t="s">
        <v>4482</v>
      </c>
      <c r="E235" s="0" t="s">
        <v>4483</v>
      </c>
      <c r="F235" s="0" t="s">
        <v>3847</v>
      </c>
      <c r="G235" s="0" t="s">
        <v>4484</v>
      </c>
    </row>
    <row customHeight="1" ht="11.25">
      <c r="A236" s="0" t="s">
        <v>16</v>
      </c>
      <c r="B236" s="0" t="s">
        <v>101</v>
      </c>
      <c r="C236" s="0" t="s">
        <v>4481</v>
      </c>
      <c r="D236" s="0" t="s">
        <v>4485</v>
      </c>
      <c r="E236" s="0" t="s">
        <v>4486</v>
      </c>
      <c r="F236" s="0" t="s">
        <v>3884</v>
      </c>
      <c r="G236" s="0" t="s">
        <v>4487</v>
      </c>
    </row>
    <row customHeight="1" ht="11.25">
      <c r="A237" s="0" t="s">
        <v>16</v>
      </c>
      <c r="B237" s="0" t="s">
        <v>101</v>
      </c>
      <c r="C237" s="0" t="s">
        <v>4481</v>
      </c>
      <c r="D237" s="0" t="s">
        <v>101</v>
      </c>
      <c r="E237" s="0" t="s">
        <v>4481</v>
      </c>
      <c r="F237" s="0" t="s">
        <v>3844</v>
      </c>
      <c r="G237" s="0" t="s">
        <v>4488</v>
      </c>
    </row>
    <row customHeight="1" ht="11.25">
      <c r="A238" s="0" t="s">
        <v>16</v>
      </c>
      <c r="B238" s="0" t="s">
        <v>101</v>
      </c>
      <c r="C238" s="0" t="s">
        <v>4481</v>
      </c>
      <c r="D238" s="0" t="s">
        <v>110</v>
      </c>
      <c r="E238" s="0" t="s">
        <v>111</v>
      </c>
      <c r="F238" s="0" t="s">
        <v>3854</v>
      </c>
      <c r="G238" s="0" t="s">
        <v>109</v>
      </c>
    </row>
    <row customHeight="1" ht="11.25">
      <c r="A239" s="0" t="s">
        <v>16</v>
      </c>
      <c r="B239" s="0" t="s">
        <v>101</v>
      </c>
      <c r="C239" s="0" t="s">
        <v>4481</v>
      </c>
      <c r="D239" s="0" t="s">
        <v>4489</v>
      </c>
      <c r="E239" s="0" t="s">
        <v>4490</v>
      </c>
      <c r="F239" s="0" t="s">
        <v>3854</v>
      </c>
      <c r="G239" s="0" t="s">
        <v>4491</v>
      </c>
    </row>
    <row customHeight="1" ht="11.25">
      <c r="A240" s="0" t="s">
        <v>16</v>
      </c>
      <c r="B240" s="0" t="s">
        <v>101</v>
      </c>
      <c r="C240" s="0" t="s">
        <v>4481</v>
      </c>
      <c r="D240" s="0" t="s">
        <v>4492</v>
      </c>
      <c r="E240" s="0" t="s">
        <v>4493</v>
      </c>
      <c r="F240" s="0" t="s">
        <v>3854</v>
      </c>
      <c r="G240" s="0" t="s">
        <v>4494</v>
      </c>
    </row>
    <row customHeight="1" ht="11.25">
      <c r="A241" s="0" t="s">
        <v>16</v>
      </c>
      <c r="B241" s="0" t="s">
        <v>101</v>
      </c>
      <c r="C241" s="0" t="s">
        <v>4481</v>
      </c>
      <c r="D241" s="0" t="s">
        <v>115</v>
      </c>
      <c r="E241" s="0" t="s">
        <v>116</v>
      </c>
      <c r="F241" s="0" t="s">
        <v>3854</v>
      </c>
      <c r="G241" s="0" t="s">
        <v>114</v>
      </c>
    </row>
    <row customHeight="1" ht="11.25">
      <c r="A242" s="0" t="s">
        <v>16</v>
      </c>
      <c r="B242" s="0" t="s">
        <v>4495</v>
      </c>
      <c r="C242" s="0" t="s">
        <v>4496</v>
      </c>
      <c r="D242" s="0" t="s">
        <v>4497</v>
      </c>
      <c r="E242" s="0" t="s">
        <v>4498</v>
      </c>
      <c r="F242" s="0" t="s">
        <v>3847</v>
      </c>
      <c r="G242" s="0" t="s">
        <v>4499</v>
      </c>
    </row>
    <row customHeight="1" ht="11.25">
      <c r="A243" s="0" t="s">
        <v>16</v>
      </c>
      <c r="B243" s="0" t="s">
        <v>4495</v>
      </c>
      <c r="C243" s="0" t="s">
        <v>4496</v>
      </c>
      <c r="D243" s="0" t="s">
        <v>4495</v>
      </c>
      <c r="E243" s="0" t="s">
        <v>4496</v>
      </c>
      <c r="F243" s="0" t="s">
        <v>3844</v>
      </c>
      <c r="G243" s="0" t="s">
        <v>4500</v>
      </c>
    </row>
    <row customHeight="1" ht="11.25">
      <c r="A244" s="0" t="s">
        <v>16</v>
      </c>
      <c r="B244" s="0" t="s">
        <v>4495</v>
      </c>
      <c r="C244" s="0" t="s">
        <v>4496</v>
      </c>
      <c r="D244" s="0" t="s">
        <v>4501</v>
      </c>
      <c r="E244" s="0" t="s">
        <v>4502</v>
      </c>
      <c r="F244" s="0" t="s">
        <v>3854</v>
      </c>
      <c r="G244" s="0" t="s">
        <v>4503</v>
      </c>
    </row>
    <row customHeight="1" ht="11.25">
      <c r="A245" s="0" t="s">
        <v>16</v>
      </c>
      <c r="B245" s="0" t="s">
        <v>4495</v>
      </c>
      <c r="C245" s="0" t="s">
        <v>4496</v>
      </c>
      <c r="D245" s="0" t="s">
        <v>4504</v>
      </c>
      <c r="E245" s="0" t="s">
        <v>4505</v>
      </c>
      <c r="F245" s="0" t="s">
        <v>3847</v>
      </c>
      <c r="G245" s="0" t="s">
        <v>4506</v>
      </c>
    </row>
    <row customHeight="1" ht="11.25">
      <c r="A246" s="0" t="s">
        <v>16</v>
      </c>
      <c r="B246" s="0" t="s">
        <v>4495</v>
      </c>
      <c r="C246" s="0" t="s">
        <v>4496</v>
      </c>
      <c r="D246" s="0" t="s">
        <v>4507</v>
      </c>
      <c r="E246" s="0" t="s">
        <v>4508</v>
      </c>
      <c r="F246" s="0" t="s">
        <v>3847</v>
      </c>
      <c r="G246" s="0" t="s">
        <v>4509</v>
      </c>
    </row>
    <row customHeight="1" ht="11.25">
      <c r="A247" s="0" t="s">
        <v>16</v>
      </c>
      <c r="B247" s="0" t="s">
        <v>4510</v>
      </c>
      <c r="C247" s="0" t="s">
        <v>4511</v>
      </c>
      <c r="D247" s="0" t="s">
        <v>4512</v>
      </c>
      <c r="E247" s="0" t="s">
        <v>4513</v>
      </c>
      <c r="F247" s="0" t="s">
        <v>3847</v>
      </c>
      <c r="G247" s="0" t="s">
        <v>4514</v>
      </c>
    </row>
    <row customHeight="1" ht="11.25">
      <c r="A248" s="0" t="s">
        <v>16</v>
      </c>
      <c r="B248" s="0" t="s">
        <v>4510</v>
      </c>
      <c r="C248" s="0" t="s">
        <v>4511</v>
      </c>
      <c r="D248" s="0" t="s">
        <v>4515</v>
      </c>
      <c r="E248" s="0" t="s">
        <v>4516</v>
      </c>
      <c r="F248" s="0" t="s">
        <v>3847</v>
      </c>
      <c r="G248" s="0" t="s">
        <v>4517</v>
      </c>
    </row>
    <row customHeight="1" ht="11.25">
      <c r="A249" s="0" t="s">
        <v>16</v>
      </c>
      <c r="B249" s="0" t="s">
        <v>4510</v>
      </c>
      <c r="C249" s="0" t="s">
        <v>4511</v>
      </c>
      <c r="D249" s="0" t="s">
        <v>4518</v>
      </c>
      <c r="E249" s="0" t="s">
        <v>4519</v>
      </c>
      <c r="F249" s="0" t="s">
        <v>3865</v>
      </c>
      <c r="G249" s="0" t="s">
        <v>4520</v>
      </c>
    </row>
    <row customHeight="1" ht="11.25">
      <c r="A250" s="0" t="s">
        <v>16</v>
      </c>
      <c r="B250" s="0" t="s">
        <v>4510</v>
      </c>
      <c r="C250" s="0" t="s">
        <v>4511</v>
      </c>
      <c r="D250" s="0" t="s">
        <v>4521</v>
      </c>
      <c r="E250" s="0" t="s">
        <v>4522</v>
      </c>
      <c r="F250" s="0" t="s">
        <v>3847</v>
      </c>
      <c r="G250" s="0" t="s">
        <v>4523</v>
      </c>
    </row>
    <row customHeight="1" ht="11.25">
      <c r="A251" s="0" t="s">
        <v>16</v>
      </c>
      <c r="B251" s="0" t="s">
        <v>4510</v>
      </c>
      <c r="C251" s="0" t="s">
        <v>4511</v>
      </c>
      <c r="D251" s="0" t="s">
        <v>4429</v>
      </c>
      <c r="E251" s="0" t="s">
        <v>4524</v>
      </c>
      <c r="F251" s="0" t="s">
        <v>3847</v>
      </c>
      <c r="G251" s="0" t="s">
        <v>4525</v>
      </c>
    </row>
    <row customHeight="1" ht="11.25">
      <c r="A252" s="0" t="s">
        <v>16</v>
      </c>
      <c r="B252" s="0" t="s">
        <v>4510</v>
      </c>
      <c r="C252" s="0" t="s">
        <v>4511</v>
      </c>
      <c r="D252" s="0" t="s">
        <v>4526</v>
      </c>
      <c r="E252" s="0" t="s">
        <v>4527</v>
      </c>
      <c r="F252" s="0" t="s">
        <v>3847</v>
      </c>
      <c r="G252" s="0" t="s">
        <v>4528</v>
      </c>
    </row>
    <row customHeight="1" ht="11.25">
      <c r="A253" s="0" t="s">
        <v>16</v>
      </c>
      <c r="B253" s="0" t="s">
        <v>4510</v>
      </c>
      <c r="C253" s="0" t="s">
        <v>4511</v>
      </c>
      <c r="D253" s="0" t="s">
        <v>4529</v>
      </c>
      <c r="E253" s="0" t="s">
        <v>4530</v>
      </c>
      <c r="F253" s="0" t="s">
        <v>3847</v>
      </c>
      <c r="G253" s="0" t="s">
        <v>4531</v>
      </c>
    </row>
    <row customHeight="1" ht="11.25">
      <c r="A254" s="0" t="s">
        <v>16</v>
      </c>
      <c r="B254" s="0" t="s">
        <v>4510</v>
      </c>
      <c r="C254" s="0" t="s">
        <v>4511</v>
      </c>
      <c r="D254" s="0" t="s">
        <v>4532</v>
      </c>
      <c r="E254" s="0" t="s">
        <v>4533</v>
      </c>
      <c r="F254" s="0" t="s">
        <v>3847</v>
      </c>
      <c r="G254" s="0" t="s">
        <v>4534</v>
      </c>
    </row>
    <row customHeight="1" ht="11.25">
      <c r="A255" s="0" t="s">
        <v>16</v>
      </c>
      <c r="B255" s="0" t="s">
        <v>4510</v>
      </c>
      <c r="C255" s="0" t="s">
        <v>4511</v>
      </c>
      <c r="D255" s="0" t="s">
        <v>4535</v>
      </c>
      <c r="E255" s="0" t="s">
        <v>4536</v>
      </c>
      <c r="F255" s="0" t="s">
        <v>3847</v>
      </c>
      <c r="G255" s="0" t="s">
        <v>4537</v>
      </c>
    </row>
    <row customHeight="1" ht="11.25">
      <c r="A256" s="0" t="s">
        <v>16</v>
      </c>
      <c r="B256" s="0" t="s">
        <v>4510</v>
      </c>
      <c r="C256" s="0" t="s">
        <v>4511</v>
      </c>
      <c r="D256" s="0" t="s">
        <v>4538</v>
      </c>
      <c r="E256" s="0" t="s">
        <v>4539</v>
      </c>
      <c r="F256" s="0" t="s">
        <v>3847</v>
      </c>
      <c r="G256" s="0" t="s">
        <v>4540</v>
      </c>
    </row>
    <row customHeight="1" ht="11.25">
      <c r="A257" s="0" t="s">
        <v>16</v>
      </c>
      <c r="B257" s="0" t="s">
        <v>4510</v>
      </c>
      <c r="C257" s="0" t="s">
        <v>4511</v>
      </c>
      <c r="D257" s="0" t="s">
        <v>4541</v>
      </c>
      <c r="E257" s="0" t="s">
        <v>4542</v>
      </c>
      <c r="F257" s="0" t="s">
        <v>3847</v>
      </c>
      <c r="G257" s="0" t="s">
        <v>4543</v>
      </c>
    </row>
    <row customHeight="1" ht="11.25">
      <c r="A258" s="0" t="s">
        <v>16</v>
      </c>
      <c r="B258" s="0" t="s">
        <v>4510</v>
      </c>
      <c r="C258" s="0" t="s">
        <v>4511</v>
      </c>
      <c r="D258" s="0" t="s">
        <v>4544</v>
      </c>
      <c r="E258" s="0" t="s">
        <v>4545</v>
      </c>
      <c r="F258" s="0" t="s">
        <v>3847</v>
      </c>
      <c r="G258" s="0" t="s">
        <v>4546</v>
      </c>
    </row>
    <row customHeight="1" ht="11.25">
      <c r="A259" s="0" t="s">
        <v>16</v>
      </c>
      <c r="B259" s="0" t="s">
        <v>4510</v>
      </c>
      <c r="C259" s="0" t="s">
        <v>4511</v>
      </c>
      <c r="D259" s="0" t="s">
        <v>4510</v>
      </c>
      <c r="E259" s="0" t="s">
        <v>4511</v>
      </c>
      <c r="F259" s="0" t="s">
        <v>3844</v>
      </c>
      <c r="G259" s="0" t="s">
        <v>4547</v>
      </c>
    </row>
    <row customHeight="1" ht="11.25">
      <c r="A260" s="0" t="s">
        <v>16</v>
      </c>
      <c r="B260" s="0" t="s">
        <v>4510</v>
      </c>
      <c r="C260" s="0" t="s">
        <v>4511</v>
      </c>
      <c r="D260" s="0" t="s">
        <v>4161</v>
      </c>
      <c r="E260" s="0" t="s">
        <v>4548</v>
      </c>
      <c r="F260" s="0" t="s">
        <v>3847</v>
      </c>
      <c r="G260" s="0" t="s">
        <v>4549</v>
      </c>
    </row>
    <row customHeight="1" ht="11.25">
      <c r="A261" s="0" t="s">
        <v>16</v>
      </c>
      <c r="B261" s="0" t="s">
        <v>4510</v>
      </c>
      <c r="C261" s="0" t="s">
        <v>4511</v>
      </c>
      <c r="D261" s="0" t="s">
        <v>4550</v>
      </c>
      <c r="E261" s="0" t="s">
        <v>4551</v>
      </c>
      <c r="F261" s="0" t="s">
        <v>3847</v>
      </c>
      <c r="G261" s="0" t="s">
        <v>4552</v>
      </c>
    </row>
    <row customHeight="1" ht="11.25">
      <c r="A262" s="0" t="s">
        <v>16</v>
      </c>
      <c r="B262" s="0" t="s">
        <v>4510</v>
      </c>
      <c r="C262" s="0" t="s">
        <v>4511</v>
      </c>
      <c r="D262" s="0" t="s">
        <v>4553</v>
      </c>
      <c r="E262" s="0" t="s">
        <v>4554</v>
      </c>
      <c r="F262" s="0" t="s">
        <v>3847</v>
      </c>
      <c r="G262" s="0" t="s">
        <v>4555</v>
      </c>
    </row>
    <row customHeight="1" ht="11.25">
      <c r="A263" s="0" t="s">
        <v>16</v>
      </c>
      <c r="B263" s="0" t="s">
        <v>4510</v>
      </c>
      <c r="C263" s="0" t="s">
        <v>4511</v>
      </c>
      <c r="D263" s="0" t="s">
        <v>4556</v>
      </c>
      <c r="E263" s="0" t="s">
        <v>4557</v>
      </c>
      <c r="F263" s="0" t="s">
        <v>3847</v>
      </c>
      <c r="G263" s="0" t="s">
        <v>4558</v>
      </c>
    </row>
    <row customHeight="1" ht="11.25">
      <c r="A264" s="0" t="s">
        <v>16</v>
      </c>
      <c r="B264" s="0" t="s">
        <v>4510</v>
      </c>
      <c r="C264" s="0" t="s">
        <v>4511</v>
      </c>
      <c r="D264" s="0" t="s">
        <v>4559</v>
      </c>
      <c r="E264" s="0" t="s">
        <v>4560</v>
      </c>
      <c r="F264" s="0" t="s">
        <v>3847</v>
      </c>
      <c r="G264" s="0" t="s">
        <v>4561</v>
      </c>
    </row>
    <row customHeight="1" ht="11.25">
      <c r="A265" s="0" t="s">
        <v>16</v>
      </c>
      <c r="B265" s="0" t="s">
        <v>4510</v>
      </c>
      <c r="C265" s="0" t="s">
        <v>4511</v>
      </c>
      <c r="D265" s="0" t="s">
        <v>4562</v>
      </c>
      <c r="E265" s="0" t="s">
        <v>4563</v>
      </c>
      <c r="F265" s="0" t="s">
        <v>3847</v>
      </c>
      <c r="G265" s="0" t="s">
        <v>4564</v>
      </c>
    </row>
    <row customHeight="1" ht="11.25">
      <c r="A266" s="0" t="s">
        <v>16</v>
      </c>
      <c r="B266" s="0" t="s">
        <v>4510</v>
      </c>
      <c r="C266" s="0" t="s">
        <v>4511</v>
      </c>
      <c r="D266" s="0" t="s">
        <v>4565</v>
      </c>
      <c r="E266" s="0" t="s">
        <v>4566</v>
      </c>
      <c r="F266" s="0" t="s">
        <v>3847</v>
      </c>
      <c r="G266" s="0" t="s">
        <v>4567</v>
      </c>
    </row>
    <row customHeight="1" ht="11.25">
      <c r="A267" s="0" t="s">
        <v>16</v>
      </c>
      <c r="B267" s="0" t="s">
        <v>4568</v>
      </c>
      <c r="C267" s="0" t="s">
        <v>4569</v>
      </c>
      <c r="D267" s="0" t="s">
        <v>4570</v>
      </c>
      <c r="E267" s="0" t="s">
        <v>4571</v>
      </c>
      <c r="F267" s="0" t="s">
        <v>3847</v>
      </c>
      <c r="G267" s="0" t="s">
        <v>4572</v>
      </c>
    </row>
    <row customHeight="1" ht="11.25">
      <c r="A268" s="0" t="s">
        <v>16</v>
      </c>
      <c r="B268" s="0" t="s">
        <v>4568</v>
      </c>
      <c r="C268" s="0" t="s">
        <v>4569</v>
      </c>
      <c r="D268" s="0" t="s">
        <v>4573</v>
      </c>
      <c r="E268" s="0" t="s">
        <v>4574</v>
      </c>
      <c r="F268" s="0" t="s">
        <v>3884</v>
      </c>
      <c r="G268" s="0" t="s">
        <v>4575</v>
      </c>
    </row>
    <row customHeight="1" ht="11.25">
      <c r="A269" s="0" t="s">
        <v>16</v>
      </c>
      <c r="B269" s="0" t="s">
        <v>4568</v>
      </c>
      <c r="C269" s="0" t="s">
        <v>4569</v>
      </c>
      <c r="D269" s="0" t="s">
        <v>4576</v>
      </c>
      <c r="E269" s="0" t="s">
        <v>4577</v>
      </c>
      <c r="F269" s="0" t="s">
        <v>3847</v>
      </c>
      <c r="G269" s="0" t="s">
        <v>4578</v>
      </c>
    </row>
    <row customHeight="1" ht="11.25">
      <c r="A270" s="0" t="s">
        <v>16</v>
      </c>
      <c r="B270" s="0" t="s">
        <v>4568</v>
      </c>
      <c r="C270" s="0" t="s">
        <v>4569</v>
      </c>
      <c r="D270" s="0" t="s">
        <v>4568</v>
      </c>
      <c r="E270" s="0" t="s">
        <v>4569</v>
      </c>
      <c r="F270" s="0" t="s">
        <v>3844</v>
      </c>
      <c r="G270" s="0" t="s">
        <v>4579</v>
      </c>
    </row>
    <row customHeight="1" ht="11.25">
      <c r="A271" s="0" t="s">
        <v>16</v>
      </c>
      <c r="B271" s="0" t="s">
        <v>4568</v>
      </c>
      <c r="C271" s="0" t="s">
        <v>4569</v>
      </c>
      <c r="D271" s="0" t="s">
        <v>4580</v>
      </c>
      <c r="E271" s="0" t="s">
        <v>4581</v>
      </c>
      <c r="F271" s="0" t="s">
        <v>3854</v>
      </c>
      <c r="G271" s="0" t="s">
        <v>4582</v>
      </c>
    </row>
    <row customHeight="1" ht="11.25">
      <c r="A272" s="0" t="s">
        <v>16</v>
      </c>
      <c r="B272" s="0" t="s">
        <v>4568</v>
      </c>
      <c r="C272" s="0" t="s">
        <v>4569</v>
      </c>
      <c r="D272" s="0" t="s">
        <v>4583</v>
      </c>
      <c r="E272" s="0" t="s">
        <v>4584</v>
      </c>
      <c r="F272" s="0" t="s">
        <v>3854</v>
      </c>
      <c r="G272" s="0" t="s">
        <v>4585</v>
      </c>
    </row>
    <row customHeight="1" ht="11.25">
      <c r="A273" s="0" t="s">
        <v>16</v>
      </c>
      <c r="B273" s="0" t="s">
        <v>4568</v>
      </c>
      <c r="C273" s="0" t="s">
        <v>4569</v>
      </c>
      <c r="D273" s="0" t="s">
        <v>4586</v>
      </c>
      <c r="E273" s="0" t="s">
        <v>4587</v>
      </c>
      <c r="F273" s="0" t="s">
        <v>3847</v>
      </c>
      <c r="G273" s="0" t="s">
        <v>4588</v>
      </c>
    </row>
    <row customHeight="1" ht="11.25">
      <c r="A274" s="0" t="s">
        <v>16</v>
      </c>
      <c r="B274" s="0" t="s">
        <v>4568</v>
      </c>
      <c r="C274" s="0" t="s">
        <v>4569</v>
      </c>
      <c r="D274" s="0" t="s">
        <v>4589</v>
      </c>
      <c r="E274" s="0" t="s">
        <v>4590</v>
      </c>
      <c r="F274" s="0" t="s">
        <v>3847</v>
      </c>
      <c r="G274" s="0" t="s">
        <v>4591</v>
      </c>
    </row>
    <row customHeight="1" ht="11.25">
      <c r="A275" s="0" t="s">
        <v>16</v>
      </c>
      <c r="B275" s="0" t="s">
        <v>4568</v>
      </c>
      <c r="C275" s="0" t="s">
        <v>4569</v>
      </c>
      <c r="D275" s="0" t="s">
        <v>4592</v>
      </c>
      <c r="E275" s="0" t="s">
        <v>4593</v>
      </c>
      <c r="F275" s="0" t="s">
        <v>3847</v>
      </c>
      <c r="G275" s="0" t="s">
        <v>4594</v>
      </c>
    </row>
    <row customHeight="1" ht="11.25">
      <c r="A276" s="0" t="s">
        <v>16</v>
      </c>
      <c r="B276" s="0" t="s">
        <v>4595</v>
      </c>
      <c r="C276" s="0" t="s">
        <v>4596</v>
      </c>
      <c r="D276" s="0" t="s">
        <v>3893</v>
      </c>
      <c r="E276" s="0" t="s">
        <v>4597</v>
      </c>
      <c r="F276" s="0" t="s">
        <v>3847</v>
      </c>
      <c r="G276" s="0" t="s">
        <v>4598</v>
      </c>
    </row>
    <row customHeight="1" ht="11.25">
      <c r="A277" s="0" t="s">
        <v>16</v>
      </c>
      <c r="B277" s="0" t="s">
        <v>4595</v>
      </c>
      <c r="C277" s="0" t="s">
        <v>4596</v>
      </c>
      <c r="D277" s="0" t="s">
        <v>4599</v>
      </c>
      <c r="E277" s="0" t="s">
        <v>4600</v>
      </c>
      <c r="F277" s="0" t="s">
        <v>3865</v>
      </c>
      <c r="G277" s="0" t="s">
        <v>4601</v>
      </c>
    </row>
    <row customHeight="1" ht="11.25">
      <c r="A278" s="0" t="s">
        <v>16</v>
      </c>
      <c r="B278" s="0" t="s">
        <v>4595</v>
      </c>
      <c r="C278" s="0" t="s">
        <v>4596</v>
      </c>
      <c r="D278" s="0" t="s">
        <v>4602</v>
      </c>
      <c r="E278" s="0" t="s">
        <v>4603</v>
      </c>
      <c r="F278" s="0" t="s">
        <v>3847</v>
      </c>
      <c r="G278" s="0" t="s">
        <v>4604</v>
      </c>
    </row>
    <row customHeight="1" ht="11.25">
      <c r="A279" s="0" t="s">
        <v>16</v>
      </c>
      <c r="B279" s="0" t="s">
        <v>4595</v>
      </c>
      <c r="C279" s="0" t="s">
        <v>4596</v>
      </c>
      <c r="D279" s="0" t="s">
        <v>4605</v>
      </c>
      <c r="E279" s="0" t="s">
        <v>4606</v>
      </c>
      <c r="F279" s="0" t="s">
        <v>3847</v>
      </c>
      <c r="G279" s="0" t="s">
        <v>4607</v>
      </c>
    </row>
    <row customHeight="1" ht="11.25">
      <c r="A280" s="0" t="s">
        <v>16</v>
      </c>
      <c r="B280" s="0" t="s">
        <v>4595</v>
      </c>
      <c r="C280" s="0" t="s">
        <v>4596</v>
      </c>
      <c r="D280" s="0" t="s">
        <v>4608</v>
      </c>
      <c r="E280" s="0" t="s">
        <v>4609</v>
      </c>
      <c r="F280" s="0" t="s">
        <v>3847</v>
      </c>
      <c r="G280" s="0" t="s">
        <v>4610</v>
      </c>
    </row>
    <row customHeight="1" ht="11.25">
      <c r="A281" s="0" t="s">
        <v>16</v>
      </c>
      <c r="B281" s="0" t="s">
        <v>4595</v>
      </c>
      <c r="C281" s="0" t="s">
        <v>4596</v>
      </c>
      <c r="D281" s="0" t="s">
        <v>4611</v>
      </c>
      <c r="E281" s="0" t="s">
        <v>4612</v>
      </c>
      <c r="F281" s="0" t="s">
        <v>3847</v>
      </c>
      <c r="G281" s="0" t="s">
        <v>4613</v>
      </c>
    </row>
    <row customHeight="1" ht="11.25">
      <c r="A282" s="0" t="s">
        <v>16</v>
      </c>
      <c r="B282" s="0" t="s">
        <v>4595</v>
      </c>
      <c r="C282" s="0" t="s">
        <v>4596</v>
      </c>
      <c r="D282" s="0" t="s">
        <v>4614</v>
      </c>
      <c r="E282" s="0" t="s">
        <v>4615</v>
      </c>
      <c r="F282" s="0" t="s">
        <v>3847</v>
      </c>
      <c r="G282" s="0" t="s">
        <v>4616</v>
      </c>
    </row>
    <row customHeight="1" ht="11.25">
      <c r="A283" s="0" t="s">
        <v>16</v>
      </c>
      <c r="B283" s="0" t="s">
        <v>4595</v>
      </c>
      <c r="C283" s="0" t="s">
        <v>4596</v>
      </c>
      <c r="D283" s="0" t="s">
        <v>4617</v>
      </c>
      <c r="E283" s="0" t="s">
        <v>4618</v>
      </c>
      <c r="F283" s="0" t="s">
        <v>3847</v>
      </c>
      <c r="G283" s="0" t="s">
        <v>4619</v>
      </c>
    </row>
    <row customHeight="1" ht="11.25">
      <c r="A284" s="0" t="s">
        <v>16</v>
      </c>
      <c r="B284" s="0" t="s">
        <v>4595</v>
      </c>
      <c r="C284" s="0" t="s">
        <v>4596</v>
      </c>
      <c r="D284" s="0" t="s">
        <v>4535</v>
      </c>
      <c r="E284" s="0" t="s">
        <v>4620</v>
      </c>
      <c r="F284" s="0" t="s">
        <v>3847</v>
      </c>
      <c r="G284" s="0" t="s">
        <v>4621</v>
      </c>
    </row>
    <row customHeight="1" ht="11.25">
      <c r="A285" s="0" t="s">
        <v>16</v>
      </c>
      <c r="B285" s="0" t="s">
        <v>4595</v>
      </c>
      <c r="C285" s="0" t="s">
        <v>4596</v>
      </c>
      <c r="D285" s="0" t="s">
        <v>4622</v>
      </c>
      <c r="E285" s="0" t="s">
        <v>4623</v>
      </c>
      <c r="F285" s="0" t="s">
        <v>3847</v>
      </c>
      <c r="G285" s="0" t="s">
        <v>4624</v>
      </c>
    </row>
    <row customHeight="1" ht="11.25">
      <c r="A286" s="0" t="s">
        <v>16</v>
      </c>
      <c r="B286" s="0" t="s">
        <v>4595</v>
      </c>
      <c r="C286" s="0" t="s">
        <v>4596</v>
      </c>
      <c r="D286" s="0" t="s">
        <v>4625</v>
      </c>
      <c r="E286" s="0" t="s">
        <v>4626</v>
      </c>
      <c r="F286" s="0" t="s">
        <v>3847</v>
      </c>
      <c r="G286" s="0" t="s">
        <v>4627</v>
      </c>
    </row>
    <row customHeight="1" ht="11.25">
      <c r="A287" s="0" t="s">
        <v>16</v>
      </c>
      <c r="B287" s="0" t="s">
        <v>4595</v>
      </c>
      <c r="C287" s="0" t="s">
        <v>4596</v>
      </c>
      <c r="D287" s="0" t="s">
        <v>4628</v>
      </c>
      <c r="E287" s="0" t="s">
        <v>4629</v>
      </c>
      <c r="F287" s="0" t="s">
        <v>3847</v>
      </c>
      <c r="G287" s="0" t="s">
        <v>4630</v>
      </c>
    </row>
    <row customHeight="1" ht="11.25">
      <c r="A288" s="0" t="s">
        <v>16</v>
      </c>
      <c r="B288" s="0" t="s">
        <v>4595</v>
      </c>
      <c r="C288" s="0" t="s">
        <v>4596</v>
      </c>
      <c r="D288" s="0" t="s">
        <v>4595</v>
      </c>
      <c r="E288" s="0" t="s">
        <v>4596</v>
      </c>
      <c r="F288" s="0" t="s">
        <v>3844</v>
      </c>
      <c r="G288" s="0" t="s">
        <v>4631</v>
      </c>
    </row>
    <row customHeight="1" ht="11.25">
      <c r="A289" s="0" t="s">
        <v>16</v>
      </c>
      <c r="B289" s="0" t="s">
        <v>4595</v>
      </c>
      <c r="C289" s="0" t="s">
        <v>4596</v>
      </c>
      <c r="D289" s="0" t="s">
        <v>4632</v>
      </c>
      <c r="E289" s="0" t="s">
        <v>4633</v>
      </c>
      <c r="F289" s="0" t="s">
        <v>3847</v>
      </c>
      <c r="G289" s="0" t="s">
        <v>4634</v>
      </c>
    </row>
    <row customHeight="1" ht="11.25">
      <c r="A290" s="0" t="s">
        <v>16</v>
      </c>
      <c r="B290" s="0" t="s">
        <v>4595</v>
      </c>
      <c r="C290" s="0" t="s">
        <v>4596</v>
      </c>
      <c r="D290" s="0" t="s">
        <v>4635</v>
      </c>
      <c r="E290" s="0" t="s">
        <v>4636</v>
      </c>
      <c r="F290" s="0" t="s">
        <v>3847</v>
      </c>
      <c r="G290" s="0" t="s">
        <v>4637</v>
      </c>
    </row>
    <row customHeight="1" ht="11.25">
      <c r="A291" s="0" t="s">
        <v>16</v>
      </c>
      <c r="B291" s="0" t="s">
        <v>4595</v>
      </c>
      <c r="C291" s="0" t="s">
        <v>4596</v>
      </c>
      <c r="D291" s="0" t="s">
        <v>4638</v>
      </c>
      <c r="E291" s="0" t="s">
        <v>4639</v>
      </c>
      <c r="F291" s="0" t="s">
        <v>3847</v>
      </c>
      <c r="G291" s="0" t="s">
        <v>4640</v>
      </c>
    </row>
    <row customHeight="1" ht="11.25">
      <c r="A292" s="0" t="s">
        <v>16</v>
      </c>
      <c r="B292" s="0" t="s">
        <v>4595</v>
      </c>
      <c r="C292" s="0" t="s">
        <v>4596</v>
      </c>
      <c r="D292" s="0" t="s">
        <v>4641</v>
      </c>
      <c r="E292" s="0" t="s">
        <v>4642</v>
      </c>
      <c r="F292" s="0" t="s">
        <v>3847</v>
      </c>
      <c r="G292" s="0" t="s">
        <v>4643</v>
      </c>
    </row>
    <row customHeight="1" ht="11.25">
      <c r="A293" s="0" t="s">
        <v>16</v>
      </c>
      <c r="B293" s="0" t="s">
        <v>4595</v>
      </c>
      <c r="C293" s="0" t="s">
        <v>4596</v>
      </c>
      <c r="D293" s="0" t="s">
        <v>4644</v>
      </c>
      <c r="E293" s="0" t="s">
        <v>4645</v>
      </c>
      <c r="F293" s="0" t="s">
        <v>3847</v>
      </c>
      <c r="G293" s="0" t="s">
        <v>4646</v>
      </c>
    </row>
    <row customHeight="1" ht="11.25">
      <c r="A294" s="0" t="s">
        <v>16</v>
      </c>
      <c r="B294" s="0" t="s">
        <v>4595</v>
      </c>
      <c r="C294" s="0" t="s">
        <v>4596</v>
      </c>
      <c r="D294" s="0" t="s">
        <v>4647</v>
      </c>
      <c r="E294" s="0" t="s">
        <v>4648</v>
      </c>
      <c r="F294" s="0" t="s">
        <v>3847</v>
      </c>
      <c r="G294" s="0" t="s">
        <v>4649</v>
      </c>
    </row>
    <row customHeight="1" ht="11.25">
      <c r="A295" s="0" t="s">
        <v>16</v>
      </c>
      <c r="B295" s="0" t="s">
        <v>4595</v>
      </c>
      <c r="C295" s="0" t="s">
        <v>4596</v>
      </c>
      <c r="D295" s="0" t="s">
        <v>4650</v>
      </c>
      <c r="E295" s="0" t="s">
        <v>4651</v>
      </c>
      <c r="F295" s="0" t="s">
        <v>3847</v>
      </c>
      <c r="G295" s="0" t="s">
        <v>4652</v>
      </c>
    </row>
    <row customHeight="1" ht="11.25">
      <c r="A296" s="0" t="s">
        <v>16</v>
      </c>
      <c r="B296" s="0" t="s">
        <v>4595</v>
      </c>
      <c r="C296" s="0" t="s">
        <v>4596</v>
      </c>
      <c r="D296" s="0" t="s">
        <v>4653</v>
      </c>
      <c r="E296" s="0" t="s">
        <v>4654</v>
      </c>
      <c r="F296" s="0" t="s">
        <v>3847</v>
      </c>
      <c r="G296" s="0" t="s">
        <v>4655</v>
      </c>
    </row>
    <row customHeight="1" ht="11.25">
      <c r="A297" s="0" t="s">
        <v>16</v>
      </c>
      <c r="B297" s="0" t="s">
        <v>4595</v>
      </c>
      <c r="C297" s="0" t="s">
        <v>4596</v>
      </c>
      <c r="D297" s="0" t="s">
        <v>3993</v>
      </c>
      <c r="E297" s="0" t="s">
        <v>4656</v>
      </c>
      <c r="F297" s="0" t="s">
        <v>3847</v>
      </c>
      <c r="G297" s="0" t="s">
        <v>4657</v>
      </c>
    </row>
    <row customHeight="1" ht="11.25">
      <c r="A298" s="0" t="s">
        <v>16</v>
      </c>
      <c r="B298" s="0" t="s">
        <v>4595</v>
      </c>
      <c r="C298" s="0" t="s">
        <v>4596</v>
      </c>
      <c r="D298" s="0" t="s">
        <v>4658</v>
      </c>
      <c r="E298" s="0" t="s">
        <v>4659</v>
      </c>
      <c r="F298" s="0" t="s">
        <v>3847</v>
      </c>
      <c r="G298" s="0" t="s">
        <v>4660</v>
      </c>
    </row>
    <row customHeight="1" ht="11.25">
      <c r="A299" s="0" t="s">
        <v>16</v>
      </c>
      <c r="B299" s="0" t="s">
        <v>4595</v>
      </c>
      <c r="C299" s="0" t="s">
        <v>4596</v>
      </c>
      <c r="D299" s="0" t="s">
        <v>4661</v>
      </c>
      <c r="E299" s="0" t="s">
        <v>4662</v>
      </c>
      <c r="F299" s="0" t="s">
        <v>3847</v>
      </c>
      <c r="G299" s="0" t="s">
        <v>4663</v>
      </c>
    </row>
    <row customHeight="1" ht="11.25">
      <c r="A300" s="0" t="s">
        <v>16</v>
      </c>
      <c r="B300" s="0" t="s">
        <v>4664</v>
      </c>
      <c r="C300" s="0" t="s">
        <v>4665</v>
      </c>
      <c r="D300" s="0" t="s">
        <v>4666</v>
      </c>
      <c r="E300" s="0" t="s">
        <v>4667</v>
      </c>
      <c r="F300" s="0" t="s">
        <v>3847</v>
      </c>
      <c r="G300" s="0" t="s">
        <v>4668</v>
      </c>
    </row>
    <row customHeight="1" ht="11.25">
      <c r="A301" s="0" t="s">
        <v>16</v>
      </c>
      <c r="B301" s="0" t="s">
        <v>4664</v>
      </c>
      <c r="C301" s="0" t="s">
        <v>4665</v>
      </c>
      <c r="D301" s="0" t="s">
        <v>4669</v>
      </c>
      <c r="E301" s="0" t="s">
        <v>4670</v>
      </c>
      <c r="F301" s="0" t="s">
        <v>3847</v>
      </c>
      <c r="G301" s="0" t="s">
        <v>4671</v>
      </c>
    </row>
    <row customHeight="1" ht="11.25">
      <c r="A302" s="0" t="s">
        <v>16</v>
      </c>
      <c r="B302" s="0" t="s">
        <v>4664</v>
      </c>
      <c r="C302" s="0" t="s">
        <v>4665</v>
      </c>
      <c r="D302" s="0" t="s">
        <v>4672</v>
      </c>
      <c r="E302" s="0" t="s">
        <v>4673</v>
      </c>
      <c r="F302" s="0" t="s">
        <v>3884</v>
      </c>
      <c r="G302" s="0" t="s">
        <v>4674</v>
      </c>
    </row>
    <row customHeight="1" ht="11.25">
      <c r="A303" s="0" t="s">
        <v>16</v>
      </c>
      <c r="B303" s="0" t="s">
        <v>4664</v>
      </c>
      <c r="C303" s="0" t="s">
        <v>4665</v>
      </c>
      <c r="D303" s="0" t="s">
        <v>4675</v>
      </c>
      <c r="E303" s="0" t="s">
        <v>4676</v>
      </c>
      <c r="F303" s="0" t="s">
        <v>3847</v>
      </c>
      <c r="G303" s="0" t="s">
        <v>4677</v>
      </c>
    </row>
    <row customHeight="1" ht="11.25">
      <c r="A304" s="0" t="s">
        <v>16</v>
      </c>
      <c r="B304" s="0" t="s">
        <v>4664</v>
      </c>
      <c r="C304" s="0" t="s">
        <v>4665</v>
      </c>
      <c r="D304" s="0" t="s">
        <v>4664</v>
      </c>
      <c r="E304" s="0" t="s">
        <v>4665</v>
      </c>
      <c r="F304" s="0" t="s">
        <v>3844</v>
      </c>
      <c r="G304" s="0" t="s">
        <v>4678</v>
      </c>
    </row>
    <row customHeight="1" ht="11.25">
      <c r="A305" s="0" t="s">
        <v>16</v>
      </c>
      <c r="B305" s="0" t="s">
        <v>4664</v>
      </c>
      <c r="C305" s="0" t="s">
        <v>4665</v>
      </c>
      <c r="D305" s="0" t="s">
        <v>4679</v>
      </c>
      <c r="E305" s="0" t="s">
        <v>4680</v>
      </c>
      <c r="F305" s="0" t="s">
        <v>3847</v>
      </c>
      <c r="G305" s="0" t="s">
        <v>4681</v>
      </c>
    </row>
    <row customHeight="1" ht="11.25">
      <c r="A306" s="0" t="s">
        <v>16</v>
      </c>
      <c r="B306" s="0" t="s">
        <v>4682</v>
      </c>
      <c r="C306" s="0" t="s">
        <v>4683</v>
      </c>
      <c r="D306" s="0" t="s">
        <v>4684</v>
      </c>
      <c r="E306" s="0" t="s">
        <v>4685</v>
      </c>
      <c r="F306" s="0" t="s">
        <v>3847</v>
      </c>
      <c r="G306" s="0" t="s">
        <v>4686</v>
      </c>
    </row>
    <row customHeight="1" ht="11.25">
      <c r="A307" s="0" t="s">
        <v>16</v>
      </c>
      <c r="B307" s="0" t="s">
        <v>4682</v>
      </c>
      <c r="C307" s="0" t="s">
        <v>4683</v>
      </c>
      <c r="D307" s="0" t="s">
        <v>4687</v>
      </c>
      <c r="E307" s="0" t="s">
        <v>4688</v>
      </c>
      <c r="F307" s="0" t="s">
        <v>3847</v>
      </c>
      <c r="G307" s="0" t="s">
        <v>4689</v>
      </c>
    </row>
    <row customHeight="1" ht="11.25">
      <c r="A308" s="0" t="s">
        <v>16</v>
      </c>
      <c r="B308" s="0" t="s">
        <v>4682</v>
      </c>
      <c r="C308" s="0" t="s">
        <v>4683</v>
      </c>
      <c r="D308" s="0" t="s">
        <v>4690</v>
      </c>
      <c r="E308" s="0" t="s">
        <v>4691</v>
      </c>
      <c r="F308" s="0" t="s">
        <v>3847</v>
      </c>
      <c r="G308" s="0" t="s">
        <v>4692</v>
      </c>
    </row>
    <row customHeight="1" ht="11.25">
      <c r="A309" s="0" t="s">
        <v>16</v>
      </c>
      <c r="B309" s="0" t="s">
        <v>4682</v>
      </c>
      <c r="C309" s="0" t="s">
        <v>4683</v>
      </c>
      <c r="D309" s="0" t="s">
        <v>4693</v>
      </c>
      <c r="E309" s="0" t="s">
        <v>4694</v>
      </c>
      <c r="F309" s="0" t="s">
        <v>3865</v>
      </c>
      <c r="G309" s="0" t="s">
        <v>4695</v>
      </c>
    </row>
    <row customHeight="1" ht="11.25">
      <c r="A310" s="0" t="s">
        <v>16</v>
      </c>
      <c r="B310" s="0" t="s">
        <v>4682</v>
      </c>
      <c r="C310" s="0" t="s">
        <v>4683</v>
      </c>
      <c r="D310" s="0" t="s">
        <v>4696</v>
      </c>
      <c r="E310" s="0" t="s">
        <v>4697</v>
      </c>
      <c r="F310" s="0" t="s">
        <v>3847</v>
      </c>
      <c r="G310" s="0" t="s">
        <v>4698</v>
      </c>
    </row>
    <row customHeight="1" ht="11.25">
      <c r="A311" s="0" t="s">
        <v>16</v>
      </c>
      <c r="B311" s="0" t="s">
        <v>4682</v>
      </c>
      <c r="C311" s="0" t="s">
        <v>4683</v>
      </c>
      <c r="D311" s="0" t="s">
        <v>4699</v>
      </c>
      <c r="E311" s="0" t="s">
        <v>4700</v>
      </c>
      <c r="F311" s="0" t="s">
        <v>3847</v>
      </c>
      <c r="G311" s="0" t="s">
        <v>4701</v>
      </c>
    </row>
    <row customHeight="1" ht="11.25">
      <c r="A312" s="0" t="s">
        <v>16</v>
      </c>
      <c r="B312" s="0" t="s">
        <v>4682</v>
      </c>
      <c r="C312" s="0" t="s">
        <v>4683</v>
      </c>
      <c r="D312" s="0" t="s">
        <v>4702</v>
      </c>
      <c r="E312" s="0" t="s">
        <v>4703</v>
      </c>
      <c r="F312" s="0" t="s">
        <v>3847</v>
      </c>
      <c r="G312" s="0" t="s">
        <v>4704</v>
      </c>
    </row>
    <row customHeight="1" ht="11.25">
      <c r="A313" s="0" t="s">
        <v>16</v>
      </c>
      <c r="B313" s="0" t="s">
        <v>4682</v>
      </c>
      <c r="C313" s="0" t="s">
        <v>4683</v>
      </c>
      <c r="D313" s="0" t="s">
        <v>4705</v>
      </c>
      <c r="E313" s="0" t="s">
        <v>4706</v>
      </c>
      <c r="F313" s="0" t="s">
        <v>3847</v>
      </c>
      <c r="G313" s="0" t="s">
        <v>4707</v>
      </c>
    </row>
    <row customHeight="1" ht="11.25">
      <c r="A314" s="0" t="s">
        <v>16</v>
      </c>
      <c r="B314" s="0" t="s">
        <v>4682</v>
      </c>
      <c r="C314" s="0" t="s">
        <v>4683</v>
      </c>
      <c r="D314" s="0" t="s">
        <v>4708</v>
      </c>
      <c r="E314" s="0" t="s">
        <v>4709</v>
      </c>
      <c r="F314" s="0" t="s">
        <v>3847</v>
      </c>
      <c r="G314" s="0" t="s">
        <v>4710</v>
      </c>
    </row>
    <row customHeight="1" ht="11.25">
      <c r="A315" s="0" t="s">
        <v>16</v>
      </c>
      <c r="B315" s="0" t="s">
        <v>4682</v>
      </c>
      <c r="C315" s="0" t="s">
        <v>4683</v>
      </c>
      <c r="D315" s="0" t="s">
        <v>4682</v>
      </c>
      <c r="E315" s="0" t="s">
        <v>4683</v>
      </c>
      <c r="F315" s="0" t="s">
        <v>3844</v>
      </c>
      <c r="G315" s="0" t="s">
        <v>4711</v>
      </c>
    </row>
    <row customHeight="1" ht="11.25">
      <c r="A316" s="0" t="s">
        <v>16</v>
      </c>
      <c r="B316" s="0" t="s">
        <v>4682</v>
      </c>
      <c r="C316" s="0" t="s">
        <v>4683</v>
      </c>
      <c r="D316" s="0" t="s">
        <v>4712</v>
      </c>
      <c r="E316" s="0" t="s">
        <v>4713</v>
      </c>
      <c r="F316" s="0" t="s">
        <v>3847</v>
      </c>
      <c r="G316" s="0" t="s">
        <v>4714</v>
      </c>
    </row>
    <row customHeight="1" ht="11.25">
      <c r="A317" s="0" t="s">
        <v>16</v>
      </c>
      <c r="B317" s="0" t="s">
        <v>4715</v>
      </c>
      <c r="C317" s="0" t="s">
        <v>4716</v>
      </c>
      <c r="D317" s="0" t="s">
        <v>4717</v>
      </c>
      <c r="E317" s="0" t="s">
        <v>4718</v>
      </c>
      <c r="F317" s="0" t="s">
        <v>3847</v>
      </c>
      <c r="G317" s="0" t="s">
        <v>4719</v>
      </c>
    </row>
    <row customHeight="1" ht="11.25">
      <c r="A318" s="0" t="s">
        <v>16</v>
      </c>
      <c r="B318" s="0" t="s">
        <v>4715</v>
      </c>
      <c r="C318" s="0" t="s">
        <v>4716</v>
      </c>
      <c r="D318" s="0" t="s">
        <v>3998</v>
      </c>
      <c r="E318" s="0" t="s">
        <v>4720</v>
      </c>
      <c r="F318" s="0" t="s">
        <v>3847</v>
      </c>
      <c r="G318" s="0" t="s">
        <v>4721</v>
      </c>
    </row>
    <row customHeight="1" ht="11.25">
      <c r="A319" s="0" t="s">
        <v>16</v>
      </c>
      <c r="B319" s="0" t="s">
        <v>4715</v>
      </c>
      <c r="C319" s="0" t="s">
        <v>4716</v>
      </c>
      <c r="D319" s="0" t="s">
        <v>4515</v>
      </c>
      <c r="E319" s="0" t="s">
        <v>4722</v>
      </c>
      <c r="F319" s="0" t="s">
        <v>3847</v>
      </c>
      <c r="G319" s="0" t="s">
        <v>4723</v>
      </c>
    </row>
    <row customHeight="1" ht="11.25">
      <c r="A320" s="0" t="s">
        <v>16</v>
      </c>
      <c r="B320" s="0" t="s">
        <v>4715</v>
      </c>
      <c r="C320" s="0" t="s">
        <v>4716</v>
      </c>
      <c r="D320" s="0" t="s">
        <v>4724</v>
      </c>
      <c r="E320" s="0" t="s">
        <v>4725</v>
      </c>
      <c r="F320" s="0" t="s">
        <v>3847</v>
      </c>
      <c r="G320" s="0" t="s">
        <v>4726</v>
      </c>
    </row>
    <row customHeight="1" ht="11.25">
      <c r="A321" s="0" t="s">
        <v>16</v>
      </c>
      <c r="B321" s="0" t="s">
        <v>4715</v>
      </c>
      <c r="C321" s="0" t="s">
        <v>4716</v>
      </c>
      <c r="D321" s="0" t="s">
        <v>4526</v>
      </c>
      <c r="E321" s="0" t="s">
        <v>4727</v>
      </c>
      <c r="F321" s="0" t="s">
        <v>3847</v>
      </c>
      <c r="G321" s="0" t="s">
        <v>4728</v>
      </c>
    </row>
    <row customHeight="1" ht="11.25">
      <c r="A322" s="0" t="s">
        <v>16</v>
      </c>
      <c r="B322" s="0" t="s">
        <v>4715</v>
      </c>
      <c r="C322" s="0" t="s">
        <v>4716</v>
      </c>
      <c r="D322" s="0" t="s">
        <v>4729</v>
      </c>
      <c r="E322" s="0" t="s">
        <v>4730</v>
      </c>
      <c r="F322" s="0" t="s">
        <v>3847</v>
      </c>
      <c r="G322" s="0" t="s">
        <v>4731</v>
      </c>
    </row>
    <row customHeight="1" ht="11.25">
      <c r="A323" s="0" t="s">
        <v>16</v>
      </c>
      <c r="B323" s="0" t="s">
        <v>4715</v>
      </c>
      <c r="C323" s="0" t="s">
        <v>4716</v>
      </c>
      <c r="D323" s="0" t="s">
        <v>4732</v>
      </c>
      <c r="E323" s="0" t="s">
        <v>4733</v>
      </c>
      <c r="F323" s="0" t="s">
        <v>3847</v>
      </c>
      <c r="G323" s="0" t="s">
        <v>4734</v>
      </c>
    </row>
    <row customHeight="1" ht="11.25">
      <c r="A324" s="0" t="s">
        <v>16</v>
      </c>
      <c r="B324" s="0" t="s">
        <v>4715</v>
      </c>
      <c r="C324" s="0" t="s">
        <v>4716</v>
      </c>
      <c r="D324" s="0" t="s">
        <v>4735</v>
      </c>
      <c r="E324" s="0" t="s">
        <v>4736</v>
      </c>
      <c r="F324" s="0" t="s">
        <v>3847</v>
      </c>
      <c r="G324" s="0" t="s">
        <v>4737</v>
      </c>
    </row>
    <row customHeight="1" ht="11.25">
      <c r="A325" s="0" t="s">
        <v>16</v>
      </c>
      <c r="B325" s="0" t="s">
        <v>4715</v>
      </c>
      <c r="C325" s="0" t="s">
        <v>4716</v>
      </c>
      <c r="D325" s="0" t="s">
        <v>4738</v>
      </c>
      <c r="E325" s="0" t="s">
        <v>4739</v>
      </c>
      <c r="F325" s="0" t="s">
        <v>3847</v>
      </c>
      <c r="G325" s="0" t="s">
        <v>4740</v>
      </c>
    </row>
    <row customHeight="1" ht="11.25">
      <c r="A326" s="0" t="s">
        <v>16</v>
      </c>
      <c r="B326" s="0" t="s">
        <v>4715</v>
      </c>
      <c r="C326" s="0" t="s">
        <v>4716</v>
      </c>
      <c r="D326" s="0" t="s">
        <v>4741</v>
      </c>
      <c r="E326" s="0" t="s">
        <v>4742</v>
      </c>
      <c r="F326" s="0" t="s">
        <v>3847</v>
      </c>
      <c r="G326" s="0" t="s">
        <v>4743</v>
      </c>
    </row>
    <row customHeight="1" ht="11.25">
      <c r="A327" s="0" t="s">
        <v>16</v>
      </c>
      <c r="B327" s="0" t="s">
        <v>4715</v>
      </c>
      <c r="C327" s="0" t="s">
        <v>4716</v>
      </c>
      <c r="D327" s="0" t="s">
        <v>4744</v>
      </c>
      <c r="E327" s="0" t="s">
        <v>4745</v>
      </c>
      <c r="F327" s="0" t="s">
        <v>3847</v>
      </c>
      <c r="G327" s="0" t="s">
        <v>4746</v>
      </c>
    </row>
    <row customHeight="1" ht="11.25">
      <c r="A328" s="0" t="s">
        <v>16</v>
      </c>
      <c r="B328" s="0" t="s">
        <v>4715</v>
      </c>
      <c r="C328" s="0" t="s">
        <v>4716</v>
      </c>
      <c r="D328" s="0" t="s">
        <v>4747</v>
      </c>
      <c r="E328" s="0" t="s">
        <v>4748</v>
      </c>
      <c r="F328" s="0" t="s">
        <v>3847</v>
      </c>
      <c r="G328" s="0" t="s">
        <v>4749</v>
      </c>
    </row>
    <row customHeight="1" ht="11.25">
      <c r="A329" s="0" t="s">
        <v>16</v>
      </c>
      <c r="B329" s="0" t="s">
        <v>4715</v>
      </c>
      <c r="C329" s="0" t="s">
        <v>4716</v>
      </c>
      <c r="D329" s="0" t="s">
        <v>4750</v>
      </c>
      <c r="E329" s="0" t="s">
        <v>4751</v>
      </c>
      <c r="F329" s="0" t="s">
        <v>3847</v>
      </c>
      <c r="G329" s="0" t="s">
        <v>4752</v>
      </c>
    </row>
    <row customHeight="1" ht="11.25">
      <c r="A330" s="0" t="s">
        <v>16</v>
      </c>
      <c r="B330" s="0" t="s">
        <v>4715</v>
      </c>
      <c r="C330" s="0" t="s">
        <v>4716</v>
      </c>
      <c r="D330" s="0" t="s">
        <v>4753</v>
      </c>
      <c r="E330" s="0" t="s">
        <v>4754</v>
      </c>
      <c r="F330" s="0" t="s">
        <v>3847</v>
      </c>
      <c r="G330" s="0" t="s">
        <v>4755</v>
      </c>
    </row>
    <row customHeight="1" ht="11.25">
      <c r="A331" s="0" t="s">
        <v>16</v>
      </c>
      <c r="B331" s="0" t="s">
        <v>4715</v>
      </c>
      <c r="C331" s="0" t="s">
        <v>4716</v>
      </c>
      <c r="D331" s="0" t="s">
        <v>4715</v>
      </c>
      <c r="E331" s="0" t="s">
        <v>4716</v>
      </c>
      <c r="F331" s="0" t="s">
        <v>3844</v>
      </c>
      <c r="G331" s="0" t="s">
        <v>4756</v>
      </c>
    </row>
    <row customHeight="1" ht="11.25">
      <c r="A332" s="0" t="s">
        <v>16</v>
      </c>
      <c r="B332" s="0" t="s">
        <v>4715</v>
      </c>
      <c r="C332" s="0" t="s">
        <v>4716</v>
      </c>
      <c r="D332" s="0" t="s">
        <v>4757</v>
      </c>
      <c r="E332" s="0" t="s">
        <v>4758</v>
      </c>
      <c r="F332" s="0" t="s">
        <v>3847</v>
      </c>
      <c r="G332" s="0" t="s">
        <v>4759</v>
      </c>
    </row>
    <row customHeight="1" ht="11.25">
      <c r="A333" s="0" t="s">
        <v>16</v>
      </c>
      <c r="B333" s="0" t="s">
        <v>4715</v>
      </c>
      <c r="C333" s="0" t="s">
        <v>4716</v>
      </c>
      <c r="D333" s="0" t="s">
        <v>4760</v>
      </c>
      <c r="E333" s="0" t="s">
        <v>4761</v>
      </c>
      <c r="F333" s="0" t="s">
        <v>3847</v>
      </c>
      <c r="G333" s="0" t="s">
        <v>4762</v>
      </c>
    </row>
    <row customHeight="1" ht="11.25">
      <c r="A334" s="0" t="s">
        <v>16</v>
      </c>
      <c r="B334" s="0" t="s">
        <v>4715</v>
      </c>
      <c r="C334" s="0" t="s">
        <v>4716</v>
      </c>
      <c r="D334" s="0" t="s">
        <v>4763</v>
      </c>
      <c r="E334" s="0" t="s">
        <v>4764</v>
      </c>
      <c r="F334" s="0" t="s">
        <v>3847</v>
      </c>
      <c r="G334" s="0" t="s">
        <v>4765</v>
      </c>
    </row>
    <row customHeight="1" ht="11.25">
      <c r="A335" s="0" t="s">
        <v>16</v>
      </c>
      <c r="B335" s="0" t="s">
        <v>4715</v>
      </c>
      <c r="C335" s="0" t="s">
        <v>4716</v>
      </c>
      <c r="D335" s="0" t="s">
        <v>4267</v>
      </c>
      <c r="E335" s="0" t="s">
        <v>4766</v>
      </c>
      <c r="F335" s="0" t="s">
        <v>3847</v>
      </c>
      <c r="G335" s="0" t="s">
        <v>4767</v>
      </c>
    </row>
    <row customHeight="1" ht="11.25">
      <c r="A336" s="0" t="s">
        <v>16</v>
      </c>
      <c r="B336" s="0" t="s">
        <v>4715</v>
      </c>
      <c r="C336" s="0" t="s">
        <v>4716</v>
      </c>
      <c r="D336" s="0" t="s">
        <v>4768</v>
      </c>
      <c r="E336" s="0" t="s">
        <v>4769</v>
      </c>
      <c r="F336" s="0" t="s">
        <v>3847</v>
      </c>
      <c r="G336" s="0" t="s">
        <v>4770</v>
      </c>
    </row>
    <row customHeight="1" ht="11.25">
      <c r="A337" s="0" t="s">
        <v>16</v>
      </c>
      <c r="B337" s="0" t="s">
        <v>4715</v>
      </c>
      <c r="C337" s="0" t="s">
        <v>4716</v>
      </c>
      <c r="D337" s="0" t="s">
        <v>4771</v>
      </c>
      <c r="E337" s="0" t="s">
        <v>4772</v>
      </c>
      <c r="F337" s="0" t="s">
        <v>3847</v>
      </c>
      <c r="G337" s="0" t="s">
        <v>4773</v>
      </c>
    </row>
    <row customHeight="1" ht="11.25">
      <c r="A338" s="0" t="s">
        <v>16</v>
      </c>
      <c r="B338" s="0" t="s">
        <v>4715</v>
      </c>
      <c r="C338" s="0" t="s">
        <v>4716</v>
      </c>
      <c r="D338" s="0" t="s">
        <v>4774</v>
      </c>
      <c r="E338" s="0" t="s">
        <v>4775</v>
      </c>
      <c r="F338" s="0" t="s">
        <v>3847</v>
      </c>
      <c r="G338" s="0" t="s">
        <v>4776</v>
      </c>
    </row>
    <row customHeight="1" ht="11.25">
      <c r="A339" s="0" t="s">
        <v>16</v>
      </c>
      <c r="B339" s="0" t="s">
        <v>4715</v>
      </c>
      <c r="C339" s="0" t="s">
        <v>4716</v>
      </c>
      <c r="D339" s="0" t="s">
        <v>4777</v>
      </c>
      <c r="E339" s="0" t="s">
        <v>4778</v>
      </c>
      <c r="F339" s="0" t="s">
        <v>3847</v>
      </c>
      <c r="G339" s="0" t="s">
        <v>4779</v>
      </c>
    </row>
    <row customHeight="1" ht="11.25">
      <c r="A340" s="0" t="s">
        <v>16</v>
      </c>
      <c r="B340" s="0" t="s">
        <v>4715</v>
      </c>
      <c r="C340" s="0" t="s">
        <v>4716</v>
      </c>
      <c r="D340" s="0" t="s">
        <v>4780</v>
      </c>
      <c r="E340" s="0" t="s">
        <v>4781</v>
      </c>
      <c r="F340" s="0" t="s">
        <v>3847</v>
      </c>
      <c r="G340" s="0" t="s">
        <v>4782</v>
      </c>
    </row>
    <row customHeight="1" ht="11.25">
      <c r="A341" s="0" t="s">
        <v>16</v>
      </c>
      <c r="B341" s="0" t="s">
        <v>4715</v>
      </c>
      <c r="C341" s="0" t="s">
        <v>4716</v>
      </c>
      <c r="D341" s="0" t="s">
        <v>3993</v>
      </c>
      <c r="E341" s="0" t="s">
        <v>4783</v>
      </c>
      <c r="F341" s="0" t="s">
        <v>3847</v>
      </c>
      <c r="G341" s="0" t="s">
        <v>4784</v>
      </c>
    </row>
    <row customHeight="1" ht="11.25">
      <c r="A342" s="0" t="s">
        <v>16</v>
      </c>
      <c r="B342" s="0" t="s">
        <v>4715</v>
      </c>
      <c r="C342" s="0" t="s">
        <v>4716</v>
      </c>
      <c r="D342" s="0" t="s">
        <v>4785</v>
      </c>
      <c r="E342" s="0" t="s">
        <v>4786</v>
      </c>
      <c r="F342" s="0" t="s">
        <v>3847</v>
      </c>
      <c r="G342" s="0" t="s">
        <v>4787</v>
      </c>
    </row>
    <row customHeight="1" ht="11.25">
      <c r="A343" s="0" t="s">
        <v>16</v>
      </c>
      <c r="B343" s="0" t="s">
        <v>4715</v>
      </c>
      <c r="C343" s="0" t="s">
        <v>4716</v>
      </c>
      <c r="D343" s="0" t="s">
        <v>4788</v>
      </c>
      <c r="E343" s="0" t="s">
        <v>4789</v>
      </c>
      <c r="F343" s="0" t="s">
        <v>3847</v>
      </c>
      <c r="G343" s="0" t="s">
        <v>4790</v>
      </c>
    </row>
    <row customHeight="1" ht="11.25">
      <c r="A344" s="0" t="s">
        <v>16</v>
      </c>
      <c r="B344" s="0" t="s">
        <v>4791</v>
      </c>
      <c r="C344" s="0" t="s">
        <v>4792</v>
      </c>
      <c r="D344" s="0" t="s">
        <v>4793</v>
      </c>
      <c r="E344" s="0" t="s">
        <v>4794</v>
      </c>
      <c r="F344" s="0" t="s">
        <v>3847</v>
      </c>
      <c r="G344" s="0" t="s">
        <v>4795</v>
      </c>
    </row>
    <row customHeight="1" ht="11.25">
      <c r="A345" s="0" t="s">
        <v>16</v>
      </c>
      <c r="B345" s="0" t="s">
        <v>4791</v>
      </c>
      <c r="C345" s="0" t="s">
        <v>4792</v>
      </c>
      <c r="D345" s="0" t="s">
        <v>3899</v>
      </c>
      <c r="E345" s="0" t="s">
        <v>4796</v>
      </c>
      <c r="F345" s="0" t="s">
        <v>3847</v>
      </c>
      <c r="G345" s="0" t="s">
        <v>4797</v>
      </c>
    </row>
    <row customHeight="1" ht="11.25">
      <c r="A346" s="0" t="s">
        <v>16</v>
      </c>
      <c r="B346" s="0" t="s">
        <v>4791</v>
      </c>
      <c r="C346" s="0" t="s">
        <v>4792</v>
      </c>
      <c r="D346" s="0" t="s">
        <v>4798</v>
      </c>
      <c r="E346" s="0" t="s">
        <v>4799</v>
      </c>
      <c r="F346" s="0" t="s">
        <v>3847</v>
      </c>
      <c r="G346" s="0" t="s">
        <v>4800</v>
      </c>
    </row>
    <row customHeight="1" ht="11.25">
      <c r="A347" s="0" t="s">
        <v>16</v>
      </c>
      <c r="B347" s="0" t="s">
        <v>4791</v>
      </c>
      <c r="C347" s="0" t="s">
        <v>4792</v>
      </c>
      <c r="D347" s="0" t="s">
        <v>4801</v>
      </c>
      <c r="E347" s="0" t="s">
        <v>4802</v>
      </c>
      <c r="F347" s="0" t="s">
        <v>3847</v>
      </c>
      <c r="G347" s="0" t="s">
        <v>4803</v>
      </c>
    </row>
    <row customHeight="1" ht="11.25">
      <c r="A348" s="0" t="s">
        <v>16</v>
      </c>
      <c r="B348" s="0" t="s">
        <v>4791</v>
      </c>
      <c r="C348" s="0" t="s">
        <v>4792</v>
      </c>
      <c r="D348" s="0" t="s">
        <v>4804</v>
      </c>
      <c r="E348" s="0" t="s">
        <v>4805</v>
      </c>
      <c r="F348" s="0" t="s">
        <v>3847</v>
      </c>
      <c r="G348" s="0" t="s">
        <v>4806</v>
      </c>
    </row>
    <row customHeight="1" ht="11.25">
      <c r="A349" s="0" t="s">
        <v>16</v>
      </c>
      <c r="B349" s="0" t="s">
        <v>4791</v>
      </c>
      <c r="C349" s="0" t="s">
        <v>4792</v>
      </c>
      <c r="D349" s="0" t="s">
        <v>4807</v>
      </c>
      <c r="E349" s="0" t="s">
        <v>4808</v>
      </c>
      <c r="F349" s="0" t="s">
        <v>3847</v>
      </c>
      <c r="G349" s="0" t="s">
        <v>4809</v>
      </c>
    </row>
    <row customHeight="1" ht="11.25">
      <c r="A350" s="0" t="s">
        <v>16</v>
      </c>
      <c r="B350" s="0" t="s">
        <v>4791</v>
      </c>
      <c r="C350" s="0" t="s">
        <v>4792</v>
      </c>
      <c r="D350" s="0" t="s">
        <v>4810</v>
      </c>
      <c r="E350" s="0" t="s">
        <v>4811</v>
      </c>
      <c r="F350" s="0" t="s">
        <v>3847</v>
      </c>
      <c r="G350" s="0" t="s">
        <v>4812</v>
      </c>
    </row>
    <row customHeight="1" ht="11.25">
      <c r="A351" s="0" t="s">
        <v>16</v>
      </c>
      <c r="B351" s="0" t="s">
        <v>4791</v>
      </c>
      <c r="C351" s="0" t="s">
        <v>4792</v>
      </c>
      <c r="D351" s="0" t="s">
        <v>4161</v>
      </c>
      <c r="E351" s="0" t="s">
        <v>4813</v>
      </c>
      <c r="F351" s="0" t="s">
        <v>3847</v>
      </c>
      <c r="G351" s="0" t="s">
        <v>4814</v>
      </c>
    </row>
    <row customHeight="1" ht="11.25">
      <c r="A352" s="0" t="s">
        <v>16</v>
      </c>
      <c r="B352" s="0" t="s">
        <v>4791</v>
      </c>
      <c r="C352" s="0" t="s">
        <v>4792</v>
      </c>
      <c r="D352" s="0" t="s">
        <v>4815</v>
      </c>
      <c r="E352" s="0" t="s">
        <v>4816</v>
      </c>
      <c r="F352" s="0" t="s">
        <v>3847</v>
      </c>
      <c r="G352" s="0" t="s">
        <v>4817</v>
      </c>
    </row>
    <row customHeight="1" ht="11.25">
      <c r="A353" s="0" t="s">
        <v>16</v>
      </c>
      <c r="B353" s="0" t="s">
        <v>4791</v>
      </c>
      <c r="C353" s="0" t="s">
        <v>4792</v>
      </c>
      <c r="D353" s="0" t="s">
        <v>4791</v>
      </c>
      <c r="E353" s="0" t="s">
        <v>4792</v>
      </c>
      <c r="F353" s="0" t="s">
        <v>3844</v>
      </c>
      <c r="G353" s="0" t="s">
        <v>4818</v>
      </c>
    </row>
    <row customHeight="1" ht="11.25">
      <c r="A354" s="0" t="s">
        <v>16</v>
      </c>
      <c r="B354" s="0" t="s">
        <v>4791</v>
      </c>
      <c r="C354" s="0" t="s">
        <v>4792</v>
      </c>
      <c r="D354" s="0" t="s">
        <v>4819</v>
      </c>
      <c r="E354" s="0" t="s">
        <v>4820</v>
      </c>
      <c r="F354" s="0" t="s">
        <v>3847</v>
      </c>
      <c r="G354" s="0" t="s">
        <v>4821</v>
      </c>
    </row>
    <row customHeight="1" ht="11.25">
      <c r="A355" s="0" t="s">
        <v>16</v>
      </c>
      <c r="B355" s="0" t="s">
        <v>4791</v>
      </c>
      <c r="C355" s="0" t="s">
        <v>4792</v>
      </c>
      <c r="D355" s="0" t="s">
        <v>4822</v>
      </c>
      <c r="E355" s="0" t="s">
        <v>4823</v>
      </c>
      <c r="F355" s="0" t="s">
        <v>3847</v>
      </c>
      <c r="G355" s="0" t="s">
        <v>4824</v>
      </c>
    </row>
    <row customHeight="1" ht="11.25">
      <c r="A356" s="0" t="s">
        <v>16</v>
      </c>
      <c r="B356" s="0" t="s">
        <v>4791</v>
      </c>
      <c r="C356" s="0" t="s">
        <v>4792</v>
      </c>
      <c r="D356" s="0" t="s">
        <v>4825</v>
      </c>
      <c r="E356" s="0" t="s">
        <v>4826</v>
      </c>
      <c r="F356" s="0" t="s">
        <v>3847</v>
      </c>
      <c r="G356" s="0" t="s">
        <v>4827</v>
      </c>
    </row>
    <row customHeight="1" ht="11.25">
      <c r="A357" s="0" t="s">
        <v>16</v>
      </c>
      <c r="B357" s="0" t="s">
        <v>4791</v>
      </c>
      <c r="C357" s="0" t="s">
        <v>4792</v>
      </c>
      <c r="D357" s="0" t="s">
        <v>4828</v>
      </c>
      <c r="E357" s="0" t="s">
        <v>4829</v>
      </c>
      <c r="F357" s="0" t="s">
        <v>3847</v>
      </c>
      <c r="G357" s="0" t="s">
        <v>4830</v>
      </c>
    </row>
    <row customHeight="1" ht="11.25">
      <c r="A358" s="0" t="s">
        <v>16</v>
      </c>
      <c r="B358" s="0" t="s">
        <v>4791</v>
      </c>
      <c r="C358" s="0" t="s">
        <v>4792</v>
      </c>
      <c r="D358" s="0" t="s">
        <v>4831</v>
      </c>
      <c r="E358" s="0" t="s">
        <v>4832</v>
      </c>
      <c r="F358" s="0" t="s">
        <v>3847</v>
      </c>
      <c r="G358" s="0" t="s">
        <v>4833</v>
      </c>
    </row>
    <row customHeight="1" ht="11.25">
      <c r="A359" s="0" t="s">
        <v>16</v>
      </c>
      <c r="B359" s="0" t="s">
        <v>4834</v>
      </c>
      <c r="C359" s="0" t="s">
        <v>4835</v>
      </c>
      <c r="D359" s="0" t="s">
        <v>4836</v>
      </c>
      <c r="E359" s="0" t="s">
        <v>4837</v>
      </c>
      <c r="F359" s="0" t="s">
        <v>3847</v>
      </c>
      <c r="G359" s="0" t="s">
        <v>4838</v>
      </c>
    </row>
    <row customHeight="1" ht="11.25">
      <c r="A360" s="0" t="s">
        <v>16</v>
      </c>
      <c r="B360" s="0" t="s">
        <v>4834</v>
      </c>
      <c r="C360" s="0" t="s">
        <v>4835</v>
      </c>
      <c r="D360" s="0" t="s">
        <v>4839</v>
      </c>
      <c r="E360" s="0" t="s">
        <v>4840</v>
      </c>
      <c r="F360" s="0" t="s">
        <v>3847</v>
      </c>
      <c r="G360" s="0" t="s">
        <v>4841</v>
      </c>
    </row>
    <row customHeight="1" ht="11.25">
      <c r="A361" s="0" t="s">
        <v>16</v>
      </c>
      <c r="B361" s="0" t="s">
        <v>4834</v>
      </c>
      <c r="C361" s="0" t="s">
        <v>4835</v>
      </c>
      <c r="D361" s="0" t="s">
        <v>4842</v>
      </c>
      <c r="E361" s="0" t="s">
        <v>4843</v>
      </c>
      <c r="F361" s="0" t="s">
        <v>3847</v>
      </c>
      <c r="G361" s="0" t="s">
        <v>4844</v>
      </c>
    </row>
    <row customHeight="1" ht="11.25">
      <c r="A362" s="0" t="s">
        <v>16</v>
      </c>
      <c r="B362" s="0" t="s">
        <v>4834</v>
      </c>
      <c r="C362" s="0" t="s">
        <v>4835</v>
      </c>
      <c r="D362" s="0" t="s">
        <v>4845</v>
      </c>
      <c r="E362" s="0" t="s">
        <v>4846</v>
      </c>
      <c r="F362" s="0" t="s">
        <v>3854</v>
      </c>
      <c r="G362" s="0" t="s">
        <v>4847</v>
      </c>
    </row>
    <row customHeight="1" ht="11.25">
      <c r="A363" s="0" t="s">
        <v>16</v>
      </c>
      <c r="B363" s="0" t="s">
        <v>4834</v>
      </c>
      <c r="C363" s="0" t="s">
        <v>4835</v>
      </c>
      <c r="D363" s="0" t="s">
        <v>4848</v>
      </c>
      <c r="E363" s="0" t="s">
        <v>4849</v>
      </c>
      <c r="F363" s="0" t="s">
        <v>3854</v>
      </c>
      <c r="G363" s="0" t="s">
        <v>4850</v>
      </c>
    </row>
    <row customHeight="1" ht="11.25">
      <c r="A364" s="0" t="s">
        <v>16</v>
      </c>
      <c r="B364" s="0" t="s">
        <v>4834</v>
      </c>
      <c r="C364" s="0" t="s">
        <v>4835</v>
      </c>
      <c r="D364" s="0" t="s">
        <v>4851</v>
      </c>
      <c r="E364" s="0" t="s">
        <v>4852</v>
      </c>
      <c r="F364" s="0" t="s">
        <v>3847</v>
      </c>
      <c r="G364" s="0" t="s">
        <v>4853</v>
      </c>
    </row>
    <row customHeight="1" ht="11.25">
      <c r="A365" s="0" t="s">
        <v>16</v>
      </c>
      <c r="B365" s="0" t="s">
        <v>4834</v>
      </c>
      <c r="C365" s="0" t="s">
        <v>4835</v>
      </c>
      <c r="D365" s="0" t="s">
        <v>4854</v>
      </c>
      <c r="E365" s="0" t="s">
        <v>4855</v>
      </c>
      <c r="F365" s="0" t="s">
        <v>3847</v>
      </c>
      <c r="G365" s="0" t="s">
        <v>4856</v>
      </c>
    </row>
    <row customHeight="1" ht="11.25">
      <c r="A366" s="0" t="s">
        <v>16</v>
      </c>
      <c r="B366" s="0" t="s">
        <v>4834</v>
      </c>
      <c r="C366" s="0" t="s">
        <v>4835</v>
      </c>
      <c r="D366" s="0" t="s">
        <v>4834</v>
      </c>
      <c r="E366" s="0" t="s">
        <v>4835</v>
      </c>
      <c r="F366" s="0" t="s">
        <v>3844</v>
      </c>
      <c r="G366" s="0" t="s">
        <v>4857</v>
      </c>
    </row>
    <row customHeight="1" ht="11.25">
      <c r="A367" s="0" t="s">
        <v>16</v>
      </c>
      <c r="B367" s="0" t="s">
        <v>4834</v>
      </c>
      <c r="C367" s="0" t="s">
        <v>4835</v>
      </c>
      <c r="D367" s="0" t="s">
        <v>4858</v>
      </c>
      <c r="E367" s="0" t="s">
        <v>4859</v>
      </c>
      <c r="F367" s="0" t="s">
        <v>3847</v>
      </c>
      <c r="G367" s="0" t="s">
        <v>4860</v>
      </c>
    </row>
    <row customHeight="1" ht="11.25">
      <c r="A368" s="0" t="s">
        <v>16</v>
      </c>
      <c r="B368" s="0" t="s">
        <v>4834</v>
      </c>
      <c r="C368" s="0" t="s">
        <v>4835</v>
      </c>
      <c r="D368" s="0" t="s">
        <v>4861</v>
      </c>
      <c r="E368" s="0" t="s">
        <v>4862</v>
      </c>
      <c r="F368" s="0" t="s">
        <v>3847</v>
      </c>
      <c r="G368" s="0" t="s">
        <v>4863</v>
      </c>
    </row>
    <row customHeight="1" ht="11.25">
      <c r="A369" s="0" t="s">
        <v>16</v>
      </c>
      <c r="B369" s="0" t="s">
        <v>4864</v>
      </c>
      <c r="C369" s="0" t="s">
        <v>4865</v>
      </c>
      <c r="D369" s="0" t="s">
        <v>4866</v>
      </c>
      <c r="E369" s="0" t="s">
        <v>4867</v>
      </c>
      <c r="F369" s="0" t="s">
        <v>3847</v>
      </c>
      <c r="G369" s="0" t="s">
        <v>4868</v>
      </c>
    </row>
    <row customHeight="1" ht="11.25">
      <c r="A370" s="0" t="s">
        <v>16</v>
      </c>
      <c r="B370" s="0" t="s">
        <v>4864</v>
      </c>
      <c r="C370" s="0" t="s">
        <v>4865</v>
      </c>
      <c r="D370" s="0" t="s">
        <v>4869</v>
      </c>
      <c r="E370" s="0" t="s">
        <v>4870</v>
      </c>
      <c r="F370" s="0" t="s">
        <v>3847</v>
      </c>
      <c r="G370" s="0" t="s">
        <v>4871</v>
      </c>
    </row>
    <row customHeight="1" ht="11.25">
      <c r="A371" s="0" t="s">
        <v>16</v>
      </c>
      <c r="B371" s="0" t="s">
        <v>4864</v>
      </c>
      <c r="C371" s="0" t="s">
        <v>4865</v>
      </c>
      <c r="D371" s="0" t="s">
        <v>4836</v>
      </c>
      <c r="E371" s="0" t="s">
        <v>4872</v>
      </c>
      <c r="F371" s="0" t="s">
        <v>3847</v>
      </c>
      <c r="G371" s="0" t="s">
        <v>4873</v>
      </c>
    </row>
    <row customHeight="1" ht="11.25">
      <c r="A372" s="0" t="s">
        <v>16</v>
      </c>
      <c r="B372" s="0" t="s">
        <v>4864</v>
      </c>
      <c r="C372" s="0" t="s">
        <v>4865</v>
      </c>
      <c r="D372" s="0" t="s">
        <v>4874</v>
      </c>
      <c r="E372" s="0" t="s">
        <v>4875</v>
      </c>
      <c r="F372" s="0" t="s">
        <v>3847</v>
      </c>
      <c r="G372" s="0" t="s">
        <v>4876</v>
      </c>
    </row>
    <row customHeight="1" ht="11.25">
      <c r="A373" s="0" t="s">
        <v>16</v>
      </c>
      <c r="B373" s="0" t="s">
        <v>4864</v>
      </c>
      <c r="C373" s="0" t="s">
        <v>4865</v>
      </c>
      <c r="D373" s="0" t="s">
        <v>3929</v>
      </c>
      <c r="E373" s="0" t="s">
        <v>4877</v>
      </c>
      <c r="F373" s="0" t="s">
        <v>3847</v>
      </c>
      <c r="G373" s="0" t="s">
        <v>4878</v>
      </c>
    </row>
    <row customHeight="1" ht="11.25">
      <c r="A374" s="0" t="s">
        <v>16</v>
      </c>
      <c r="B374" s="0" t="s">
        <v>4864</v>
      </c>
      <c r="C374" s="0" t="s">
        <v>4865</v>
      </c>
      <c r="D374" s="0" t="s">
        <v>4879</v>
      </c>
      <c r="E374" s="0" t="s">
        <v>4880</v>
      </c>
      <c r="F374" s="0" t="s">
        <v>3847</v>
      </c>
      <c r="G374" s="0" t="s">
        <v>4881</v>
      </c>
    </row>
    <row customHeight="1" ht="11.25">
      <c r="A375" s="0" t="s">
        <v>16</v>
      </c>
      <c r="B375" s="0" t="s">
        <v>4864</v>
      </c>
      <c r="C375" s="0" t="s">
        <v>4865</v>
      </c>
      <c r="D375" s="0" t="s">
        <v>4882</v>
      </c>
      <c r="E375" s="0" t="s">
        <v>4883</v>
      </c>
      <c r="F375" s="0" t="s">
        <v>3847</v>
      </c>
      <c r="G375" s="0" t="s">
        <v>4884</v>
      </c>
    </row>
    <row customHeight="1" ht="11.25">
      <c r="A376" s="0" t="s">
        <v>16</v>
      </c>
      <c r="B376" s="0" t="s">
        <v>4864</v>
      </c>
      <c r="C376" s="0" t="s">
        <v>4865</v>
      </c>
      <c r="D376" s="0" t="s">
        <v>4885</v>
      </c>
      <c r="E376" s="0" t="s">
        <v>4886</v>
      </c>
      <c r="F376" s="0" t="s">
        <v>3847</v>
      </c>
      <c r="G376" s="0" t="s">
        <v>4887</v>
      </c>
    </row>
    <row customHeight="1" ht="11.25">
      <c r="A377" s="0" t="s">
        <v>16</v>
      </c>
      <c r="B377" s="0" t="s">
        <v>4864</v>
      </c>
      <c r="C377" s="0" t="s">
        <v>4865</v>
      </c>
      <c r="D377" s="0" t="s">
        <v>4888</v>
      </c>
      <c r="E377" s="0" t="s">
        <v>4889</v>
      </c>
      <c r="F377" s="0" t="s">
        <v>3847</v>
      </c>
      <c r="G377" s="0" t="s">
        <v>4890</v>
      </c>
    </row>
    <row customHeight="1" ht="11.25">
      <c r="A378" s="0" t="s">
        <v>16</v>
      </c>
      <c r="B378" s="0" t="s">
        <v>4864</v>
      </c>
      <c r="C378" s="0" t="s">
        <v>4865</v>
      </c>
      <c r="D378" s="0" t="s">
        <v>4891</v>
      </c>
      <c r="E378" s="0" t="s">
        <v>4892</v>
      </c>
      <c r="F378" s="0" t="s">
        <v>3847</v>
      </c>
      <c r="G378" s="0" t="s">
        <v>4893</v>
      </c>
    </row>
    <row customHeight="1" ht="11.25">
      <c r="A379" s="0" t="s">
        <v>16</v>
      </c>
      <c r="B379" s="0" t="s">
        <v>4864</v>
      </c>
      <c r="C379" s="0" t="s">
        <v>4865</v>
      </c>
      <c r="D379" s="0" t="s">
        <v>4894</v>
      </c>
      <c r="E379" s="0" t="s">
        <v>4895</v>
      </c>
      <c r="F379" s="0" t="s">
        <v>3847</v>
      </c>
      <c r="G379" s="0" t="s">
        <v>4896</v>
      </c>
    </row>
    <row customHeight="1" ht="11.25">
      <c r="A380" s="0" t="s">
        <v>16</v>
      </c>
      <c r="B380" s="0" t="s">
        <v>4864</v>
      </c>
      <c r="C380" s="0" t="s">
        <v>4865</v>
      </c>
      <c r="D380" s="0" t="s">
        <v>4897</v>
      </c>
      <c r="E380" s="0" t="s">
        <v>4898</v>
      </c>
      <c r="F380" s="0" t="s">
        <v>3847</v>
      </c>
      <c r="G380" s="0" t="s">
        <v>4899</v>
      </c>
    </row>
    <row customHeight="1" ht="11.25">
      <c r="A381" s="0" t="s">
        <v>16</v>
      </c>
      <c r="B381" s="0" t="s">
        <v>4864</v>
      </c>
      <c r="C381" s="0" t="s">
        <v>4865</v>
      </c>
      <c r="D381" s="0" t="s">
        <v>4900</v>
      </c>
      <c r="E381" s="0" t="s">
        <v>4901</v>
      </c>
      <c r="F381" s="0" t="s">
        <v>3847</v>
      </c>
      <c r="G381" s="0" t="s">
        <v>4902</v>
      </c>
    </row>
    <row customHeight="1" ht="11.25">
      <c r="A382" s="0" t="s">
        <v>16</v>
      </c>
      <c r="B382" s="0" t="s">
        <v>4864</v>
      </c>
      <c r="C382" s="0" t="s">
        <v>4865</v>
      </c>
      <c r="D382" s="0" t="s">
        <v>4903</v>
      </c>
      <c r="E382" s="0" t="s">
        <v>4904</v>
      </c>
      <c r="F382" s="0" t="s">
        <v>3847</v>
      </c>
      <c r="G382" s="0" t="s">
        <v>4905</v>
      </c>
    </row>
    <row customHeight="1" ht="11.25">
      <c r="A383" s="0" t="s">
        <v>16</v>
      </c>
      <c r="B383" s="0" t="s">
        <v>4864</v>
      </c>
      <c r="C383" s="0" t="s">
        <v>4865</v>
      </c>
      <c r="D383" s="0" t="s">
        <v>4906</v>
      </c>
      <c r="E383" s="0" t="s">
        <v>4907</v>
      </c>
      <c r="F383" s="0" t="s">
        <v>3847</v>
      </c>
      <c r="G383" s="0" t="s">
        <v>4908</v>
      </c>
    </row>
    <row customHeight="1" ht="11.25">
      <c r="A384" s="0" t="s">
        <v>16</v>
      </c>
      <c r="B384" s="0" t="s">
        <v>4864</v>
      </c>
      <c r="C384" s="0" t="s">
        <v>4865</v>
      </c>
      <c r="D384" s="0" t="s">
        <v>4909</v>
      </c>
      <c r="E384" s="0" t="s">
        <v>4910</v>
      </c>
      <c r="F384" s="0" t="s">
        <v>3847</v>
      </c>
      <c r="G384" s="0" t="s">
        <v>4911</v>
      </c>
    </row>
    <row customHeight="1" ht="11.25">
      <c r="A385" s="0" t="s">
        <v>16</v>
      </c>
      <c r="B385" s="0" t="s">
        <v>4864</v>
      </c>
      <c r="C385" s="0" t="s">
        <v>4865</v>
      </c>
      <c r="D385" s="0" t="s">
        <v>4912</v>
      </c>
      <c r="E385" s="0" t="s">
        <v>4913</v>
      </c>
      <c r="F385" s="0" t="s">
        <v>3847</v>
      </c>
      <c r="G385" s="0" t="s">
        <v>4914</v>
      </c>
    </row>
    <row customHeight="1" ht="11.25">
      <c r="A386" s="0" t="s">
        <v>16</v>
      </c>
      <c r="B386" s="0" t="s">
        <v>4864</v>
      </c>
      <c r="C386" s="0" t="s">
        <v>4865</v>
      </c>
      <c r="D386" s="0" t="s">
        <v>4915</v>
      </c>
      <c r="E386" s="0" t="s">
        <v>4916</v>
      </c>
      <c r="F386" s="0" t="s">
        <v>3847</v>
      </c>
      <c r="G386" s="0" t="s">
        <v>4917</v>
      </c>
    </row>
    <row customHeight="1" ht="11.25">
      <c r="A387" s="0" t="s">
        <v>16</v>
      </c>
      <c r="B387" s="0" t="s">
        <v>4864</v>
      </c>
      <c r="C387" s="0" t="s">
        <v>4865</v>
      </c>
      <c r="D387" s="0" t="s">
        <v>4864</v>
      </c>
      <c r="E387" s="0" t="s">
        <v>4865</v>
      </c>
      <c r="F387" s="0" t="s">
        <v>3844</v>
      </c>
      <c r="G387" s="0" t="s">
        <v>4918</v>
      </c>
    </row>
    <row customHeight="1" ht="11.25">
      <c r="A388" s="0" t="s">
        <v>16</v>
      </c>
      <c r="B388" s="0" t="s">
        <v>4864</v>
      </c>
      <c r="C388" s="0" t="s">
        <v>4865</v>
      </c>
      <c r="D388" s="0" t="s">
        <v>4919</v>
      </c>
      <c r="E388" s="0" t="s">
        <v>4920</v>
      </c>
      <c r="F388" s="0" t="s">
        <v>3847</v>
      </c>
      <c r="G388" s="0" t="s">
        <v>4921</v>
      </c>
    </row>
    <row customHeight="1" ht="11.25">
      <c r="A389" s="0" t="s">
        <v>16</v>
      </c>
      <c r="B389" s="0" t="s">
        <v>4864</v>
      </c>
      <c r="C389" s="0" t="s">
        <v>4865</v>
      </c>
      <c r="D389" s="0" t="s">
        <v>3993</v>
      </c>
      <c r="E389" s="0" t="s">
        <v>4922</v>
      </c>
      <c r="F389" s="0" t="s">
        <v>3847</v>
      </c>
      <c r="G389" s="0" t="s">
        <v>4923</v>
      </c>
    </row>
    <row customHeight="1" ht="11.25">
      <c r="A390" s="0" t="s">
        <v>16</v>
      </c>
      <c r="B390" s="0" t="s">
        <v>4864</v>
      </c>
      <c r="C390" s="0" t="s">
        <v>4865</v>
      </c>
      <c r="D390" s="0" t="s">
        <v>4924</v>
      </c>
      <c r="E390" s="0" t="s">
        <v>4925</v>
      </c>
      <c r="F390" s="0" t="s">
        <v>3847</v>
      </c>
      <c r="G390" s="0" t="s">
        <v>4926</v>
      </c>
    </row>
    <row customHeight="1" ht="11.25">
      <c r="A391" s="0" t="s">
        <v>16</v>
      </c>
      <c r="B391" s="0" t="s">
        <v>4927</v>
      </c>
      <c r="C391" s="0" t="s">
        <v>4928</v>
      </c>
      <c r="D391" s="0" t="s">
        <v>4929</v>
      </c>
      <c r="E391" s="0" t="s">
        <v>4930</v>
      </c>
      <c r="F391" s="0" t="s">
        <v>3847</v>
      </c>
      <c r="G391" s="0" t="s">
        <v>4931</v>
      </c>
    </row>
    <row customHeight="1" ht="11.25">
      <c r="A392" s="0" t="s">
        <v>16</v>
      </c>
      <c r="B392" s="0" t="s">
        <v>4927</v>
      </c>
      <c r="C392" s="0" t="s">
        <v>4928</v>
      </c>
      <c r="D392" s="0" t="s">
        <v>4932</v>
      </c>
      <c r="E392" s="0" t="s">
        <v>4933</v>
      </c>
      <c r="F392" s="0" t="s">
        <v>3884</v>
      </c>
      <c r="G392" s="0" t="s">
        <v>4934</v>
      </c>
    </row>
    <row customHeight="1" ht="11.25">
      <c r="A393" s="0" t="s">
        <v>16</v>
      </c>
      <c r="B393" s="0" t="s">
        <v>4927</v>
      </c>
      <c r="C393" s="0" t="s">
        <v>4928</v>
      </c>
      <c r="D393" s="0" t="s">
        <v>4935</v>
      </c>
      <c r="E393" s="0" t="s">
        <v>4936</v>
      </c>
      <c r="F393" s="0" t="s">
        <v>3847</v>
      </c>
      <c r="G393" s="0" t="s">
        <v>4937</v>
      </c>
    </row>
    <row customHeight="1" ht="11.25">
      <c r="A394" s="0" t="s">
        <v>16</v>
      </c>
      <c r="B394" s="0" t="s">
        <v>4927</v>
      </c>
      <c r="C394" s="0" t="s">
        <v>4928</v>
      </c>
      <c r="D394" s="0" t="s">
        <v>4938</v>
      </c>
      <c r="E394" s="0" t="s">
        <v>4939</v>
      </c>
      <c r="F394" s="0" t="s">
        <v>3854</v>
      </c>
      <c r="G394" s="0" t="s">
        <v>4940</v>
      </c>
    </row>
    <row customHeight="1" ht="11.25">
      <c r="A395" s="0" t="s">
        <v>16</v>
      </c>
      <c r="B395" s="0" t="s">
        <v>4927</v>
      </c>
      <c r="C395" s="0" t="s">
        <v>4928</v>
      </c>
      <c r="D395" s="0" t="s">
        <v>4941</v>
      </c>
      <c r="E395" s="0" t="s">
        <v>4942</v>
      </c>
      <c r="F395" s="0" t="s">
        <v>3854</v>
      </c>
      <c r="G395" s="0" t="s">
        <v>4943</v>
      </c>
    </row>
    <row customHeight="1" ht="11.25">
      <c r="A396" s="0" t="s">
        <v>16</v>
      </c>
      <c r="B396" s="0" t="s">
        <v>4927</v>
      </c>
      <c r="C396" s="0" t="s">
        <v>4928</v>
      </c>
      <c r="D396" s="0" t="s">
        <v>4944</v>
      </c>
      <c r="E396" s="0" t="s">
        <v>4945</v>
      </c>
      <c r="F396" s="0" t="s">
        <v>3854</v>
      </c>
      <c r="G396" s="0" t="s">
        <v>4946</v>
      </c>
    </row>
    <row customHeight="1" ht="11.25">
      <c r="A397" s="0" t="s">
        <v>16</v>
      </c>
      <c r="B397" s="0" t="s">
        <v>4927</v>
      </c>
      <c r="C397" s="0" t="s">
        <v>4928</v>
      </c>
      <c r="D397" s="0" t="s">
        <v>4947</v>
      </c>
      <c r="E397" s="0" t="s">
        <v>4948</v>
      </c>
      <c r="F397" s="0" t="s">
        <v>3854</v>
      </c>
      <c r="G397" s="0" t="s">
        <v>4949</v>
      </c>
    </row>
    <row customHeight="1" ht="11.25">
      <c r="A398" s="0" t="s">
        <v>16</v>
      </c>
      <c r="B398" s="0" t="s">
        <v>4927</v>
      </c>
      <c r="C398" s="0" t="s">
        <v>4928</v>
      </c>
      <c r="D398" s="0" t="s">
        <v>4950</v>
      </c>
      <c r="E398" s="0" t="s">
        <v>4951</v>
      </c>
      <c r="F398" s="0" t="s">
        <v>3854</v>
      </c>
      <c r="G398" s="0" t="s">
        <v>4952</v>
      </c>
    </row>
    <row customHeight="1" ht="11.25">
      <c r="A399" s="0" t="s">
        <v>16</v>
      </c>
      <c r="B399" s="0" t="s">
        <v>4927</v>
      </c>
      <c r="C399" s="0" t="s">
        <v>4928</v>
      </c>
      <c r="D399" s="0" t="s">
        <v>4953</v>
      </c>
      <c r="E399" s="0" t="s">
        <v>4954</v>
      </c>
      <c r="F399" s="0" t="s">
        <v>3847</v>
      </c>
      <c r="G399" s="0" t="s">
        <v>4955</v>
      </c>
    </row>
    <row customHeight="1" ht="11.25">
      <c r="A400" s="0" t="s">
        <v>16</v>
      </c>
      <c r="B400" s="0" t="s">
        <v>4927</v>
      </c>
      <c r="C400" s="0" t="s">
        <v>4928</v>
      </c>
      <c r="D400" s="0" t="s">
        <v>4956</v>
      </c>
      <c r="E400" s="0" t="s">
        <v>4957</v>
      </c>
      <c r="F400" s="0" t="s">
        <v>3847</v>
      </c>
      <c r="G400" s="0" t="s">
        <v>4958</v>
      </c>
    </row>
    <row customHeight="1" ht="11.25">
      <c r="A401" s="0" t="s">
        <v>16</v>
      </c>
      <c r="B401" s="0" t="s">
        <v>4927</v>
      </c>
      <c r="C401" s="0" t="s">
        <v>4928</v>
      </c>
      <c r="D401" s="0" t="s">
        <v>4927</v>
      </c>
      <c r="E401" s="0" t="s">
        <v>4928</v>
      </c>
      <c r="F401" s="0" t="s">
        <v>3844</v>
      </c>
      <c r="G401" s="0" t="s">
        <v>4959</v>
      </c>
    </row>
    <row customHeight="1" ht="11.25">
      <c r="A402" s="0" t="s">
        <v>16</v>
      </c>
      <c r="B402" s="0" t="s">
        <v>4927</v>
      </c>
      <c r="C402" s="0" t="s">
        <v>4928</v>
      </c>
      <c r="D402" s="0" t="s">
        <v>4960</v>
      </c>
      <c r="E402" s="0" t="s">
        <v>4961</v>
      </c>
      <c r="F402" s="0" t="s">
        <v>3847</v>
      </c>
      <c r="G402" s="0" t="s">
        <v>4962</v>
      </c>
    </row>
    <row customHeight="1" ht="11.25">
      <c r="A403" s="0" t="s">
        <v>16</v>
      </c>
      <c r="B403" s="0" t="s">
        <v>4963</v>
      </c>
      <c r="C403" s="0" t="s">
        <v>4964</v>
      </c>
      <c r="D403" s="0" t="s">
        <v>4965</v>
      </c>
      <c r="E403" s="0" t="s">
        <v>4966</v>
      </c>
      <c r="F403" s="0" t="s">
        <v>3847</v>
      </c>
      <c r="G403" s="0" t="s">
        <v>4967</v>
      </c>
    </row>
    <row customHeight="1" ht="11.25">
      <c r="A404" s="0" t="s">
        <v>16</v>
      </c>
      <c r="B404" s="0" t="s">
        <v>4963</v>
      </c>
      <c r="C404" s="0" t="s">
        <v>4964</v>
      </c>
      <c r="D404" s="0" t="s">
        <v>4968</v>
      </c>
      <c r="E404" s="0" t="s">
        <v>4969</v>
      </c>
      <c r="F404" s="0" t="s">
        <v>3847</v>
      </c>
      <c r="G404" s="0" t="s">
        <v>4970</v>
      </c>
    </row>
    <row customHeight="1" ht="11.25">
      <c r="A405" s="0" t="s">
        <v>16</v>
      </c>
      <c r="B405" s="0" t="s">
        <v>4963</v>
      </c>
      <c r="C405" s="0" t="s">
        <v>4964</v>
      </c>
      <c r="D405" s="0" t="s">
        <v>4971</v>
      </c>
      <c r="E405" s="0" t="s">
        <v>4972</v>
      </c>
      <c r="F405" s="0" t="s">
        <v>3854</v>
      </c>
      <c r="G405" s="0" t="s">
        <v>4973</v>
      </c>
    </row>
    <row customHeight="1" ht="11.25">
      <c r="A406" s="0" t="s">
        <v>16</v>
      </c>
      <c r="B406" s="0" t="s">
        <v>4963</v>
      </c>
      <c r="C406" s="0" t="s">
        <v>4964</v>
      </c>
      <c r="D406" s="0" t="s">
        <v>4974</v>
      </c>
      <c r="E406" s="0" t="s">
        <v>4975</v>
      </c>
      <c r="F406" s="0" t="s">
        <v>3854</v>
      </c>
      <c r="G406" s="0" t="s">
        <v>4976</v>
      </c>
    </row>
    <row customHeight="1" ht="11.25">
      <c r="A407" s="0" t="s">
        <v>16</v>
      </c>
      <c r="B407" s="0" t="s">
        <v>4963</v>
      </c>
      <c r="C407" s="0" t="s">
        <v>4964</v>
      </c>
      <c r="D407" s="0" t="s">
        <v>4977</v>
      </c>
      <c r="E407" s="0" t="s">
        <v>4978</v>
      </c>
      <c r="F407" s="0" t="s">
        <v>3854</v>
      </c>
      <c r="G407" s="0" t="s">
        <v>4979</v>
      </c>
    </row>
    <row customHeight="1" ht="11.25">
      <c r="A408" s="0" t="s">
        <v>16</v>
      </c>
      <c r="B408" s="0" t="s">
        <v>4963</v>
      </c>
      <c r="C408" s="0" t="s">
        <v>4964</v>
      </c>
      <c r="D408" s="0" t="s">
        <v>4980</v>
      </c>
      <c r="E408" s="0" t="s">
        <v>4981</v>
      </c>
      <c r="F408" s="0" t="s">
        <v>3847</v>
      </c>
      <c r="G408" s="0" t="s">
        <v>4982</v>
      </c>
    </row>
    <row customHeight="1" ht="11.25">
      <c r="A409" s="0" t="s">
        <v>16</v>
      </c>
      <c r="B409" s="0" t="s">
        <v>4963</v>
      </c>
      <c r="C409" s="0" t="s">
        <v>4964</v>
      </c>
      <c r="D409" s="0" t="s">
        <v>4983</v>
      </c>
      <c r="E409" s="0" t="s">
        <v>4984</v>
      </c>
      <c r="F409" s="0" t="s">
        <v>3847</v>
      </c>
      <c r="G409" s="0" t="s">
        <v>4985</v>
      </c>
    </row>
    <row customHeight="1" ht="11.25">
      <c r="A410" s="0" t="s">
        <v>16</v>
      </c>
      <c r="B410" s="0" t="s">
        <v>4963</v>
      </c>
      <c r="C410" s="0" t="s">
        <v>4964</v>
      </c>
      <c r="D410" s="0" t="s">
        <v>4986</v>
      </c>
      <c r="E410" s="0" t="s">
        <v>4987</v>
      </c>
      <c r="F410" s="0" t="s">
        <v>3847</v>
      </c>
      <c r="G410" s="0" t="s">
        <v>4988</v>
      </c>
    </row>
    <row customHeight="1" ht="11.25">
      <c r="A411" s="0" t="s">
        <v>16</v>
      </c>
      <c r="B411" s="0" t="s">
        <v>4963</v>
      </c>
      <c r="C411" s="0" t="s">
        <v>4964</v>
      </c>
      <c r="D411" s="0" t="s">
        <v>4963</v>
      </c>
      <c r="E411" s="0" t="s">
        <v>4964</v>
      </c>
      <c r="F411" s="0" t="s">
        <v>3844</v>
      </c>
      <c r="G411" s="0" t="s">
        <v>4989</v>
      </c>
    </row>
    <row customHeight="1" ht="11.25">
      <c r="A412" s="0" t="s">
        <v>16</v>
      </c>
      <c r="B412" s="0" t="s">
        <v>4963</v>
      </c>
      <c r="C412" s="0" t="s">
        <v>4964</v>
      </c>
      <c r="D412" s="0" t="s">
        <v>4990</v>
      </c>
      <c r="E412" s="0" t="s">
        <v>4991</v>
      </c>
      <c r="F412" s="0" t="s">
        <v>3847</v>
      </c>
      <c r="G412" s="0" t="s">
        <v>4992</v>
      </c>
    </row>
    <row customHeight="1" ht="11.25">
      <c r="A413" s="0" t="s">
        <v>16</v>
      </c>
      <c r="B413" s="0" t="s">
        <v>4963</v>
      </c>
      <c r="C413" s="0" t="s">
        <v>4964</v>
      </c>
      <c r="D413" s="0" t="s">
        <v>4993</v>
      </c>
      <c r="E413" s="0" t="s">
        <v>4994</v>
      </c>
      <c r="F413" s="0" t="s">
        <v>3847</v>
      </c>
      <c r="G413" s="0" t="s">
        <v>4995</v>
      </c>
    </row>
    <row customHeight="1" ht="11.25">
      <c r="A414" s="0" t="s">
        <v>16</v>
      </c>
      <c r="B414" s="0" t="s">
        <v>4996</v>
      </c>
      <c r="C414" s="0" t="s">
        <v>4997</v>
      </c>
      <c r="D414" s="0" t="s">
        <v>4176</v>
      </c>
      <c r="E414" s="0" t="s">
        <v>4998</v>
      </c>
      <c r="F414" s="0" t="s">
        <v>3847</v>
      </c>
      <c r="G414" s="0" t="s">
        <v>4999</v>
      </c>
    </row>
    <row customHeight="1" ht="11.25">
      <c r="A415" s="0" t="s">
        <v>16</v>
      </c>
      <c r="B415" s="0" t="s">
        <v>4996</v>
      </c>
      <c r="C415" s="0" t="s">
        <v>4997</v>
      </c>
      <c r="D415" s="0" t="s">
        <v>5000</v>
      </c>
      <c r="E415" s="0" t="s">
        <v>5001</v>
      </c>
      <c r="F415" s="0" t="s">
        <v>3865</v>
      </c>
      <c r="G415" s="0" t="s">
        <v>5002</v>
      </c>
    </row>
    <row customHeight="1" ht="11.25">
      <c r="A416" s="0" t="s">
        <v>16</v>
      </c>
      <c r="B416" s="0" t="s">
        <v>4996</v>
      </c>
      <c r="C416" s="0" t="s">
        <v>4997</v>
      </c>
      <c r="D416" s="0" t="s">
        <v>5003</v>
      </c>
      <c r="E416" s="0" t="s">
        <v>5004</v>
      </c>
      <c r="F416" s="0" t="s">
        <v>3847</v>
      </c>
      <c r="G416" s="0" t="s">
        <v>5005</v>
      </c>
    </row>
    <row customHeight="1" ht="11.25">
      <c r="A417" s="0" t="s">
        <v>16</v>
      </c>
      <c r="B417" s="0" t="s">
        <v>4996</v>
      </c>
      <c r="C417" s="0" t="s">
        <v>4997</v>
      </c>
      <c r="D417" s="0" t="s">
        <v>5006</v>
      </c>
      <c r="E417" s="0" t="s">
        <v>5007</v>
      </c>
      <c r="F417" s="0" t="s">
        <v>3847</v>
      </c>
      <c r="G417" s="0" t="s">
        <v>5008</v>
      </c>
    </row>
    <row customHeight="1" ht="11.25">
      <c r="A418" s="0" t="s">
        <v>16</v>
      </c>
      <c r="B418" s="0" t="s">
        <v>4996</v>
      </c>
      <c r="C418" s="0" t="s">
        <v>4997</v>
      </c>
      <c r="D418" s="0" t="s">
        <v>5009</v>
      </c>
      <c r="E418" s="0" t="s">
        <v>5010</v>
      </c>
      <c r="F418" s="0" t="s">
        <v>3847</v>
      </c>
      <c r="G418" s="0" t="s">
        <v>5011</v>
      </c>
    </row>
    <row customHeight="1" ht="11.25">
      <c r="A419" s="0" t="s">
        <v>16</v>
      </c>
      <c r="B419" s="0" t="s">
        <v>4996</v>
      </c>
      <c r="C419" s="0" t="s">
        <v>4997</v>
      </c>
      <c r="D419" s="0" t="s">
        <v>5012</v>
      </c>
      <c r="E419" s="0" t="s">
        <v>5013</v>
      </c>
      <c r="F419" s="0" t="s">
        <v>3847</v>
      </c>
      <c r="G419" s="0" t="s">
        <v>5014</v>
      </c>
    </row>
    <row customHeight="1" ht="11.25">
      <c r="A420" s="0" t="s">
        <v>16</v>
      </c>
      <c r="B420" s="0" t="s">
        <v>4996</v>
      </c>
      <c r="C420" s="0" t="s">
        <v>4997</v>
      </c>
      <c r="D420" s="0" t="s">
        <v>5015</v>
      </c>
      <c r="E420" s="0" t="s">
        <v>5016</v>
      </c>
      <c r="F420" s="0" t="s">
        <v>3847</v>
      </c>
      <c r="G420" s="0" t="s">
        <v>5017</v>
      </c>
    </row>
    <row customHeight="1" ht="11.25">
      <c r="A421" s="0" t="s">
        <v>16</v>
      </c>
      <c r="B421" s="0" t="s">
        <v>4996</v>
      </c>
      <c r="C421" s="0" t="s">
        <v>4997</v>
      </c>
      <c r="D421" s="0" t="s">
        <v>5018</v>
      </c>
      <c r="E421" s="0" t="s">
        <v>5019</v>
      </c>
      <c r="F421" s="0" t="s">
        <v>3847</v>
      </c>
      <c r="G421" s="0" t="s">
        <v>5020</v>
      </c>
    </row>
    <row customHeight="1" ht="11.25">
      <c r="A422" s="0" t="s">
        <v>16</v>
      </c>
      <c r="B422" s="0" t="s">
        <v>4996</v>
      </c>
      <c r="C422" s="0" t="s">
        <v>4997</v>
      </c>
      <c r="D422" s="0" t="s">
        <v>5021</v>
      </c>
      <c r="E422" s="0" t="s">
        <v>5022</v>
      </c>
      <c r="F422" s="0" t="s">
        <v>3847</v>
      </c>
      <c r="G422" s="0" t="s">
        <v>5023</v>
      </c>
    </row>
    <row customHeight="1" ht="11.25">
      <c r="A423" s="0" t="s">
        <v>16</v>
      </c>
      <c r="B423" s="0" t="s">
        <v>4996</v>
      </c>
      <c r="C423" s="0" t="s">
        <v>4997</v>
      </c>
      <c r="D423" s="0" t="s">
        <v>5024</v>
      </c>
      <c r="E423" s="0" t="s">
        <v>5025</v>
      </c>
      <c r="F423" s="0" t="s">
        <v>3847</v>
      </c>
      <c r="G423" s="0" t="s">
        <v>5026</v>
      </c>
    </row>
    <row customHeight="1" ht="11.25">
      <c r="A424" s="0" t="s">
        <v>16</v>
      </c>
      <c r="B424" s="0" t="s">
        <v>4996</v>
      </c>
      <c r="C424" s="0" t="s">
        <v>4997</v>
      </c>
      <c r="D424" s="0" t="s">
        <v>5027</v>
      </c>
      <c r="E424" s="0" t="s">
        <v>5028</v>
      </c>
      <c r="F424" s="0" t="s">
        <v>3847</v>
      </c>
      <c r="G424" s="0" t="s">
        <v>5029</v>
      </c>
    </row>
    <row customHeight="1" ht="11.25">
      <c r="A425" s="0" t="s">
        <v>16</v>
      </c>
      <c r="B425" s="0" t="s">
        <v>4996</v>
      </c>
      <c r="C425" s="0" t="s">
        <v>4997</v>
      </c>
      <c r="D425" s="0" t="s">
        <v>5030</v>
      </c>
      <c r="E425" s="0" t="s">
        <v>5031</v>
      </c>
      <c r="F425" s="0" t="s">
        <v>3847</v>
      </c>
      <c r="G425" s="0" t="s">
        <v>5032</v>
      </c>
    </row>
    <row customHeight="1" ht="11.25">
      <c r="A426" s="0" t="s">
        <v>16</v>
      </c>
      <c r="B426" s="0" t="s">
        <v>4996</v>
      </c>
      <c r="C426" s="0" t="s">
        <v>4997</v>
      </c>
      <c r="D426" s="0" t="s">
        <v>5033</v>
      </c>
      <c r="E426" s="0" t="s">
        <v>5034</v>
      </c>
      <c r="F426" s="0" t="s">
        <v>3847</v>
      </c>
      <c r="G426" s="0" t="s">
        <v>5035</v>
      </c>
    </row>
    <row customHeight="1" ht="11.25">
      <c r="A427" s="0" t="s">
        <v>16</v>
      </c>
      <c r="B427" s="0" t="s">
        <v>4996</v>
      </c>
      <c r="C427" s="0" t="s">
        <v>4997</v>
      </c>
      <c r="D427" s="0" t="s">
        <v>5036</v>
      </c>
      <c r="E427" s="0" t="s">
        <v>5037</v>
      </c>
      <c r="F427" s="0" t="s">
        <v>3854</v>
      </c>
      <c r="G427" s="0" t="s">
        <v>5038</v>
      </c>
    </row>
    <row customHeight="1" ht="11.25">
      <c r="A428" s="0" t="s">
        <v>16</v>
      </c>
      <c r="B428" s="0" t="s">
        <v>4996</v>
      </c>
      <c r="C428" s="0" t="s">
        <v>4997</v>
      </c>
      <c r="D428" s="0" t="s">
        <v>5039</v>
      </c>
      <c r="E428" s="0" t="s">
        <v>5040</v>
      </c>
      <c r="F428" s="0" t="s">
        <v>3847</v>
      </c>
      <c r="G428" s="0" t="s">
        <v>5041</v>
      </c>
    </row>
    <row customHeight="1" ht="11.25">
      <c r="A429" s="0" t="s">
        <v>16</v>
      </c>
      <c r="B429" s="0" t="s">
        <v>4996</v>
      </c>
      <c r="C429" s="0" t="s">
        <v>4997</v>
      </c>
      <c r="D429" s="0" t="s">
        <v>5042</v>
      </c>
      <c r="E429" s="0" t="s">
        <v>5043</v>
      </c>
      <c r="F429" s="0" t="s">
        <v>3847</v>
      </c>
      <c r="G429" s="0" t="s">
        <v>5044</v>
      </c>
    </row>
    <row customHeight="1" ht="11.25">
      <c r="A430" s="0" t="s">
        <v>16</v>
      </c>
      <c r="B430" s="0" t="s">
        <v>4996</v>
      </c>
      <c r="C430" s="0" t="s">
        <v>4997</v>
      </c>
      <c r="D430" s="0" t="s">
        <v>5045</v>
      </c>
      <c r="E430" s="0" t="s">
        <v>5046</v>
      </c>
      <c r="F430" s="0" t="s">
        <v>3847</v>
      </c>
      <c r="G430" s="0" t="s">
        <v>5047</v>
      </c>
    </row>
    <row customHeight="1" ht="11.25">
      <c r="A431" s="0" t="s">
        <v>16</v>
      </c>
      <c r="B431" s="0" t="s">
        <v>4996</v>
      </c>
      <c r="C431" s="0" t="s">
        <v>4997</v>
      </c>
      <c r="D431" s="0" t="s">
        <v>5048</v>
      </c>
      <c r="E431" s="0" t="s">
        <v>5049</v>
      </c>
      <c r="F431" s="0" t="s">
        <v>3847</v>
      </c>
      <c r="G431" s="0" t="s">
        <v>5050</v>
      </c>
    </row>
    <row customHeight="1" ht="11.25">
      <c r="A432" s="0" t="s">
        <v>16</v>
      </c>
      <c r="B432" s="0" t="s">
        <v>4996</v>
      </c>
      <c r="C432" s="0" t="s">
        <v>4997</v>
      </c>
      <c r="D432" s="0" t="s">
        <v>4996</v>
      </c>
      <c r="E432" s="0" t="s">
        <v>4997</v>
      </c>
      <c r="F432" s="0" t="s">
        <v>3844</v>
      </c>
      <c r="G432" s="0" t="s">
        <v>5051</v>
      </c>
    </row>
    <row customHeight="1" ht="11.25">
      <c r="A433" s="0" t="s">
        <v>16</v>
      </c>
      <c r="B433" s="0" t="s">
        <v>5052</v>
      </c>
      <c r="C433" s="0" t="s">
        <v>5053</v>
      </c>
      <c r="D433" s="0" t="s">
        <v>5054</v>
      </c>
      <c r="E433" s="0" t="s">
        <v>5055</v>
      </c>
      <c r="F433" s="0" t="s">
        <v>3847</v>
      </c>
      <c r="G433" s="0" t="s">
        <v>5056</v>
      </c>
    </row>
    <row customHeight="1" ht="11.25">
      <c r="A434" s="0" t="s">
        <v>16</v>
      </c>
      <c r="B434" s="0" t="s">
        <v>5052</v>
      </c>
      <c r="C434" s="0" t="s">
        <v>5053</v>
      </c>
      <c r="D434" s="0" t="s">
        <v>3998</v>
      </c>
      <c r="E434" s="0" t="s">
        <v>5057</v>
      </c>
      <c r="F434" s="0" t="s">
        <v>3847</v>
      </c>
      <c r="G434" s="0" t="s">
        <v>5058</v>
      </c>
    </row>
    <row customHeight="1" ht="11.25">
      <c r="A435" s="0" t="s">
        <v>16</v>
      </c>
      <c r="B435" s="0" t="s">
        <v>5052</v>
      </c>
      <c r="C435" s="0" t="s">
        <v>5053</v>
      </c>
      <c r="D435" s="0" t="s">
        <v>5059</v>
      </c>
      <c r="E435" s="0" t="s">
        <v>5060</v>
      </c>
      <c r="F435" s="0" t="s">
        <v>3847</v>
      </c>
      <c r="G435" s="0" t="s">
        <v>5061</v>
      </c>
    </row>
    <row customHeight="1" ht="11.25">
      <c r="A436" s="0" t="s">
        <v>16</v>
      </c>
      <c r="B436" s="0" t="s">
        <v>5052</v>
      </c>
      <c r="C436" s="0" t="s">
        <v>5053</v>
      </c>
      <c r="D436" s="0" t="s">
        <v>5062</v>
      </c>
      <c r="E436" s="0" t="s">
        <v>5063</v>
      </c>
      <c r="F436" s="0" t="s">
        <v>3847</v>
      </c>
      <c r="G436" s="0" t="s">
        <v>5064</v>
      </c>
    </row>
    <row customHeight="1" ht="11.25">
      <c r="A437" s="0" t="s">
        <v>16</v>
      </c>
      <c r="B437" s="0" t="s">
        <v>5052</v>
      </c>
      <c r="C437" s="0" t="s">
        <v>5053</v>
      </c>
      <c r="D437" s="0" t="s">
        <v>3903</v>
      </c>
      <c r="E437" s="0" t="s">
        <v>5065</v>
      </c>
      <c r="F437" s="0" t="s">
        <v>3847</v>
      </c>
      <c r="G437" s="0" t="s">
        <v>5066</v>
      </c>
    </row>
    <row customHeight="1" ht="11.25">
      <c r="A438" s="0" t="s">
        <v>16</v>
      </c>
      <c r="B438" s="0" t="s">
        <v>5052</v>
      </c>
      <c r="C438" s="0" t="s">
        <v>5053</v>
      </c>
      <c r="D438" s="0" t="s">
        <v>5067</v>
      </c>
      <c r="E438" s="0" t="s">
        <v>5068</v>
      </c>
      <c r="F438" s="0" t="s">
        <v>3847</v>
      </c>
      <c r="G438" s="0" t="s">
        <v>5069</v>
      </c>
    </row>
    <row customHeight="1" ht="11.25">
      <c r="A439" s="0" t="s">
        <v>16</v>
      </c>
      <c r="B439" s="0" t="s">
        <v>5052</v>
      </c>
      <c r="C439" s="0" t="s">
        <v>5053</v>
      </c>
      <c r="D439" s="0" t="s">
        <v>5070</v>
      </c>
      <c r="E439" s="0" t="s">
        <v>5071</v>
      </c>
      <c r="F439" s="0" t="s">
        <v>3847</v>
      </c>
      <c r="G439" s="0" t="s">
        <v>5072</v>
      </c>
    </row>
    <row customHeight="1" ht="11.25">
      <c r="A440" s="0" t="s">
        <v>16</v>
      </c>
      <c r="B440" s="0" t="s">
        <v>5052</v>
      </c>
      <c r="C440" s="0" t="s">
        <v>5053</v>
      </c>
      <c r="D440" s="0" t="s">
        <v>5073</v>
      </c>
      <c r="E440" s="0" t="s">
        <v>5074</v>
      </c>
      <c r="F440" s="0" t="s">
        <v>3847</v>
      </c>
      <c r="G440" s="0" t="s">
        <v>5075</v>
      </c>
    </row>
    <row customHeight="1" ht="11.25">
      <c r="A441" s="0" t="s">
        <v>16</v>
      </c>
      <c r="B441" s="0" t="s">
        <v>5052</v>
      </c>
      <c r="C441" s="0" t="s">
        <v>5053</v>
      </c>
      <c r="D441" s="0" t="s">
        <v>5076</v>
      </c>
      <c r="E441" s="0" t="s">
        <v>5077</v>
      </c>
      <c r="F441" s="0" t="s">
        <v>3847</v>
      </c>
      <c r="G441" s="0" t="s">
        <v>5078</v>
      </c>
    </row>
    <row customHeight="1" ht="11.25">
      <c r="A442" s="0" t="s">
        <v>16</v>
      </c>
      <c r="B442" s="0" t="s">
        <v>5052</v>
      </c>
      <c r="C442" s="0" t="s">
        <v>5053</v>
      </c>
      <c r="D442" s="0" t="s">
        <v>5079</v>
      </c>
      <c r="E442" s="0" t="s">
        <v>5080</v>
      </c>
      <c r="F442" s="0" t="s">
        <v>3847</v>
      </c>
      <c r="G442" s="0" t="s">
        <v>5081</v>
      </c>
    </row>
    <row customHeight="1" ht="11.25">
      <c r="A443" s="0" t="s">
        <v>16</v>
      </c>
      <c r="B443" s="0" t="s">
        <v>5052</v>
      </c>
      <c r="C443" s="0" t="s">
        <v>5053</v>
      </c>
      <c r="D443" s="0" t="s">
        <v>5082</v>
      </c>
      <c r="E443" s="0" t="s">
        <v>5083</v>
      </c>
      <c r="F443" s="0" t="s">
        <v>3847</v>
      </c>
      <c r="G443" s="0" t="s">
        <v>5084</v>
      </c>
    </row>
    <row customHeight="1" ht="11.25">
      <c r="A444" s="0" t="s">
        <v>16</v>
      </c>
      <c r="B444" s="0" t="s">
        <v>5052</v>
      </c>
      <c r="C444" s="0" t="s">
        <v>5053</v>
      </c>
      <c r="D444" s="0" t="s">
        <v>5085</v>
      </c>
      <c r="E444" s="0" t="s">
        <v>5086</v>
      </c>
      <c r="F444" s="0" t="s">
        <v>3847</v>
      </c>
      <c r="G444" s="0" t="s">
        <v>5087</v>
      </c>
    </row>
    <row customHeight="1" ht="11.25">
      <c r="A445" s="0" t="s">
        <v>16</v>
      </c>
      <c r="B445" s="0" t="s">
        <v>5052</v>
      </c>
      <c r="C445" s="0" t="s">
        <v>5053</v>
      </c>
      <c r="D445" s="0" t="s">
        <v>5088</v>
      </c>
      <c r="E445" s="0" t="s">
        <v>5089</v>
      </c>
      <c r="F445" s="0" t="s">
        <v>3847</v>
      </c>
      <c r="G445" s="0" t="s">
        <v>5090</v>
      </c>
    </row>
    <row customHeight="1" ht="11.25">
      <c r="A446" s="0" t="s">
        <v>16</v>
      </c>
      <c r="B446" s="0" t="s">
        <v>5052</v>
      </c>
      <c r="C446" s="0" t="s">
        <v>5053</v>
      </c>
      <c r="D446" s="0" t="s">
        <v>5091</v>
      </c>
      <c r="E446" s="0" t="s">
        <v>5092</v>
      </c>
      <c r="F446" s="0" t="s">
        <v>3847</v>
      </c>
      <c r="G446" s="0" t="s">
        <v>5093</v>
      </c>
    </row>
    <row customHeight="1" ht="11.25">
      <c r="A447" s="0" t="s">
        <v>16</v>
      </c>
      <c r="B447" s="0" t="s">
        <v>5052</v>
      </c>
      <c r="C447" s="0" t="s">
        <v>5053</v>
      </c>
      <c r="D447" s="0" t="s">
        <v>5094</v>
      </c>
      <c r="E447" s="0" t="s">
        <v>5095</v>
      </c>
      <c r="F447" s="0" t="s">
        <v>3847</v>
      </c>
      <c r="G447" s="0" t="s">
        <v>5096</v>
      </c>
    </row>
    <row customHeight="1" ht="11.25">
      <c r="A448" s="0" t="s">
        <v>16</v>
      </c>
      <c r="B448" s="0" t="s">
        <v>5052</v>
      </c>
      <c r="C448" s="0" t="s">
        <v>5053</v>
      </c>
      <c r="D448" s="0" t="s">
        <v>3915</v>
      </c>
      <c r="E448" s="0" t="s">
        <v>5097</v>
      </c>
      <c r="F448" s="0" t="s">
        <v>3847</v>
      </c>
      <c r="G448" s="0" t="s">
        <v>5098</v>
      </c>
    </row>
    <row customHeight="1" ht="11.25">
      <c r="A449" s="0" t="s">
        <v>16</v>
      </c>
      <c r="B449" s="0" t="s">
        <v>5052</v>
      </c>
      <c r="C449" s="0" t="s">
        <v>5053</v>
      </c>
      <c r="D449" s="0" t="s">
        <v>5052</v>
      </c>
      <c r="E449" s="0" t="s">
        <v>5053</v>
      </c>
      <c r="F449" s="0" t="s">
        <v>3844</v>
      </c>
      <c r="G449" s="0" t="s">
        <v>5099</v>
      </c>
    </row>
    <row customHeight="1" ht="11.25">
      <c r="A450" s="0" t="s">
        <v>16</v>
      </c>
      <c r="B450" s="0" t="s">
        <v>5052</v>
      </c>
      <c r="C450" s="0" t="s">
        <v>5053</v>
      </c>
      <c r="D450" s="0" t="s">
        <v>5100</v>
      </c>
      <c r="E450" s="0" t="s">
        <v>5101</v>
      </c>
      <c r="F450" s="0" t="s">
        <v>3847</v>
      </c>
      <c r="G450" s="0" t="s">
        <v>5102</v>
      </c>
    </row>
    <row customHeight="1" ht="11.25">
      <c r="A451" s="0" t="s">
        <v>16</v>
      </c>
      <c r="B451" s="0" t="s">
        <v>5103</v>
      </c>
      <c r="C451" s="0" t="s">
        <v>5104</v>
      </c>
      <c r="D451" s="0" t="s">
        <v>5105</v>
      </c>
      <c r="E451" s="0" t="s">
        <v>5106</v>
      </c>
      <c r="F451" s="0" t="s">
        <v>3847</v>
      </c>
      <c r="G451" s="0" t="s">
        <v>5107</v>
      </c>
    </row>
    <row customHeight="1" ht="11.25">
      <c r="A452" s="0" t="s">
        <v>16</v>
      </c>
      <c r="B452" s="0" t="s">
        <v>5103</v>
      </c>
      <c r="C452" s="0" t="s">
        <v>5104</v>
      </c>
      <c r="D452" s="0" t="s">
        <v>5108</v>
      </c>
      <c r="E452" s="0" t="s">
        <v>5109</v>
      </c>
      <c r="F452" s="0" t="s">
        <v>3847</v>
      </c>
      <c r="G452" s="0" t="s">
        <v>5110</v>
      </c>
    </row>
    <row customHeight="1" ht="11.25">
      <c r="A453" s="0" t="s">
        <v>16</v>
      </c>
      <c r="B453" s="0" t="s">
        <v>5103</v>
      </c>
      <c r="C453" s="0" t="s">
        <v>5104</v>
      </c>
      <c r="D453" s="0" t="s">
        <v>5111</v>
      </c>
      <c r="E453" s="0" t="s">
        <v>5112</v>
      </c>
      <c r="F453" s="0" t="s">
        <v>3847</v>
      </c>
      <c r="G453" s="0" t="s">
        <v>5113</v>
      </c>
    </row>
    <row customHeight="1" ht="11.25">
      <c r="A454" s="0" t="s">
        <v>16</v>
      </c>
      <c r="B454" s="0" t="s">
        <v>5103</v>
      </c>
      <c r="C454" s="0" t="s">
        <v>5104</v>
      </c>
      <c r="D454" s="0" t="s">
        <v>5103</v>
      </c>
      <c r="E454" s="0" t="s">
        <v>5104</v>
      </c>
      <c r="F454" s="0" t="s">
        <v>3844</v>
      </c>
      <c r="G454" s="0" t="s">
        <v>5114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E8A8E-BA0F-C582-8073-5CA7578B2C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619" width="9.140625"/>
    <col min="2" max="2" style="18619" width="84.28125" customWidth="1"/>
    <col min="3" max="3" style="18619" width="9.140625"/>
  </cols>
  <sheetData>
    <row customHeight="1" ht="11.25">
      <c r="A1" s="1062" t="s">
        <v>5259</v>
      </c>
      <c r="B1" s="1062" t="s">
        <v>5260</v>
      </c>
      <c r="C1" s="1062" t="s">
        <v>1210</v>
      </c>
    </row>
    <row customHeight="1" ht="11.25">
      <c r="A2" s="1062">
        <v>4189678</v>
      </c>
      <c r="B2" s="1062" t="s">
        <v>5261</v>
      </c>
      <c r="C2" s="1062" t="s">
        <v>5262</v>
      </c>
    </row>
    <row customHeight="1" ht="11.25">
      <c r="A3" s="1062">
        <v>4190415</v>
      </c>
      <c r="B3" s="1062" t="s">
        <v>5263</v>
      </c>
      <c r="C3" s="1062" t="s">
        <v>5262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72D4C-ED3A-DC68-1DDB-DEA8EAB9B7C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624" width="38.421875" customWidth="1"/>
    <col min="2" max="5" style="18624" width="9.140625"/>
  </cols>
  <sheetData>
    <row customHeight="1" ht="15">
      <c r="A1" s="390" t="s">
        <v>5264</v>
      </c>
      <c r="B1" s="390" t="s">
        <v>5265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6A41D-A102-E76C-C3F4-C0DBA097E7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5266</v>
      </c>
      <c r="B1" s="0" t="b">
        <v>1</v>
      </c>
    </row>
    <row customHeight="1" ht="11.25">
      <c r="A2" s="0" t="s">
        <v>5267</v>
      </c>
      <c r="B2" s="0" t="b">
        <v>0</v>
      </c>
    </row>
    <row customHeight="1" ht="11.25">
      <c r="A3" s="0" t="s">
        <v>5268</v>
      </c>
      <c r="B3" s="0" t="b">
        <v>1</v>
      </c>
    </row>
    <row customHeight="1" ht="11.25">
      <c r="A4" s="0" t="s">
        <v>5269</v>
      </c>
      <c r="B4" s="0" t="b">
        <v>0</v>
      </c>
    </row>
    <row customHeight="1" ht="11.25">
      <c r="A5" s="0" t="s">
        <v>5270</v>
      </c>
      <c r="B5" s="0" t="b">
        <v>0</v>
      </c>
    </row>
    <row customHeight="1" ht="11.25">
      <c r="A6" s="0" t="s">
        <v>5271</v>
      </c>
      <c r="B6" s="0" t="b">
        <v>0</v>
      </c>
    </row>
    <row customHeight="1" ht="11.25">
      <c r="A7" s="0" t="s">
        <v>5272</v>
      </c>
      <c r="B7" s="0" t="b">
        <v>0</v>
      </c>
    </row>
    <row customHeight="1" ht="11.25">
      <c r="A8" s="0" t="s">
        <v>5273</v>
      </c>
      <c r="B8" s="0" t="b">
        <v>0</v>
      </c>
    </row>
    <row customHeight="1" ht="11.25">
      <c r="A9" s="0" t="s">
        <v>5274</v>
      </c>
      <c r="B9" s="0" t="b">
        <v>0</v>
      </c>
    </row>
    <row customHeight="1" ht="11.25">
      <c r="A10" s="0" t="s">
        <v>5275</v>
      </c>
      <c r="B10" s="0" t="b">
        <v>0</v>
      </c>
    </row>
    <row customHeight="1" ht="11.25">
      <c r="A11" s="0" t="s">
        <v>5276</v>
      </c>
      <c r="B11" s="0" t="b">
        <v>0</v>
      </c>
    </row>
    <row customHeight="1" ht="11.25">
      <c r="A12" s="0" t="s">
        <v>5277</v>
      </c>
      <c r="B12" s="0" t="b">
        <v>0</v>
      </c>
    </row>
    <row customHeight="1" ht="11.25">
      <c r="A13" s="0" t="s">
        <v>5278</v>
      </c>
      <c r="B13" s="0" t="b">
        <v>0</v>
      </c>
    </row>
    <row customHeight="1" ht="11.25">
      <c r="A14" s="0" t="s">
        <v>5279</v>
      </c>
      <c r="B14" s="0" t="b">
        <v>1</v>
      </c>
    </row>
    <row customHeight="1" ht="11.25">
      <c r="A15" s="0" t="s">
        <v>5280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C825D-B0EF-D459-284F-F92E66BC0F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718"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59F44-BE55-A74C-ABC7-99B9A35072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902" width="36.28125" customWidth="1"/>
    <col min="2" max="2" style="14902" width="21.140625" customWidth="1"/>
  </cols>
  <sheetData>
    <row customHeight="1" ht="11.25">
      <c r="A1" s="294" t="s">
        <v>5281</v>
      </c>
      <c r="B1" s="294" t="s">
        <v>5282</v>
      </c>
    </row>
    <row customHeight="1" ht="11.25">
      <c r="A2" s="289" t="s">
        <v>5283</v>
      </c>
      <c r="B2" s="289" t="s">
        <v>5284</v>
      </c>
    </row>
    <row customHeight="1" ht="11.25">
      <c r="A3" s="289" t="s">
        <v>5285</v>
      </c>
      <c r="B3" s="289" t="s">
        <v>5286</v>
      </c>
    </row>
    <row customHeight="1" ht="11.25">
      <c r="A4" s="289" t="s">
        <v>5287</v>
      </c>
      <c r="B4" s="289" t="s">
        <v>5288</v>
      </c>
    </row>
    <row customHeight="1" ht="11.25">
      <c r="A5" s="289" t="s">
        <v>5289</v>
      </c>
      <c r="B5" s="289" t="s">
        <v>5290</v>
      </c>
    </row>
    <row customHeight="1" ht="11.25">
      <c r="A6" s="289" t="s">
        <v>5291</v>
      </c>
      <c r="B6" s="289" t="s">
        <v>5292</v>
      </c>
    </row>
    <row customHeight="1" ht="11.25">
      <c r="A7" s="289" t="s">
        <v>5293</v>
      </c>
      <c r="B7" s="289" t="s">
        <v>5294</v>
      </c>
    </row>
    <row customHeight="1" ht="11.25">
      <c r="A8" s="289" t="s">
        <v>5295</v>
      </c>
      <c r="B8" s="289" t="s">
        <v>5296</v>
      </c>
    </row>
    <row customHeight="1" ht="11.25">
      <c r="A9" s="289" t="s">
        <v>5297</v>
      </c>
      <c r="B9" s="289" t="s">
        <v>5298</v>
      </c>
    </row>
    <row customHeight="1" ht="11.25">
      <c r="A10" s="289" t="s">
        <v>5299</v>
      </c>
      <c r="B10" s="289" t="s">
        <v>5300</v>
      </c>
    </row>
    <row customHeight="1" ht="11.25">
      <c r="A11" s="289" t="s">
        <v>5301</v>
      </c>
      <c r="B11" s="289" t="s">
        <v>5302</v>
      </c>
    </row>
    <row customHeight="1" ht="11.25">
      <c r="A12" s="289" t="s">
        <v>5303</v>
      </c>
      <c r="B12" s="289" t="s">
        <v>5304</v>
      </c>
    </row>
    <row customHeight="1" ht="11.25">
      <c r="A13" s="289" t="s">
        <v>5305</v>
      </c>
      <c r="B13" s="289" t="s">
        <v>5306</v>
      </c>
    </row>
    <row customHeight="1" ht="11.25">
      <c r="A14" s="289" t="s">
        <v>5307</v>
      </c>
      <c r="B14" s="289" t="s">
        <v>5308</v>
      </c>
    </row>
    <row customHeight="1" ht="11.25">
      <c r="A15" s="289" t="s">
        <v>5309</v>
      </c>
      <c r="B15" s="289" t="s">
        <v>5310</v>
      </c>
    </row>
    <row customHeight="1" ht="11.25">
      <c r="A16" s="289" t="s">
        <v>5311</v>
      </c>
      <c r="B16" s="289" t="s">
        <v>5312</v>
      </c>
    </row>
    <row customHeight="1" ht="11.25">
      <c r="A17" s="289" t="s">
        <v>5313</v>
      </c>
      <c r="B17" s="289" t="s">
        <v>5314</v>
      </c>
    </row>
    <row customHeight="1" ht="11.25">
      <c r="A18" s="289" t="s">
        <v>5315</v>
      </c>
      <c r="B18" s="289" t="s">
        <v>5316</v>
      </c>
    </row>
    <row customHeight="1" ht="11.25">
      <c r="A19" s="289" t="s">
        <v>5317</v>
      </c>
      <c r="B19" s="289" t="s">
        <v>5318</v>
      </c>
    </row>
    <row customHeight="1" ht="11.25">
      <c r="A20" s="289" t="s">
        <v>5319</v>
      </c>
      <c r="B20" s="289" t="s">
        <v>5320</v>
      </c>
    </row>
    <row customHeight="1" ht="11.25">
      <c r="A21" s="289" t="s">
        <v>5321</v>
      </c>
      <c r="B21" s="289" t="s">
        <v>5322</v>
      </c>
    </row>
    <row customHeight="1" ht="11.25">
      <c r="A22" s="289" t="s">
        <v>5323</v>
      </c>
      <c r="B22" s="289" t="s">
        <v>5324</v>
      </c>
    </row>
    <row customHeight="1" ht="11.25">
      <c r="A23" s="289" t="s">
        <v>5325</v>
      </c>
      <c r="B23" s="289" t="s">
        <v>5326</v>
      </c>
    </row>
    <row customHeight="1" ht="11.25">
      <c r="A24" s="289" t="s">
        <v>5327</v>
      </c>
      <c r="B24" s="289" t="s">
        <v>5328</v>
      </c>
    </row>
    <row customHeight="1" ht="11.25">
      <c r="A25" s="289" t="s">
        <v>5329</v>
      </c>
      <c r="B25" s="289" t="s">
        <v>5330</v>
      </c>
    </row>
    <row customHeight="1" ht="11.25">
      <c r="A26" s="289" t="s">
        <v>5331</v>
      </c>
      <c r="B26" s="289" t="s">
        <v>5332</v>
      </c>
    </row>
    <row customHeight="1" ht="11.25">
      <c r="A27" s="289" t="s">
        <v>5333</v>
      </c>
      <c r="B27" s="289" t="s">
        <v>5334</v>
      </c>
    </row>
    <row customHeight="1" ht="11.25">
      <c r="A28" s="289" t="s">
        <v>5335</v>
      </c>
      <c r="B28" s="289" t="s">
        <v>5336</v>
      </c>
    </row>
    <row customHeight="1" ht="11.25">
      <c r="A29" s="289" t="s">
        <v>5337</v>
      </c>
      <c r="B29" s="289" t="s">
        <v>5338</v>
      </c>
    </row>
    <row customHeight="1" ht="11.25">
      <c r="A30" s="289" t="s">
        <v>5339</v>
      </c>
      <c r="B30" s="289" t="s">
        <v>5340</v>
      </c>
    </row>
    <row customHeight="1" ht="11.25">
      <c r="A31" s="289" t="s">
        <v>5341</v>
      </c>
      <c r="B31" s="289" t="s">
        <v>5342</v>
      </c>
    </row>
    <row customHeight="1" ht="11.25">
      <c r="A32" s="289" t="s">
        <v>5343</v>
      </c>
      <c r="B32" s="289" t="s">
        <v>5344</v>
      </c>
    </row>
    <row customHeight="1" ht="11.25">
      <c r="A33" s="289" t="s">
        <v>5345</v>
      </c>
      <c r="B33" s="289" t="s">
        <v>5346</v>
      </c>
    </row>
    <row customHeight="1" ht="11.25">
      <c r="A34" s="289" t="s">
        <v>5347</v>
      </c>
      <c r="B34" s="289" t="s">
        <v>5348</v>
      </c>
    </row>
    <row customHeight="1" ht="11.25">
      <c r="A35" s="289" t="s">
        <v>5349</v>
      </c>
      <c r="B35" s="289" t="s">
        <v>5350</v>
      </c>
    </row>
    <row customHeight="1" ht="11.25">
      <c r="A36" s="289" t="s">
        <v>5351</v>
      </c>
      <c r="B36" s="289" t="s">
        <v>5352</v>
      </c>
    </row>
    <row customHeight="1" ht="11.25">
      <c r="A37" s="289" t="s">
        <v>5353</v>
      </c>
      <c r="B37" s="289" t="s">
        <v>5354</v>
      </c>
    </row>
    <row customHeight="1" ht="11.25">
      <c r="A38" s="289" t="s">
        <v>5355</v>
      </c>
      <c r="B38" s="289" t="s">
        <v>5356</v>
      </c>
    </row>
    <row customHeight="1" ht="11.25">
      <c r="A39" s="289" t="s">
        <v>5357</v>
      </c>
      <c r="B39" s="289" t="s">
        <v>5358</v>
      </c>
    </row>
    <row customHeight="1" ht="11.25">
      <c r="A40" s="289" t="s">
        <v>5359</v>
      </c>
      <c r="B40" s="289" t="s">
        <v>5360</v>
      </c>
    </row>
    <row customHeight="1" ht="11.25">
      <c r="A41" s="289" t="s">
        <v>5361</v>
      </c>
      <c r="B41" s="289" t="s">
        <v>5362</v>
      </c>
    </row>
    <row customHeight="1" ht="11.25">
      <c r="A42" s="289" t="s">
        <v>5363</v>
      </c>
      <c r="B42" s="289" t="s">
        <v>5364</v>
      </c>
    </row>
    <row customHeight="1" ht="11.25">
      <c r="A43" s="289" t="s">
        <v>5365</v>
      </c>
      <c r="B43" s="289" t="s">
        <v>5366</v>
      </c>
    </row>
    <row customHeight="1" ht="11.25">
      <c r="A44" s="289" t="s">
        <v>5367</v>
      </c>
      <c r="B44" s="289" t="s">
        <v>5368</v>
      </c>
    </row>
    <row customHeight="1" ht="11.25">
      <c r="A45" s="289" t="s">
        <v>5369</v>
      </c>
      <c r="B45" s="289" t="s">
        <v>5370</v>
      </c>
    </row>
    <row customHeight="1" ht="11.25">
      <c r="A46" s="289" t="s">
        <v>5371</v>
      </c>
      <c r="B46" s="289" t="s">
        <v>5372</v>
      </c>
    </row>
    <row customHeight="1" ht="11.25">
      <c r="A47" s="289" t="s">
        <v>5373</v>
      </c>
      <c r="B47" s="289" t="s">
        <v>5374</v>
      </c>
    </row>
    <row customHeight="1" ht="11.25">
      <c r="A48" s="289" t="s">
        <v>5375</v>
      </c>
      <c r="B48" s="289" t="s">
        <v>5376</v>
      </c>
    </row>
    <row customHeight="1" ht="11.25">
      <c r="A49" s="289" t="s">
        <v>5377</v>
      </c>
      <c r="B49" s="289" t="s">
        <v>5378</v>
      </c>
    </row>
    <row customHeight="1" ht="11.25">
      <c r="A50" s="289" t="s">
        <v>5379</v>
      </c>
      <c r="B50" s="289" t="s">
        <v>5380</v>
      </c>
    </row>
    <row customHeight="1" ht="11.25">
      <c r="A51" s="289" t="s">
        <v>5381</v>
      </c>
      <c r="B51" s="289" t="s">
        <v>5382</v>
      </c>
    </row>
    <row customHeight="1" ht="11.25">
      <c r="A52" s="289" t="s">
        <v>5383</v>
      </c>
      <c r="B52" s="289" t="s">
        <v>5384</v>
      </c>
    </row>
    <row customHeight="1" ht="11.25">
      <c r="A53" s="289" t="s">
        <v>5385</v>
      </c>
      <c r="B53" s="289" t="s">
        <v>5386</v>
      </c>
    </row>
    <row customHeight="1" ht="11.25">
      <c r="A54" s="289" t="s">
        <v>5387</v>
      </c>
      <c r="B54" s="289" t="s">
        <v>5388</v>
      </c>
    </row>
    <row customHeight="1" ht="11.25">
      <c r="A55" s="289" t="s">
        <v>5389</v>
      </c>
      <c r="B55" s="289" t="s">
        <v>5390</v>
      </c>
    </row>
    <row customHeight="1" ht="11.25">
      <c r="A56" s="289" t="s">
        <v>5391</v>
      </c>
      <c r="B56" s="289" t="s">
        <v>5392</v>
      </c>
    </row>
    <row customHeight="1" ht="11.25">
      <c r="A57" s="289" t="s">
        <v>5393</v>
      </c>
      <c r="B57" s="289" t="s">
        <v>5394</v>
      </c>
    </row>
    <row customHeight="1" ht="11.25">
      <c r="A58" s="289" t="s">
        <v>5395</v>
      </c>
      <c r="B58" s="289" t="s">
        <v>5396</v>
      </c>
    </row>
    <row customHeight="1" ht="11.25">
      <c r="A59" s="289" t="s">
        <v>5397</v>
      </c>
      <c r="B59" s="289" t="s">
        <v>5398</v>
      </c>
    </row>
    <row customHeight="1" ht="11.25">
      <c r="A60" s="289" t="s">
        <v>5399</v>
      </c>
      <c r="B60" s="289" t="s">
        <v>5400</v>
      </c>
    </row>
    <row customHeight="1" ht="11.25">
      <c r="A61" s="289"/>
      <c r="B61" s="289" t="s">
        <v>5401</v>
      </c>
    </row>
    <row customHeight="1" ht="11.25">
      <c r="A62" s="289"/>
      <c r="B62" s="289" t="s">
        <v>5402</v>
      </c>
    </row>
    <row customHeight="1" ht="11.25">
      <c r="A63" s="289"/>
      <c r="B63" s="289" t="s">
        <v>5403</v>
      </c>
    </row>
    <row customHeight="1" ht="11.25">
      <c r="A64" s="289"/>
      <c r="B64" s="289" t="s">
        <v>5404</v>
      </c>
    </row>
    <row customHeight="1" ht="11.25">
      <c r="A65" s="289"/>
      <c r="B65" s="289" t="s">
        <v>5405</v>
      </c>
    </row>
    <row customHeight="1" ht="11.25">
      <c r="A66" s="289"/>
      <c r="B66" s="289" t="s">
        <v>5406</v>
      </c>
    </row>
    <row customHeight="1" ht="11.25">
      <c r="A67" s="289"/>
      <c r="B67" s="289" t="s">
        <v>5407</v>
      </c>
    </row>
    <row customHeight="1" ht="11.25">
      <c r="A68" s="289"/>
      <c r="B68" s="289" t="s">
        <v>5408</v>
      </c>
    </row>
    <row customHeight="1" ht="11.25">
      <c r="A69" s="289"/>
      <c r="B69" s="289" t="s">
        <v>5409</v>
      </c>
    </row>
    <row customHeight="1" ht="11.25">
      <c r="A70" s="289"/>
      <c r="B70" s="289" t="s">
        <v>5410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DC5B7-C51C-97BF-BFE3-2A85BEB6FF8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902" width="3.7109375" customWidth="1"/>
    <col min="2" max="2" style="14902" width="90.7109375" customWidth="1"/>
    <col min="3" max="4" style="14902" width="9.140625"/>
  </cols>
  <sheetData>
    <row customHeight="1" ht="11.25">
      <c r="B1" s="320" t="s">
        <v>5411</v>
      </c>
    </row>
    <row customHeight="1" ht="90">
      <c r="B2" s="321" t="s">
        <v>5412</v>
      </c>
    </row>
    <row customHeight="1" ht="67.5">
      <c r="B3" s="321" t="s">
        <v>5413</v>
      </c>
    </row>
    <row customHeight="1" ht="33.75">
      <c r="B4" s="321" t="s">
        <v>5414</v>
      </c>
    </row>
    <row customHeight="1" ht="11.25">
      <c r="B5" s="321" t="s">
        <v>5415</v>
      </c>
    </row>
    <row customHeight="1" ht="22.5">
      <c r="B6" s="321" t="s">
        <v>5416</v>
      </c>
    </row>
    <row customHeight="1" ht="22.5">
      <c r="B7" s="321" t="s">
        <v>5417</v>
      </c>
    </row>
    <row customHeight="1" ht="22.5">
      <c r="B8" s="321" t="s">
        <v>5418</v>
      </c>
    </row>
    <row customHeight="1" ht="22.5">
      <c r="B9" s="321" t="s">
        <v>5419</v>
      </c>
    </row>
    <row customHeight="1" ht="56.25">
      <c r="B10" s="321" t="s">
        <v>5420</v>
      </c>
    </row>
    <row customHeight="1" ht="12.75">
      <c r="B11" s="386" t="s">
        <v>5421</v>
      </c>
    </row>
    <row customHeight="1" ht="11.25">
      <c r="B12" s="320" t="s">
        <v>5422</v>
      </c>
    </row>
    <row customHeight="1" ht="22.5">
      <c r="B13" s="321" t="s">
        <v>5423</v>
      </c>
    </row>
    <row customHeight="1" ht="67.5">
      <c r="B14" s="321" t="s">
        <v>5424</v>
      </c>
    </row>
    <row customHeight="1" ht="22.5">
      <c r="B15" s="321" t="s">
        <v>5425</v>
      </c>
    </row>
    <row customHeight="1" ht="11.25">
      <c r="B16" s="320" t="s">
        <v>5426</v>
      </c>
      <c r="D16" s="327"/>
    </row>
    <row customHeight="1" ht="33.75">
      <c r="B17" s="321" t="s">
        <v>5427</v>
      </c>
    </row>
    <row customHeight="1" ht="33.75">
      <c r="B18" s="321" t="s">
        <v>5428</v>
      </c>
    </row>
    <row customHeight="1" ht="11.25">
      <c r="B19" s="321" t="s">
        <v>5429</v>
      </c>
    </row>
    <row customHeight="1" ht="33.75">
      <c r="B20" s="321" t="s">
        <v>5430</v>
      </c>
    </row>
    <row customHeight="1" ht="11.25">
      <c r="B21" s="320" t="s">
        <v>5431</v>
      </c>
    </row>
    <row customHeight="1" ht="11.25">
      <c r="B22" s="321" t="s">
        <v>5432</v>
      </c>
    </row>
    <row r="24" customHeight="1" ht="22.5">
      <c r="B24" s="388" t="s">
        <v>5433</v>
      </c>
    </row>
    <row r="26" customHeight="1" ht="11.25">
      <c r="B26" s="320" t="s">
        <v>5434</v>
      </c>
    </row>
    <row customHeight="1" ht="22.5">
      <c r="B27" s="387" t="s">
        <v>440</v>
      </c>
    </row>
    <row customHeight="1" ht="56.25">
      <c r="B28" s="387" t="s">
        <v>5435</v>
      </c>
    </row>
    <row customHeight="1" ht="11.25">
      <c r="B29" s="437" t="s">
        <v>5436</v>
      </c>
    </row>
    <row customHeight="1" ht="22.5">
      <c r="B30" s="387" t="s">
        <v>5437</v>
      </c>
    </row>
    <row r="32" customHeight="1" ht="11.25">
      <c r="A32" s="415"/>
      <c r="B32" s="416" t="s">
        <v>5438</v>
      </c>
    </row>
    <row customHeight="1" ht="14.25">
      <c r="A33" s="417">
        <v>1</v>
      </c>
      <c r="B33" s="418" t="s">
        <v>5439</v>
      </c>
    </row>
    <row customHeight="1" ht="14.25">
      <c r="A34" s="417">
        <v>2</v>
      </c>
      <c r="B34" s="418" t="s">
        <v>5440</v>
      </c>
    </row>
    <row customHeight="1" ht="11.25">
      <c r="B35" s="416" t="s">
        <v>5441</v>
      </c>
    </row>
    <row customHeight="1" ht="11.25">
      <c r="B36" s="418" t="s">
        <v>5442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