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firstSheet="3" activeTab="3"/>
  </bookViews>
  <sheets>
    <sheet name="июнь" sheetId="1" state="hidden" r:id="rId1"/>
    <sheet name="июль" sheetId="2" state="hidden" r:id="rId2"/>
    <sheet name="август" sheetId="3" state="hidden" r:id="rId3"/>
    <sheet name="сентябрь" sheetId="4" r:id="rId4"/>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24" i="4" l="1"/>
  <c r="DB23" i="4"/>
  <c r="DB21" i="4"/>
  <c r="CC24" i="4"/>
  <c r="CC23" i="4"/>
  <c r="CC22" i="4"/>
  <c r="CC21" i="4"/>
  <c r="DB20" i="4" l="1"/>
  <c r="CC20" i="4"/>
  <c r="DB18" i="4" l="1"/>
  <c r="CC18" i="4"/>
  <c r="DB17" i="3" l="1"/>
  <c r="DB17" i="4"/>
  <c r="DB16" i="4" l="1"/>
  <c r="CC16" i="4"/>
  <c r="CC15" i="4" l="1"/>
  <c r="CC14" i="4" l="1"/>
  <c r="ED24" i="4" l="1"/>
  <c r="ED23" i="4"/>
  <c r="ED22" i="4"/>
  <c r="ED21" i="4"/>
  <c r="ED20" i="4"/>
  <c r="DB19" i="4"/>
  <c r="CC19" i="4"/>
  <c r="ED19" i="4" s="1"/>
  <c r="ED18" i="4"/>
  <c r="ED17" i="4"/>
  <c r="CC17" i="4"/>
  <c r="ED16" i="4"/>
  <c r="ED15" i="4"/>
  <c r="DB14" i="4"/>
  <c r="ED14" i="4" s="1"/>
  <c r="CC25" i="4"/>
  <c r="ED25" i="4" l="1"/>
  <c r="DB25" i="4"/>
  <c r="DB24" i="3"/>
  <c r="DB23" i="3"/>
  <c r="DB22" i="3"/>
  <c r="DB21" i="3"/>
  <c r="DB24" i="2"/>
  <c r="DB23" i="2"/>
  <c r="DB22" i="2"/>
  <c r="DB21" i="2"/>
  <c r="DB24" i="1"/>
  <c r="DB23" i="1"/>
  <c r="DB22" i="1"/>
  <c r="DB21" i="1"/>
  <c r="DB20" i="1" l="1"/>
  <c r="DB20" i="2"/>
  <c r="DB18" i="2" l="1"/>
  <c r="DB18" i="3"/>
  <c r="DB17" i="2" l="1"/>
  <c r="DB16" i="3" l="1"/>
  <c r="DB16" i="2"/>
  <c r="DB14" i="2" l="1"/>
  <c r="CC24" i="3" l="1"/>
  <c r="CC23" i="3"/>
  <c r="CC21" i="3"/>
  <c r="CC24" i="2"/>
  <c r="CC23" i="2"/>
  <c r="CC21" i="2"/>
  <c r="CC20" i="2" l="1"/>
  <c r="DB20" i="3"/>
  <c r="CC20" i="3"/>
  <c r="CC18" i="3" l="1"/>
  <c r="CC18" i="2"/>
  <c r="DB18" i="1"/>
  <c r="DB17" i="1" l="1"/>
  <c r="DB16" i="1" l="1"/>
  <c r="CC16" i="3"/>
  <c r="CC16" i="2"/>
  <c r="DB15" i="1" l="1"/>
  <c r="DB14" i="3" l="1"/>
  <c r="DB14" i="1"/>
  <c r="CC14" i="3"/>
  <c r="CC14" i="2"/>
  <c r="ED23" i="3" l="1"/>
  <c r="ED22" i="3"/>
  <c r="CC22" i="3"/>
  <c r="DB19" i="3"/>
  <c r="ED19" i="3" s="1"/>
  <c r="CC19" i="3"/>
  <c r="ED18" i="3"/>
  <c r="CC17" i="3"/>
  <c r="ED17" i="3" s="1"/>
  <c r="ED16" i="3"/>
  <c r="CC15" i="3"/>
  <c r="ED15" i="3" s="1"/>
  <c r="ED14" i="3"/>
  <c r="ED24" i="2"/>
  <c r="CC22" i="2"/>
  <c r="ED22" i="2" s="1"/>
  <c r="ED21" i="2"/>
  <c r="ED20" i="2"/>
  <c r="ED19" i="2"/>
  <c r="DB19" i="2"/>
  <c r="CC19" i="2"/>
  <c r="ED18" i="2"/>
  <c r="CC17" i="2"/>
  <c r="ED16" i="2"/>
  <c r="ED15" i="2"/>
  <c r="CC15" i="2"/>
  <c r="ED14" i="2"/>
  <c r="CC25" i="2"/>
  <c r="ED21" i="3" l="1"/>
  <c r="CC25" i="3"/>
  <c r="ED20" i="3"/>
  <c r="ED24" i="3"/>
  <c r="ED17" i="2"/>
  <c r="ED23" i="2"/>
  <c r="ED25" i="2" s="1"/>
  <c r="DB25" i="3"/>
  <c r="DB25" i="2"/>
  <c r="CC24" i="1"/>
  <c r="ED24" i="1" s="1"/>
  <c r="CC23" i="1"/>
  <c r="CC22" i="1"/>
  <c r="CC21" i="1"/>
  <c r="CC20" i="1"/>
  <c r="DB19" i="1"/>
  <c r="ED19" i="1" s="1"/>
  <c r="CC19" i="1"/>
  <c r="CC18" i="1"/>
  <c r="ED18" i="1" s="1"/>
  <c r="CC17" i="1"/>
  <c r="CC16" i="1"/>
  <c r="CC15" i="1"/>
  <c r="CC14" i="1"/>
  <c r="ED25" i="3" l="1"/>
  <c r="ED20" i="1"/>
  <c r="ED21" i="1"/>
  <c r="ED23" i="1"/>
  <c r="ED22" i="1"/>
  <c r="ED17" i="1"/>
  <c r="ED16" i="1"/>
  <c r="ED15" i="1"/>
  <c r="ED14" i="1"/>
  <c r="DB25" i="1"/>
  <c r="CC25" i="1"/>
  <c r="ED25" i="1" l="1"/>
</calcChain>
</file>

<file path=xl/sharedStrings.xml><?xml version="1.0" encoding="utf-8"?>
<sst xmlns="http://schemas.openxmlformats.org/spreadsheetml/2006/main" count="284" uniqueCount="59">
  <si>
    <t>Форма 6</t>
  </si>
  <si>
    <t>Информация о наличии (отсутствии) технической возможности доступа к регулируемым услугам</t>
  </si>
  <si>
    <t xml:space="preserve">по транспортировке газа по газораспределительным сетям </t>
  </si>
  <si>
    <t>АО «Дальневосточная генерирующая компания»</t>
  </si>
  <si>
    <t>(наименование субъекта естественной монополии)</t>
  </si>
  <si>
    <t>за</t>
  </si>
  <si>
    <t>20</t>
  </si>
  <si>
    <t xml:space="preserve"> года</t>
  </si>
  <si>
    <t>(месяц)</t>
  </si>
  <si>
    <t>(период)</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</si>
  <si>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</si>
  <si>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</si>
  <si>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</si>
  <si>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</si>
  <si>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 куб. м</t>
  </si>
  <si>
    <t>Объемы газа в соответствии 
с удовлетворенными заявками, 
млн. куб. м</t>
  </si>
  <si>
    <t>Свободная мощность газораспределительной сети, 
млн. куб. м</t>
  </si>
  <si>
    <t>1</t>
  </si>
  <si>
    <t>2</t>
  </si>
  <si>
    <t>3</t>
  </si>
  <si>
    <t>4</t>
  </si>
  <si>
    <t>5</t>
  </si>
  <si>
    <t>6</t>
  </si>
  <si>
    <t>7</t>
  </si>
  <si>
    <t>ГРС-3</t>
  </si>
  <si>
    <t>первый сварной стык за шаровым краном кранового узла № 7 распределительного газопровода «Газопровод ГРС-3 - ТЭЦ-2 с подключением коммунальных и промышленных потребителей»</t>
  </si>
  <si>
    <t>ООО «СервисМонтажСтрой»</t>
  </si>
  <si>
    <t>4-я группа</t>
  </si>
  <si>
    <t>первый сварной стык на врезке в распределительный газопровод «Газопровод ГРС-3 - ТЭЦ-2 с подключением коммунальных и промышленных потребителей»</t>
  </si>
  <si>
    <t>Местная православная религиозная организация Приход преподобного Серафима Саровского г.Хабаровск</t>
  </si>
  <si>
    <t>5-я группа</t>
  </si>
  <si>
    <t>первый сварной стык за шаровым краном кранового узла № 16 распределительного газопровода «Газопровод ГРС-3 - ТЭЦ-2 с подключением коммунальных и промышленных потребителей»</t>
  </si>
  <si>
    <t>ИП Семенова Анна Владимировна</t>
  </si>
  <si>
    <t>первый сварной стык за шаровым краном кранового узла № 1 распределительного газопровода «Газопровод ГРС-3 - ТЭЦ-2 с подключением коммунальных и промышленных потребителей»</t>
  </si>
  <si>
    <t>ООО «Хабаровский завод строительной керамики»</t>
  </si>
  <si>
    <t>КУ № 15 в ПК 185+02,21 распределительного газопровода ГРС-3 - ТЭЦ-2</t>
  </si>
  <si>
    <t>АО «ННК-Хабаровский НПЗ»</t>
  </si>
  <si>
    <t>2-я группа</t>
  </si>
  <si>
    <t>первый сварной стык на врезке в газопровод «ГРС 3 - ХТЭЦ-2» за шаровым краном кранового узла № 9</t>
  </si>
  <si>
    <t>ООО «Автоколонна 1269»</t>
  </si>
  <si>
    <t>первый сварной стык за шаровым краном кранового узла № 9 распределительного газопровода «Газопровод ГРС-3 - ТЭЦ-2 с подключением коммунальных и промышленных потребителей»</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</si>
  <si>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</si>
  <si>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АО «Газпром газораспределение Дальний Восток»</t>
  </si>
  <si>
    <t>6-я группа</t>
  </si>
  <si>
    <t xml:space="preserve">точка присоединения "газопровода ГРС-3 - ХТЭЦ-2" к газопроводу "ПГ ВД КУ№11 - ГРП-25 ".
точка присоединения "газопровода ГРС-3 - ХТЭЦ-2" к газопроводу "ПГ ВД КУ№ б/н - ГРП-40 ".
точка присоединения первый сварной стык на врезках в газопровод "ГРС-3-ХТЭЦ-2"  ПК 159+86,6 ПК 159+90
точка присоединения первый сварной стык за шаровым краном КУ № 5 газопровода "ГРС-3-ХТЭЦ-2" </t>
  </si>
  <si>
    <t>8-я группа</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</si>
  <si>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</si>
  <si>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транзит</t>
  </si>
  <si>
    <t>Итого</t>
  </si>
  <si>
    <t>июнь</t>
  </si>
  <si>
    <t>1-30 июня</t>
  </si>
  <si>
    <t>август</t>
  </si>
  <si>
    <t>1-31 августа</t>
  </si>
  <si>
    <t>июль</t>
  </si>
  <si>
    <t>1-31 июля</t>
  </si>
  <si>
    <t xml:space="preserve">ООО «Капторстрой»     </t>
  </si>
  <si>
    <t xml:space="preserve">ООО «Капторстрой»    </t>
  </si>
  <si>
    <t>сентябрь</t>
  </si>
  <si>
    <t>1-30 сентября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</si>
</sst>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11"/>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9"/>
      <name val="Times New Roman"/>
      <family val="1"/>
      <charset val="204"/>
    </font>
    <font>
      <b/>
      <sz val="9"/>
      <name val="Times New Roman"/>
      <family val="1"/>
      <charset val="204"/>
    </font>
    <font>
      <sz val="8"/>
      <name val="Times New Roman"/>
      <family val="1"/>
      <charset val="204"/>
    </font>
  </fonts>
  <fills count="3">
    <fill>
      <patternFill patternType="none"/>
    </fill>
    <fill>
      <patternFill patternType="gray125"/>
    </fill>
    <fill>
      <patternFill patternType="solid">
        <fgColor indexed="5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Fill="1"/>
    <xf numFmtId="0" fontId="3" fillId="0" borderId="0" xfId="0" applyFont="1" applyFill="1" applyAlignment="1">
      <alignment horizontal="left"/>
    </xf>
    <xf numFmtId="0" fontId="3" fillId="0" borderId="0" xfId="0" applyFont="1" applyAlignment="1">
      <alignment horizontal="left"/>
    </xf>
    <xf numFmtId="0" fontId="5" fillId="0" borderId="0" xfId="0" applyFont="1" applyAlignment="1">
      <alignment horizontal="left"/>
    </xf>
    <xf numFmtId="0" fontId="4" fillId="0" borderId="0" xfId="0" applyFont="1" applyFill="1" applyAlignment="1">
      <alignment horizontal="left"/>
    </xf>
    <xf numFmtId="0" fontId="4" fillId="0" borderId="0" xfId="0" applyFont="1" applyFill="1" applyAlignment="1">
      <alignment horizontal="right"/>
    </xf>
    <xf numFmtId="0" fontId="6" fillId="0" borderId="0" xfId="0" applyFont="1" applyFill="1" applyAlignment="1">
      <alignment horizontal="left"/>
    </xf>
    <xf numFmtId="0" fontId="7" fillId="0" borderId="0" xfId="0" applyFont="1" applyFill="1" applyAlignment="1">
      <alignment horizontal="left"/>
    </xf>
    <xf numFmtId="0" fontId="4" fillId="0" borderId="0" xfId="0" applyFont="1" applyFill="1" applyAlignment="1">
      <alignment horizontal="right"/>
    </xf>
    <xf numFmtId="0" fontId="4" fillId="0" borderId="0" xfId="0" applyFont="1" applyFill="1"/>
    <xf numFmtId="0" fontId="8" fillId="0" borderId="0" xfId="0" applyFont="1" applyFill="1" applyAlignment="1">
      <alignment horizontal="left"/>
    </xf>
    <xf numFmtId="0" fontId="2" fillId="0" borderId="0" xfId="0" applyFont="1" applyFill="1" applyAlignment="1">
      <alignment horizontal="left"/>
    </xf>
    <xf numFmtId="0" fontId="8"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4" fillId="0" borderId="0" xfId="0" applyFont="1" applyFill="1" applyAlignment="1">
      <alignment horizontal="right"/>
    </xf>
    <xf numFmtId="0" fontId="8" fillId="0" borderId="2" xfId="0" applyFont="1" applyFill="1" applyBorder="1" applyAlignment="1">
      <alignment horizontal="center" vertical="top"/>
    </xf>
    <xf numFmtId="49" fontId="2" fillId="0" borderId="1" xfId="0" applyNumberFormat="1" applyFont="1" applyFill="1" applyBorder="1" applyAlignment="1">
      <alignment horizontal="center"/>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xf>
    <xf numFmtId="0" fontId="4" fillId="0" borderId="1" xfId="0" applyFont="1" applyFill="1" applyBorder="1" applyAlignment="1">
      <alignment horizontal="center"/>
    </xf>
    <xf numFmtId="0" fontId="8" fillId="0" borderId="0" xfId="0" applyFont="1" applyFill="1" applyBorder="1" applyAlignment="1">
      <alignment horizontal="center" vertical="top"/>
    </xf>
    <xf numFmtId="49" fontId="4" fillId="0" borderId="1" xfId="0" applyNumberFormat="1" applyFont="1" applyFill="1" applyBorder="1" applyAlignment="1">
      <alignment horizontal="center"/>
    </xf>
    <xf numFmtId="0" fontId="4" fillId="0" borderId="0" xfId="0" applyFont="1" applyFill="1" applyAlignment="1">
      <alignment horizontal="right"/>
    </xf>
    <xf numFmtId="49" fontId="4" fillId="0" borderId="1" xfId="0" applyNumberFormat="1" applyFont="1" applyFill="1" applyBorder="1" applyAlignment="1">
      <alignment horizontal="left"/>
    </xf>
    <xf numFmtId="0" fontId="6" fillId="0" borderId="3" xfId="0" quotePrefix="1" applyNumberFormat="1" applyFont="1" applyFill="1" applyBorder="1" applyAlignment="1">
      <alignment horizontal="center" vertical="top"/>
    </xf>
    <xf numFmtId="0" fontId="6" fillId="0" borderId="3" xfId="0" applyNumberFormat="1" applyFont="1" applyFill="1" applyBorder="1" applyAlignment="1">
      <alignment horizontal="center" vertical="top"/>
    </xf>
    <xf numFmtId="0" fontId="6" fillId="0" borderId="3" xfId="0" applyNumberFormat="1" applyFont="1" applyFill="1" applyBorder="1" applyAlignment="1">
      <alignment horizontal="center" vertical="center"/>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18" workbookViewId="0">
      <selection activeCell="DB25" sqref="DB25:EC2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5" t="s">
        <v>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row>
    <row r="5" spans="1:161" s="8" customFormat="1" ht="15.75" x14ac:dyDescent="0.25">
      <c r="CH5" s="9" t="s">
        <v>2</v>
      </c>
      <c r="CI5" s="26" t="s">
        <v>3</v>
      </c>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7" t="s">
        <v>4</v>
      </c>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row>
    <row r="7" spans="1:161" s="8" customFormat="1" ht="15.75" x14ac:dyDescent="0.25">
      <c r="BQ7" s="9" t="s">
        <v>5</v>
      </c>
      <c r="BR7" s="28" t="s">
        <v>49</v>
      </c>
      <c r="BS7" s="28"/>
      <c r="BT7" s="28"/>
      <c r="BU7" s="28"/>
      <c r="BV7" s="28"/>
      <c r="BW7" s="28"/>
      <c r="BX7" s="28"/>
      <c r="BY7" s="28"/>
      <c r="BZ7" s="28"/>
      <c r="CA7" s="28"/>
      <c r="CB7" s="28"/>
      <c r="CC7" s="28"/>
      <c r="CD7" s="28"/>
      <c r="CE7" s="28"/>
      <c r="CF7" s="28"/>
      <c r="CG7" s="28"/>
      <c r="CH7" s="28"/>
      <c r="CI7" s="28"/>
      <c r="CJ7" s="29">
        <v>20</v>
      </c>
      <c r="CK7" s="29"/>
      <c r="CL7" s="29"/>
      <c r="CM7" s="29"/>
      <c r="CN7" s="30" t="s">
        <v>6</v>
      </c>
      <c r="CO7" s="30"/>
      <c r="CP7" s="30"/>
      <c r="CQ7" s="30"/>
      <c r="CR7" s="13" t="s">
        <v>7</v>
      </c>
      <c r="CV7" s="13"/>
      <c r="CW7" s="13"/>
      <c r="CX7" s="13"/>
    </row>
    <row r="8" spans="1:161" s="14" customFormat="1" ht="11.25" x14ac:dyDescent="0.2">
      <c r="BR8" s="21" t="s">
        <v>8</v>
      </c>
      <c r="BS8" s="21"/>
      <c r="BT8" s="21"/>
      <c r="BU8" s="21"/>
      <c r="BV8" s="21"/>
      <c r="BW8" s="21"/>
      <c r="BX8" s="21"/>
      <c r="BY8" s="21"/>
      <c r="BZ8" s="21"/>
      <c r="CA8" s="21"/>
      <c r="CB8" s="21"/>
      <c r="CC8" s="21"/>
      <c r="CD8" s="21"/>
      <c r="CE8" s="21"/>
      <c r="CF8" s="21"/>
      <c r="CG8" s="21"/>
      <c r="CH8" s="21"/>
      <c r="CI8" s="21"/>
    </row>
    <row r="9" spans="1:161" x14ac:dyDescent="0.25">
      <c r="A9" s="22" t="s">
        <v>50</v>
      </c>
      <c r="B9" s="22"/>
      <c r="C9" s="22"/>
      <c r="D9" s="22"/>
      <c r="E9" s="22"/>
      <c r="F9" s="22"/>
      <c r="G9" s="22"/>
      <c r="H9" s="22"/>
      <c r="I9" s="22"/>
      <c r="J9" s="22"/>
      <c r="K9" s="22"/>
      <c r="L9" s="22"/>
      <c r="M9" s="22"/>
      <c r="N9" s="22"/>
      <c r="O9" s="22"/>
      <c r="P9" s="22"/>
      <c r="Q9" s="22"/>
      <c r="R9" s="22"/>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1" t="s">
        <v>9</v>
      </c>
      <c r="B10" s="21"/>
      <c r="C10" s="21"/>
      <c r="D10" s="21"/>
      <c r="E10" s="21"/>
      <c r="F10" s="21"/>
      <c r="G10" s="21"/>
      <c r="H10" s="21"/>
      <c r="I10" s="21"/>
      <c r="J10" s="21"/>
      <c r="K10" s="21"/>
      <c r="L10" s="21"/>
      <c r="M10" s="21"/>
      <c r="N10" s="21"/>
      <c r="O10" s="21"/>
      <c r="P10" s="21"/>
      <c r="Q10" s="21"/>
      <c r="R10" s="21"/>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3" t="s">
        <v>10</v>
      </c>
      <c r="B12" s="23"/>
      <c r="C12" s="23"/>
      <c r="D12" s="23"/>
      <c r="E12" s="23"/>
      <c r="F12" s="23"/>
      <c r="G12" s="23"/>
      <c r="H12" s="23"/>
      <c r="I12" s="23"/>
      <c r="J12" s="23"/>
      <c r="K12" s="23"/>
      <c r="L12" s="23"/>
      <c r="M12" s="23"/>
      <c r="N12" s="23"/>
      <c r="O12" s="23"/>
      <c r="P12" s="23"/>
      <c r="Q12" s="23"/>
      <c r="R12" s="23"/>
      <c r="S12" s="23"/>
      <c r="T12" s="23"/>
      <c r="U12" s="23"/>
      <c r="V12" s="23" t="s">
        <v>11</v>
      </c>
      <c r="W12" s="23"/>
      <c r="X12" s="23"/>
      <c r="Y12" s="23"/>
      <c r="Z12" s="23"/>
      <c r="AA12" s="23"/>
      <c r="AB12" s="23"/>
      <c r="AC12" s="23"/>
      <c r="AD12" s="23"/>
      <c r="AE12" s="23"/>
      <c r="AF12" s="23"/>
      <c r="AG12" s="23"/>
      <c r="AH12" s="23"/>
      <c r="AI12" s="23"/>
      <c r="AJ12" s="23"/>
      <c r="AK12" s="23"/>
      <c r="AL12" s="23"/>
      <c r="AM12" s="23"/>
      <c r="AN12" s="23"/>
      <c r="AO12" s="23"/>
      <c r="AP12" s="23"/>
      <c r="AQ12" s="23" t="s">
        <v>12</v>
      </c>
      <c r="AR12" s="23"/>
      <c r="AS12" s="23"/>
      <c r="AT12" s="23"/>
      <c r="AU12" s="23"/>
      <c r="AV12" s="23"/>
      <c r="AW12" s="23"/>
      <c r="AX12" s="23"/>
      <c r="AY12" s="23"/>
      <c r="AZ12" s="23"/>
      <c r="BA12" s="23"/>
      <c r="BB12" s="23"/>
      <c r="BC12" s="23"/>
      <c r="BD12" s="23"/>
      <c r="BE12" s="23"/>
      <c r="BF12" s="23"/>
      <c r="BG12" s="23"/>
      <c r="BH12" s="23"/>
      <c r="BI12" s="23"/>
      <c r="BJ12" s="23"/>
      <c r="BK12" s="24" t="s">
        <v>13</v>
      </c>
      <c r="BL12" s="24"/>
      <c r="BM12" s="24"/>
      <c r="BN12" s="24"/>
      <c r="BO12" s="24"/>
      <c r="BP12" s="24"/>
      <c r="BQ12" s="24"/>
      <c r="BR12" s="24"/>
      <c r="BS12" s="24"/>
      <c r="BT12" s="24"/>
      <c r="BU12" s="24"/>
      <c r="BV12" s="24"/>
      <c r="BW12" s="24"/>
      <c r="BX12" s="24"/>
      <c r="BY12" s="24"/>
      <c r="BZ12" s="24"/>
      <c r="CA12" s="24"/>
      <c r="CB12" s="24"/>
      <c r="CC12" s="23" t="s">
        <v>14</v>
      </c>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t="s">
        <v>15</v>
      </c>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t="s">
        <v>16</v>
      </c>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row>
    <row r="13" spans="1:161" s="18" customFormat="1" ht="14.25" customHeight="1" x14ac:dyDescent="0.25">
      <c r="A13" s="31" t="s">
        <v>17</v>
      </c>
      <c r="B13" s="32"/>
      <c r="C13" s="32"/>
      <c r="D13" s="32"/>
      <c r="E13" s="32"/>
      <c r="F13" s="32"/>
      <c r="G13" s="32"/>
      <c r="H13" s="32"/>
      <c r="I13" s="32"/>
      <c r="J13" s="32"/>
      <c r="K13" s="32"/>
      <c r="L13" s="32"/>
      <c r="M13" s="32"/>
      <c r="N13" s="32"/>
      <c r="O13" s="32"/>
      <c r="P13" s="32"/>
      <c r="Q13" s="32"/>
      <c r="R13" s="32"/>
      <c r="S13" s="32"/>
      <c r="T13" s="32"/>
      <c r="U13" s="32"/>
      <c r="V13" s="31" t="s">
        <v>18</v>
      </c>
      <c r="W13" s="32"/>
      <c r="X13" s="32"/>
      <c r="Y13" s="32"/>
      <c r="Z13" s="32"/>
      <c r="AA13" s="32"/>
      <c r="AB13" s="32"/>
      <c r="AC13" s="32"/>
      <c r="AD13" s="32"/>
      <c r="AE13" s="32"/>
      <c r="AF13" s="32"/>
      <c r="AG13" s="32"/>
      <c r="AH13" s="32"/>
      <c r="AI13" s="32"/>
      <c r="AJ13" s="32"/>
      <c r="AK13" s="32"/>
      <c r="AL13" s="32"/>
      <c r="AM13" s="32"/>
      <c r="AN13" s="32"/>
      <c r="AO13" s="32"/>
      <c r="AP13" s="32"/>
      <c r="AQ13" s="31" t="s">
        <v>19</v>
      </c>
      <c r="AR13" s="32"/>
      <c r="AS13" s="32"/>
      <c r="AT13" s="32"/>
      <c r="AU13" s="32"/>
      <c r="AV13" s="32"/>
      <c r="AW13" s="32"/>
      <c r="AX13" s="32"/>
      <c r="AY13" s="32"/>
      <c r="AZ13" s="32"/>
      <c r="BA13" s="32"/>
      <c r="BB13" s="32"/>
      <c r="BC13" s="32"/>
      <c r="BD13" s="32"/>
      <c r="BE13" s="32"/>
      <c r="BF13" s="32"/>
      <c r="BG13" s="32"/>
      <c r="BH13" s="32"/>
      <c r="BI13" s="32"/>
      <c r="BJ13" s="32"/>
      <c r="BK13" s="31" t="s">
        <v>20</v>
      </c>
      <c r="BL13" s="32"/>
      <c r="BM13" s="32"/>
      <c r="BN13" s="32"/>
      <c r="BO13" s="32"/>
      <c r="BP13" s="32"/>
      <c r="BQ13" s="32"/>
      <c r="BR13" s="32"/>
      <c r="BS13" s="32"/>
      <c r="BT13" s="32"/>
      <c r="BU13" s="32"/>
      <c r="BV13" s="32"/>
      <c r="BW13" s="32"/>
      <c r="BX13" s="32"/>
      <c r="BY13" s="32"/>
      <c r="BZ13" s="32"/>
      <c r="CA13" s="32"/>
      <c r="CB13" s="32"/>
      <c r="CC13" s="31" t="s">
        <v>21</v>
      </c>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1" t="s">
        <v>22</v>
      </c>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1" t="s">
        <v>23</v>
      </c>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row>
    <row r="14" spans="1:161" s="19" customFormat="1" ht="120.75" customHeight="1" x14ac:dyDescent="0.2">
      <c r="A14" s="33" t="s">
        <v>24</v>
      </c>
      <c r="B14" s="33"/>
      <c r="C14" s="33"/>
      <c r="D14" s="33"/>
      <c r="E14" s="33"/>
      <c r="F14" s="33"/>
      <c r="G14" s="33"/>
      <c r="H14" s="33"/>
      <c r="I14" s="33"/>
      <c r="J14" s="33"/>
      <c r="K14" s="33"/>
      <c r="L14" s="33"/>
      <c r="M14" s="33"/>
      <c r="N14" s="33"/>
      <c r="O14" s="33"/>
      <c r="P14" s="33"/>
      <c r="Q14" s="33"/>
      <c r="R14" s="33"/>
      <c r="S14" s="33"/>
      <c r="T14" s="33"/>
      <c r="U14" s="33"/>
      <c r="V14" s="34" t="s">
        <v>25</v>
      </c>
      <c r="W14" s="35"/>
      <c r="X14" s="35"/>
      <c r="Y14" s="35"/>
      <c r="Z14" s="35"/>
      <c r="AA14" s="35"/>
      <c r="AB14" s="35"/>
      <c r="AC14" s="35"/>
      <c r="AD14" s="35"/>
      <c r="AE14" s="35"/>
      <c r="AF14" s="35"/>
      <c r="AG14" s="35"/>
      <c r="AH14" s="35"/>
      <c r="AI14" s="35"/>
      <c r="AJ14" s="35"/>
      <c r="AK14" s="35"/>
      <c r="AL14" s="35"/>
      <c r="AM14" s="35"/>
      <c r="AN14" s="35"/>
      <c r="AO14" s="35"/>
      <c r="AP14" s="36"/>
      <c r="AQ14" s="37" t="s">
        <v>26</v>
      </c>
      <c r="AR14" s="38"/>
      <c r="AS14" s="38"/>
      <c r="AT14" s="38"/>
      <c r="AU14" s="38"/>
      <c r="AV14" s="38"/>
      <c r="AW14" s="38"/>
      <c r="AX14" s="38"/>
      <c r="AY14" s="38"/>
      <c r="AZ14" s="38"/>
      <c r="BA14" s="38"/>
      <c r="BB14" s="38"/>
      <c r="BC14" s="38"/>
      <c r="BD14" s="38"/>
      <c r="BE14" s="38"/>
      <c r="BF14" s="38"/>
      <c r="BG14" s="38"/>
      <c r="BH14" s="38"/>
      <c r="BI14" s="38"/>
      <c r="BJ14" s="39"/>
      <c r="BK14" s="40" t="s">
        <v>27</v>
      </c>
      <c r="BL14" s="40"/>
      <c r="BM14" s="40"/>
      <c r="BN14" s="40"/>
      <c r="BO14" s="40"/>
      <c r="BP14" s="40"/>
      <c r="BQ14" s="40"/>
      <c r="BR14" s="40"/>
      <c r="BS14" s="40"/>
      <c r="BT14" s="40"/>
      <c r="BU14" s="40"/>
      <c r="BV14" s="40"/>
      <c r="BW14" s="40"/>
      <c r="BX14" s="40"/>
      <c r="BY14" s="40"/>
      <c r="BZ14" s="40"/>
      <c r="CA14" s="40"/>
      <c r="CB14" s="40"/>
      <c r="CC14" s="41">
        <f>190.8/1000</f>
        <v>0.19080000000000003</v>
      </c>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3"/>
      <c r="DB14" s="41">
        <f>125.286/1000</f>
        <v>0.12528600000000001</v>
      </c>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3"/>
      <c r="ED14" s="33">
        <f>CC14-DB14</f>
        <v>6.5514000000000017E-2</v>
      </c>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row>
    <row r="15" spans="1:161" s="19" customFormat="1" ht="109.5" customHeight="1" x14ac:dyDescent="0.2">
      <c r="A15" s="33" t="s">
        <v>24</v>
      </c>
      <c r="B15" s="33"/>
      <c r="C15" s="33"/>
      <c r="D15" s="33"/>
      <c r="E15" s="33"/>
      <c r="F15" s="33"/>
      <c r="G15" s="33"/>
      <c r="H15" s="33"/>
      <c r="I15" s="33"/>
      <c r="J15" s="33"/>
      <c r="K15" s="33"/>
      <c r="L15" s="33"/>
      <c r="M15" s="33"/>
      <c r="N15" s="33"/>
      <c r="O15" s="33"/>
      <c r="P15" s="33"/>
      <c r="Q15" s="33"/>
      <c r="R15" s="33"/>
      <c r="S15" s="33"/>
      <c r="T15" s="33"/>
      <c r="U15" s="33"/>
      <c r="V15" s="34" t="s">
        <v>28</v>
      </c>
      <c r="W15" s="35"/>
      <c r="X15" s="35"/>
      <c r="Y15" s="35"/>
      <c r="Z15" s="35"/>
      <c r="AA15" s="35"/>
      <c r="AB15" s="35"/>
      <c r="AC15" s="35"/>
      <c r="AD15" s="35"/>
      <c r="AE15" s="35"/>
      <c r="AF15" s="35"/>
      <c r="AG15" s="35"/>
      <c r="AH15" s="35"/>
      <c r="AI15" s="35"/>
      <c r="AJ15" s="35"/>
      <c r="AK15" s="35"/>
      <c r="AL15" s="35"/>
      <c r="AM15" s="35"/>
      <c r="AN15" s="35"/>
      <c r="AO15" s="35"/>
      <c r="AP15" s="36"/>
      <c r="AQ15" s="37" t="s">
        <v>29</v>
      </c>
      <c r="AR15" s="38"/>
      <c r="AS15" s="38"/>
      <c r="AT15" s="38"/>
      <c r="AU15" s="38"/>
      <c r="AV15" s="38"/>
      <c r="AW15" s="38"/>
      <c r="AX15" s="38"/>
      <c r="AY15" s="38"/>
      <c r="AZ15" s="38"/>
      <c r="BA15" s="38"/>
      <c r="BB15" s="38"/>
      <c r="BC15" s="38"/>
      <c r="BD15" s="38"/>
      <c r="BE15" s="38"/>
      <c r="BF15" s="38"/>
      <c r="BG15" s="38"/>
      <c r="BH15" s="38"/>
      <c r="BI15" s="38"/>
      <c r="BJ15" s="39"/>
      <c r="BK15" s="40" t="s">
        <v>30</v>
      </c>
      <c r="BL15" s="40"/>
      <c r="BM15" s="40"/>
      <c r="BN15" s="40"/>
      <c r="BO15" s="40"/>
      <c r="BP15" s="40"/>
      <c r="BQ15" s="40"/>
      <c r="BR15" s="40"/>
      <c r="BS15" s="40"/>
      <c r="BT15" s="40"/>
      <c r="BU15" s="40"/>
      <c r="BV15" s="40"/>
      <c r="BW15" s="40"/>
      <c r="BX15" s="40"/>
      <c r="BY15" s="40"/>
      <c r="BZ15" s="40"/>
      <c r="CA15" s="40"/>
      <c r="CB15" s="40"/>
      <c r="CC15" s="41">
        <f>0.1/1000</f>
        <v>1E-4</v>
      </c>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3"/>
      <c r="DB15" s="41">
        <f>0/1000</f>
        <v>0</v>
      </c>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3"/>
      <c r="ED15" s="33">
        <f t="shared" ref="ED15:ED24" si="0">CC15-DB15</f>
        <v>1E-4</v>
      </c>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row>
    <row r="16" spans="1:161" s="19" customFormat="1" ht="120" customHeight="1" x14ac:dyDescent="0.2">
      <c r="A16" s="33" t="s">
        <v>24</v>
      </c>
      <c r="B16" s="33"/>
      <c r="C16" s="33"/>
      <c r="D16" s="33"/>
      <c r="E16" s="33"/>
      <c r="F16" s="33"/>
      <c r="G16" s="33"/>
      <c r="H16" s="33"/>
      <c r="I16" s="33"/>
      <c r="J16" s="33"/>
      <c r="K16" s="33"/>
      <c r="L16" s="33"/>
      <c r="M16" s="33"/>
      <c r="N16" s="33"/>
      <c r="O16" s="33"/>
      <c r="P16" s="33"/>
      <c r="Q16" s="33"/>
      <c r="R16" s="33"/>
      <c r="S16" s="33"/>
      <c r="T16" s="33"/>
      <c r="U16" s="33"/>
      <c r="V16" s="34" t="s">
        <v>31</v>
      </c>
      <c r="W16" s="35"/>
      <c r="X16" s="35"/>
      <c r="Y16" s="35"/>
      <c r="Z16" s="35"/>
      <c r="AA16" s="35"/>
      <c r="AB16" s="35"/>
      <c r="AC16" s="35"/>
      <c r="AD16" s="35"/>
      <c r="AE16" s="35"/>
      <c r="AF16" s="35"/>
      <c r="AG16" s="35"/>
      <c r="AH16" s="35"/>
      <c r="AI16" s="35"/>
      <c r="AJ16" s="35"/>
      <c r="AK16" s="35"/>
      <c r="AL16" s="35"/>
      <c r="AM16" s="35"/>
      <c r="AN16" s="35"/>
      <c r="AO16" s="35"/>
      <c r="AP16" s="36"/>
      <c r="AQ16" s="37" t="s">
        <v>32</v>
      </c>
      <c r="AR16" s="38"/>
      <c r="AS16" s="38"/>
      <c r="AT16" s="38"/>
      <c r="AU16" s="38"/>
      <c r="AV16" s="38"/>
      <c r="AW16" s="38"/>
      <c r="AX16" s="38"/>
      <c r="AY16" s="38"/>
      <c r="AZ16" s="38"/>
      <c r="BA16" s="38"/>
      <c r="BB16" s="38"/>
      <c r="BC16" s="38"/>
      <c r="BD16" s="38"/>
      <c r="BE16" s="38"/>
      <c r="BF16" s="38"/>
      <c r="BG16" s="38"/>
      <c r="BH16" s="38"/>
      <c r="BI16" s="38"/>
      <c r="BJ16" s="39"/>
      <c r="BK16" s="40" t="s">
        <v>30</v>
      </c>
      <c r="BL16" s="40"/>
      <c r="BM16" s="40"/>
      <c r="BN16" s="40"/>
      <c r="BO16" s="40"/>
      <c r="BP16" s="40"/>
      <c r="BQ16" s="40"/>
      <c r="BR16" s="40"/>
      <c r="BS16" s="40"/>
      <c r="BT16" s="40"/>
      <c r="BU16" s="40"/>
      <c r="BV16" s="40"/>
      <c r="BW16" s="40"/>
      <c r="BX16" s="40"/>
      <c r="BY16" s="40"/>
      <c r="BZ16" s="40"/>
      <c r="CA16" s="40"/>
      <c r="CB16" s="40"/>
      <c r="CC16" s="41">
        <f>6.6/1000</f>
        <v>6.6E-3</v>
      </c>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3"/>
      <c r="DB16" s="41">
        <f>11.123/1000</f>
        <v>1.1122999999999999E-2</v>
      </c>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3"/>
      <c r="ED16" s="33">
        <f t="shared" si="0"/>
        <v>-4.5229999999999992E-3</v>
      </c>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row>
    <row r="17" spans="1:161" s="19" customFormat="1" ht="117.75" customHeight="1" x14ac:dyDescent="0.2">
      <c r="A17" s="33" t="s">
        <v>24</v>
      </c>
      <c r="B17" s="33"/>
      <c r="C17" s="33"/>
      <c r="D17" s="33"/>
      <c r="E17" s="33"/>
      <c r="F17" s="33"/>
      <c r="G17" s="33"/>
      <c r="H17" s="33"/>
      <c r="I17" s="33"/>
      <c r="J17" s="33"/>
      <c r="K17" s="33"/>
      <c r="L17" s="33"/>
      <c r="M17" s="33"/>
      <c r="N17" s="33"/>
      <c r="O17" s="33"/>
      <c r="P17" s="33"/>
      <c r="Q17" s="33"/>
      <c r="R17" s="33"/>
      <c r="S17" s="33"/>
      <c r="T17" s="33"/>
      <c r="U17" s="33"/>
      <c r="V17" s="34" t="s">
        <v>33</v>
      </c>
      <c r="W17" s="35"/>
      <c r="X17" s="35"/>
      <c r="Y17" s="35"/>
      <c r="Z17" s="35"/>
      <c r="AA17" s="35"/>
      <c r="AB17" s="35"/>
      <c r="AC17" s="35"/>
      <c r="AD17" s="35"/>
      <c r="AE17" s="35"/>
      <c r="AF17" s="35"/>
      <c r="AG17" s="35"/>
      <c r="AH17" s="35"/>
      <c r="AI17" s="35"/>
      <c r="AJ17" s="35"/>
      <c r="AK17" s="35"/>
      <c r="AL17" s="35"/>
      <c r="AM17" s="35"/>
      <c r="AN17" s="35"/>
      <c r="AO17" s="35"/>
      <c r="AP17" s="36"/>
      <c r="AQ17" s="37" t="s">
        <v>34</v>
      </c>
      <c r="AR17" s="38"/>
      <c r="AS17" s="38"/>
      <c r="AT17" s="38"/>
      <c r="AU17" s="38"/>
      <c r="AV17" s="38"/>
      <c r="AW17" s="38"/>
      <c r="AX17" s="38"/>
      <c r="AY17" s="38"/>
      <c r="AZ17" s="38"/>
      <c r="BA17" s="38"/>
      <c r="BB17" s="38"/>
      <c r="BC17" s="38"/>
      <c r="BD17" s="38"/>
      <c r="BE17" s="38"/>
      <c r="BF17" s="38"/>
      <c r="BG17" s="38"/>
      <c r="BH17" s="38"/>
      <c r="BI17" s="38"/>
      <c r="BJ17" s="39"/>
      <c r="BK17" s="40" t="s">
        <v>27</v>
      </c>
      <c r="BL17" s="40"/>
      <c r="BM17" s="40"/>
      <c r="BN17" s="40"/>
      <c r="BO17" s="40"/>
      <c r="BP17" s="40"/>
      <c r="BQ17" s="40"/>
      <c r="BR17" s="40"/>
      <c r="BS17" s="40"/>
      <c r="BT17" s="40"/>
      <c r="BU17" s="40"/>
      <c r="BV17" s="40"/>
      <c r="BW17" s="40"/>
      <c r="BX17" s="40"/>
      <c r="BY17" s="40"/>
      <c r="BZ17" s="40"/>
      <c r="CA17" s="40"/>
      <c r="CB17" s="40"/>
      <c r="CC17" s="41">
        <f>500/1000</f>
        <v>0.5</v>
      </c>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3"/>
      <c r="DB17" s="41">
        <f>594.584/1000</f>
        <v>0.594584</v>
      </c>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3"/>
      <c r="ED17" s="33">
        <f t="shared" si="0"/>
        <v>-9.4584000000000001E-2</v>
      </c>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row>
    <row r="18" spans="1:161" s="19" customFormat="1" ht="60" customHeight="1" x14ac:dyDescent="0.2">
      <c r="A18" s="33" t="s">
        <v>24</v>
      </c>
      <c r="B18" s="33"/>
      <c r="C18" s="33"/>
      <c r="D18" s="33"/>
      <c r="E18" s="33"/>
      <c r="F18" s="33"/>
      <c r="G18" s="33"/>
      <c r="H18" s="33"/>
      <c r="I18" s="33"/>
      <c r="J18" s="33"/>
      <c r="K18" s="33"/>
      <c r="L18" s="33"/>
      <c r="M18" s="33"/>
      <c r="N18" s="33"/>
      <c r="O18" s="33"/>
      <c r="P18" s="33"/>
      <c r="Q18" s="33"/>
      <c r="R18" s="33"/>
      <c r="S18" s="33"/>
      <c r="T18" s="33"/>
      <c r="U18" s="33"/>
      <c r="V18" s="34" t="s">
        <v>35</v>
      </c>
      <c r="W18" s="35"/>
      <c r="X18" s="35"/>
      <c r="Y18" s="35"/>
      <c r="Z18" s="35"/>
      <c r="AA18" s="35"/>
      <c r="AB18" s="35"/>
      <c r="AC18" s="35"/>
      <c r="AD18" s="35"/>
      <c r="AE18" s="35"/>
      <c r="AF18" s="35"/>
      <c r="AG18" s="35"/>
      <c r="AH18" s="35"/>
      <c r="AI18" s="35"/>
      <c r="AJ18" s="35"/>
      <c r="AK18" s="35"/>
      <c r="AL18" s="35"/>
      <c r="AM18" s="35"/>
      <c r="AN18" s="35"/>
      <c r="AO18" s="35"/>
      <c r="AP18" s="36"/>
      <c r="AQ18" s="37" t="s">
        <v>36</v>
      </c>
      <c r="AR18" s="38"/>
      <c r="AS18" s="38"/>
      <c r="AT18" s="38"/>
      <c r="AU18" s="38"/>
      <c r="AV18" s="38"/>
      <c r="AW18" s="38"/>
      <c r="AX18" s="38"/>
      <c r="AY18" s="38"/>
      <c r="AZ18" s="38"/>
      <c r="BA18" s="38"/>
      <c r="BB18" s="38"/>
      <c r="BC18" s="38"/>
      <c r="BD18" s="38"/>
      <c r="BE18" s="38"/>
      <c r="BF18" s="38"/>
      <c r="BG18" s="38"/>
      <c r="BH18" s="38"/>
      <c r="BI18" s="38"/>
      <c r="BJ18" s="39"/>
      <c r="BK18" s="40" t="s">
        <v>37</v>
      </c>
      <c r="BL18" s="40"/>
      <c r="BM18" s="40"/>
      <c r="BN18" s="40"/>
      <c r="BO18" s="40"/>
      <c r="BP18" s="40"/>
      <c r="BQ18" s="40"/>
      <c r="BR18" s="40"/>
      <c r="BS18" s="40"/>
      <c r="BT18" s="40"/>
      <c r="BU18" s="40"/>
      <c r="BV18" s="40"/>
      <c r="BW18" s="40"/>
      <c r="BX18" s="40"/>
      <c r="BY18" s="40"/>
      <c r="BZ18" s="40"/>
      <c r="CA18" s="40"/>
      <c r="CB18" s="40"/>
      <c r="CC18" s="41">
        <f>8500/1000</f>
        <v>8.5</v>
      </c>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3"/>
      <c r="DB18" s="41">
        <f>7195.612/1000</f>
        <v>7.1956119999999997</v>
      </c>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3"/>
      <c r="ED18" s="33">
        <f t="shared" si="0"/>
        <v>1.3043880000000003</v>
      </c>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row>
    <row r="19" spans="1:161" s="19" customFormat="1" ht="60" customHeight="1" x14ac:dyDescent="0.2">
      <c r="A19" s="33" t="s">
        <v>24</v>
      </c>
      <c r="B19" s="33"/>
      <c r="C19" s="33"/>
      <c r="D19" s="33"/>
      <c r="E19" s="33"/>
      <c r="F19" s="33"/>
      <c r="G19" s="33"/>
      <c r="H19" s="33"/>
      <c r="I19" s="33"/>
      <c r="J19" s="33"/>
      <c r="K19" s="33"/>
      <c r="L19" s="33"/>
      <c r="M19" s="33"/>
      <c r="N19" s="33"/>
      <c r="O19" s="33"/>
      <c r="P19" s="33"/>
      <c r="Q19" s="33"/>
      <c r="R19" s="33"/>
      <c r="S19" s="33"/>
      <c r="T19" s="33"/>
      <c r="U19" s="33"/>
      <c r="V19" s="34" t="s">
        <v>38</v>
      </c>
      <c r="W19" s="35"/>
      <c r="X19" s="35"/>
      <c r="Y19" s="35"/>
      <c r="Z19" s="35"/>
      <c r="AA19" s="35"/>
      <c r="AB19" s="35"/>
      <c r="AC19" s="35"/>
      <c r="AD19" s="35"/>
      <c r="AE19" s="35"/>
      <c r="AF19" s="35"/>
      <c r="AG19" s="35"/>
      <c r="AH19" s="35"/>
      <c r="AI19" s="35"/>
      <c r="AJ19" s="35"/>
      <c r="AK19" s="35"/>
      <c r="AL19" s="35"/>
      <c r="AM19" s="35"/>
      <c r="AN19" s="35"/>
      <c r="AO19" s="35"/>
      <c r="AP19" s="36"/>
      <c r="AQ19" s="37" t="s">
        <v>39</v>
      </c>
      <c r="AR19" s="38"/>
      <c r="AS19" s="38"/>
      <c r="AT19" s="38"/>
      <c r="AU19" s="38"/>
      <c r="AV19" s="38"/>
      <c r="AW19" s="38"/>
      <c r="AX19" s="38"/>
      <c r="AY19" s="38"/>
      <c r="AZ19" s="38"/>
      <c r="BA19" s="38"/>
      <c r="BB19" s="38"/>
      <c r="BC19" s="38"/>
      <c r="BD19" s="38"/>
      <c r="BE19" s="38"/>
      <c r="BF19" s="38"/>
      <c r="BG19" s="38"/>
      <c r="BH19" s="38"/>
      <c r="BI19" s="38"/>
      <c r="BJ19" s="39"/>
      <c r="BK19" s="40" t="s">
        <v>30</v>
      </c>
      <c r="BL19" s="40"/>
      <c r="BM19" s="40"/>
      <c r="BN19" s="40"/>
      <c r="BO19" s="40"/>
      <c r="BP19" s="40"/>
      <c r="BQ19" s="40"/>
      <c r="BR19" s="40"/>
      <c r="BS19" s="40"/>
      <c r="BT19" s="40"/>
      <c r="BU19" s="40"/>
      <c r="BV19" s="40"/>
      <c r="BW19" s="40"/>
      <c r="BX19" s="40"/>
      <c r="BY19" s="40"/>
      <c r="BZ19" s="40"/>
      <c r="CA19" s="40"/>
      <c r="CB19" s="40"/>
      <c r="CC19" s="41">
        <f>0/1000</f>
        <v>0</v>
      </c>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3"/>
      <c r="DB19" s="41">
        <f>0/1000</f>
        <v>0</v>
      </c>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3"/>
      <c r="ED19" s="33">
        <f t="shared" si="0"/>
        <v>0</v>
      </c>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row>
    <row r="20" spans="1:161" s="19" customFormat="1" ht="121.5" customHeight="1" x14ac:dyDescent="0.2">
      <c r="A20" s="33" t="s">
        <v>24</v>
      </c>
      <c r="B20" s="33"/>
      <c r="C20" s="33"/>
      <c r="D20" s="33"/>
      <c r="E20" s="33"/>
      <c r="F20" s="33"/>
      <c r="G20" s="33"/>
      <c r="H20" s="33"/>
      <c r="I20" s="33"/>
      <c r="J20" s="33"/>
      <c r="K20" s="33"/>
      <c r="L20" s="33"/>
      <c r="M20" s="33"/>
      <c r="N20" s="33"/>
      <c r="O20" s="33"/>
      <c r="P20" s="33"/>
      <c r="Q20" s="33"/>
      <c r="R20" s="33"/>
      <c r="S20" s="33"/>
      <c r="T20" s="33"/>
      <c r="U20" s="33"/>
      <c r="V20" s="34" t="s">
        <v>40</v>
      </c>
      <c r="W20" s="35"/>
      <c r="X20" s="35"/>
      <c r="Y20" s="35"/>
      <c r="Z20" s="35"/>
      <c r="AA20" s="35"/>
      <c r="AB20" s="35"/>
      <c r="AC20" s="35"/>
      <c r="AD20" s="35"/>
      <c r="AE20" s="35"/>
      <c r="AF20" s="35"/>
      <c r="AG20" s="35"/>
      <c r="AH20" s="35"/>
      <c r="AI20" s="35"/>
      <c r="AJ20" s="35"/>
      <c r="AK20" s="35"/>
      <c r="AL20" s="35"/>
      <c r="AM20" s="35"/>
      <c r="AN20" s="35"/>
      <c r="AO20" s="35"/>
      <c r="AP20" s="36"/>
      <c r="AQ20" s="37" t="s">
        <v>56</v>
      </c>
      <c r="AR20" s="38"/>
      <c r="AS20" s="38"/>
      <c r="AT20" s="38"/>
      <c r="AU20" s="38"/>
      <c r="AV20" s="38"/>
      <c r="AW20" s="38"/>
      <c r="AX20" s="38"/>
      <c r="AY20" s="38"/>
      <c r="AZ20" s="38"/>
      <c r="BA20" s="38"/>
      <c r="BB20" s="38"/>
      <c r="BC20" s="38"/>
      <c r="BD20" s="38"/>
      <c r="BE20" s="38"/>
      <c r="BF20" s="38"/>
      <c r="BG20" s="38"/>
      <c r="BH20" s="38"/>
      <c r="BI20" s="38"/>
      <c r="BJ20" s="39"/>
      <c r="BK20" s="40" t="s">
        <v>30</v>
      </c>
      <c r="BL20" s="40"/>
      <c r="BM20" s="40"/>
      <c r="BN20" s="40"/>
      <c r="BO20" s="40"/>
      <c r="BP20" s="40"/>
      <c r="BQ20" s="40"/>
      <c r="BR20" s="40"/>
      <c r="BS20" s="40"/>
      <c r="BT20" s="40"/>
      <c r="BU20" s="40"/>
      <c r="BV20" s="40"/>
      <c r="BW20" s="40"/>
      <c r="BX20" s="40"/>
      <c r="BY20" s="40"/>
      <c r="BZ20" s="40"/>
      <c r="CA20" s="40"/>
      <c r="CB20" s="40"/>
      <c r="CC20" s="41">
        <f>15.244/1000</f>
        <v>1.5244000000000001E-2</v>
      </c>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3"/>
      <c r="DB20" s="41">
        <f>10.655/1000</f>
        <v>1.0655E-2</v>
      </c>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3"/>
      <c r="ED20" s="33">
        <f t="shared" ref="ED20" si="1">CC20-DB20</f>
        <v>4.5890000000000011E-3</v>
      </c>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row>
    <row r="21" spans="1:161" s="19" customFormat="1" ht="135.75" customHeight="1" x14ac:dyDescent="0.25">
      <c r="A21" s="33" t="s">
        <v>24</v>
      </c>
      <c r="B21" s="33"/>
      <c r="C21" s="33"/>
      <c r="D21" s="33"/>
      <c r="E21" s="33"/>
      <c r="F21" s="33"/>
      <c r="G21" s="33"/>
      <c r="H21" s="33"/>
      <c r="I21" s="33"/>
      <c r="J21" s="33"/>
      <c r="K21" s="33"/>
      <c r="L21" s="33"/>
      <c r="M21" s="33"/>
      <c r="N21" s="33"/>
      <c r="O21" s="33"/>
      <c r="P21" s="33"/>
      <c r="Q21" s="33"/>
      <c r="R21" s="33"/>
      <c r="S21" s="33"/>
      <c r="T21" s="33"/>
      <c r="U21" s="33"/>
      <c r="V21" s="44" t="s">
        <v>41</v>
      </c>
      <c r="W21" s="45"/>
      <c r="X21" s="45"/>
      <c r="Y21" s="45"/>
      <c r="Z21" s="45"/>
      <c r="AA21" s="45"/>
      <c r="AB21" s="45"/>
      <c r="AC21" s="45"/>
      <c r="AD21" s="45"/>
      <c r="AE21" s="45"/>
      <c r="AF21" s="45"/>
      <c r="AG21" s="45"/>
      <c r="AH21" s="45"/>
      <c r="AI21" s="45"/>
      <c r="AJ21" s="45"/>
      <c r="AK21" s="45"/>
      <c r="AL21" s="45"/>
      <c r="AM21" s="45"/>
      <c r="AN21" s="45"/>
      <c r="AO21" s="45"/>
      <c r="AP21" s="46"/>
      <c r="AQ21" s="37" t="s">
        <v>42</v>
      </c>
      <c r="AR21" s="38"/>
      <c r="AS21" s="38"/>
      <c r="AT21" s="38"/>
      <c r="AU21" s="38"/>
      <c r="AV21" s="38"/>
      <c r="AW21" s="38"/>
      <c r="AX21" s="38"/>
      <c r="AY21" s="38"/>
      <c r="AZ21" s="38"/>
      <c r="BA21" s="38"/>
      <c r="BB21" s="38"/>
      <c r="BC21" s="38"/>
      <c r="BD21" s="38"/>
      <c r="BE21" s="38"/>
      <c r="BF21" s="38"/>
      <c r="BG21" s="38"/>
      <c r="BH21" s="38"/>
      <c r="BI21" s="38"/>
      <c r="BJ21" s="39"/>
      <c r="BK21" s="47" t="s">
        <v>30</v>
      </c>
      <c r="BL21" s="48"/>
      <c r="BM21" s="48"/>
      <c r="BN21" s="48"/>
      <c r="BO21" s="48"/>
      <c r="BP21" s="48"/>
      <c r="BQ21" s="48"/>
      <c r="BR21" s="48"/>
      <c r="BS21" s="48"/>
      <c r="BT21" s="48"/>
      <c r="BU21" s="48"/>
      <c r="BV21" s="48"/>
      <c r="BW21" s="48"/>
      <c r="BX21" s="48"/>
      <c r="BY21" s="48"/>
      <c r="BZ21" s="48"/>
      <c r="CA21" s="48"/>
      <c r="CB21" s="49"/>
      <c r="CC21" s="41">
        <f>15.392/1000</f>
        <v>1.5391999999999999E-2</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3"/>
      <c r="DB21" s="41">
        <f>21.365/1000</f>
        <v>2.1364999999999999E-2</v>
      </c>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3"/>
      <c r="ED21" s="33">
        <f t="shared" si="0"/>
        <v>-5.9729999999999991E-3</v>
      </c>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row>
    <row r="22" spans="1:161" s="19" customFormat="1" ht="134.25" customHeight="1" x14ac:dyDescent="0.25">
      <c r="A22" s="33" t="s">
        <v>24</v>
      </c>
      <c r="B22" s="33"/>
      <c r="C22" s="33"/>
      <c r="D22" s="33"/>
      <c r="E22" s="33"/>
      <c r="F22" s="33"/>
      <c r="G22" s="33"/>
      <c r="H22" s="33"/>
      <c r="I22" s="33"/>
      <c r="J22" s="33"/>
      <c r="K22" s="33"/>
      <c r="L22" s="33"/>
      <c r="M22" s="33"/>
      <c r="N22" s="33"/>
      <c r="O22" s="33"/>
      <c r="P22" s="33"/>
      <c r="Q22" s="33"/>
      <c r="R22" s="33"/>
      <c r="S22" s="33"/>
      <c r="T22" s="33"/>
      <c r="U22" s="33"/>
      <c r="V22" s="44" t="s">
        <v>41</v>
      </c>
      <c r="W22" s="45"/>
      <c r="X22" s="45"/>
      <c r="Y22" s="45"/>
      <c r="Z22" s="45"/>
      <c r="AA22" s="45"/>
      <c r="AB22" s="45"/>
      <c r="AC22" s="45"/>
      <c r="AD22" s="45"/>
      <c r="AE22" s="45"/>
      <c r="AF22" s="45"/>
      <c r="AG22" s="45"/>
      <c r="AH22" s="45"/>
      <c r="AI22" s="45"/>
      <c r="AJ22" s="45"/>
      <c r="AK22" s="45"/>
      <c r="AL22" s="45"/>
      <c r="AM22" s="45"/>
      <c r="AN22" s="45"/>
      <c r="AO22" s="45"/>
      <c r="AP22" s="46"/>
      <c r="AQ22" s="37" t="s">
        <v>42</v>
      </c>
      <c r="AR22" s="38"/>
      <c r="AS22" s="38"/>
      <c r="AT22" s="38"/>
      <c r="AU22" s="38"/>
      <c r="AV22" s="38"/>
      <c r="AW22" s="38"/>
      <c r="AX22" s="38"/>
      <c r="AY22" s="38"/>
      <c r="AZ22" s="38"/>
      <c r="BA22" s="38"/>
      <c r="BB22" s="38"/>
      <c r="BC22" s="38"/>
      <c r="BD22" s="38"/>
      <c r="BE22" s="38"/>
      <c r="BF22" s="38"/>
      <c r="BG22" s="38"/>
      <c r="BH22" s="38"/>
      <c r="BI22" s="38"/>
      <c r="BJ22" s="39"/>
      <c r="BK22" s="47" t="s">
        <v>43</v>
      </c>
      <c r="BL22" s="48"/>
      <c r="BM22" s="48"/>
      <c r="BN22" s="48"/>
      <c r="BO22" s="48"/>
      <c r="BP22" s="48"/>
      <c r="BQ22" s="48"/>
      <c r="BR22" s="48"/>
      <c r="BS22" s="48"/>
      <c r="BT22" s="48"/>
      <c r="BU22" s="48"/>
      <c r="BV22" s="48"/>
      <c r="BW22" s="48"/>
      <c r="BX22" s="48"/>
      <c r="BY22" s="48"/>
      <c r="BZ22" s="48"/>
      <c r="CA22" s="48"/>
      <c r="CB22" s="49"/>
      <c r="CC22" s="41">
        <f>0.5/1000</f>
        <v>5.0000000000000001E-4</v>
      </c>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3"/>
      <c r="DB22" s="41">
        <f>2.602/1000</f>
        <v>2.6019999999999997E-3</v>
      </c>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3"/>
      <c r="ED22" s="33">
        <f>CC22-DB22</f>
        <v>-2.1019999999999997E-3</v>
      </c>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row>
    <row r="23" spans="1:161" s="19" customFormat="1" ht="246" customHeight="1" x14ac:dyDescent="0.2">
      <c r="A23" s="33" t="s">
        <v>24</v>
      </c>
      <c r="B23" s="33"/>
      <c r="C23" s="33"/>
      <c r="D23" s="33"/>
      <c r="E23" s="33"/>
      <c r="F23" s="33"/>
      <c r="G23" s="33"/>
      <c r="H23" s="33"/>
      <c r="I23" s="33"/>
      <c r="J23" s="33"/>
      <c r="K23" s="33"/>
      <c r="L23" s="33"/>
      <c r="M23" s="33"/>
      <c r="N23" s="33"/>
      <c r="O23" s="33"/>
      <c r="P23" s="33"/>
      <c r="Q23" s="33"/>
      <c r="R23" s="33"/>
      <c r="S23" s="33"/>
      <c r="T23" s="33"/>
      <c r="U23" s="33"/>
      <c r="V23" s="34" t="s">
        <v>44</v>
      </c>
      <c r="W23" s="35"/>
      <c r="X23" s="35"/>
      <c r="Y23" s="35"/>
      <c r="Z23" s="35"/>
      <c r="AA23" s="35"/>
      <c r="AB23" s="35"/>
      <c r="AC23" s="35"/>
      <c r="AD23" s="35"/>
      <c r="AE23" s="35"/>
      <c r="AF23" s="35"/>
      <c r="AG23" s="35"/>
      <c r="AH23" s="35"/>
      <c r="AI23" s="35"/>
      <c r="AJ23" s="35"/>
      <c r="AK23" s="35"/>
      <c r="AL23" s="35"/>
      <c r="AM23" s="35"/>
      <c r="AN23" s="35"/>
      <c r="AO23" s="35"/>
      <c r="AP23" s="36"/>
      <c r="AQ23" s="37" t="s">
        <v>42</v>
      </c>
      <c r="AR23" s="38"/>
      <c r="AS23" s="38"/>
      <c r="AT23" s="38"/>
      <c r="AU23" s="38"/>
      <c r="AV23" s="38"/>
      <c r="AW23" s="38"/>
      <c r="AX23" s="38"/>
      <c r="AY23" s="38"/>
      <c r="AZ23" s="38"/>
      <c r="BA23" s="38"/>
      <c r="BB23" s="38"/>
      <c r="BC23" s="38"/>
      <c r="BD23" s="38"/>
      <c r="BE23" s="38"/>
      <c r="BF23" s="38"/>
      <c r="BG23" s="38"/>
      <c r="BH23" s="38"/>
      <c r="BI23" s="38"/>
      <c r="BJ23" s="39"/>
      <c r="BK23" s="47" t="s">
        <v>45</v>
      </c>
      <c r="BL23" s="48"/>
      <c r="BM23" s="48"/>
      <c r="BN23" s="48"/>
      <c r="BO23" s="48"/>
      <c r="BP23" s="48"/>
      <c r="BQ23" s="48"/>
      <c r="BR23" s="48"/>
      <c r="BS23" s="48"/>
      <c r="BT23" s="48"/>
      <c r="BU23" s="48"/>
      <c r="BV23" s="48"/>
      <c r="BW23" s="48"/>
      <c r="BX23" s="48"/>
      <c r="BY23" s="48"/>
      <c r="BZ23" s="48"/>
      <c r="CA23" s="48"/>
      <c r="CB23" s="49"/>
      <c r="CC23" s="41">
        <f>57.113/1000</f>
        <v>5.7112999999999997E-2</v>
      </c>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3"/>
      <c r="DB23" s="41">
        <f>24.109/1000</f>
        <v>2.4109000000000002E-2</v>
      </c>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3"/>
      <c r="ED23" s="33">
        <f t="shared" si="0"/>
        <v>3.3003999999999992E-2</v>
      </c>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row>
    <row r="24" spans="1:161" s="19" customFormat="1" ht="135.75" customHeight="1" x14ac:dyDescent="0.25">
      <c r="A24" s="33" t="s">
        <v>24</v>
      </c>
      <c r="B24" s="33"/>
      <c r="C24" s="33"/>
      <c r="D24" s="33"/>
      <c r="E24" s="33"/>
      <c r="F24" s="33"/>
      <c r="G24" s="33"/>
      <c r="H24" s="33"/>
      <c r="I24" s="33"/>
      <c r="J24" s="33"/>
      <c r="K24" s="33"/>
      <c r="L24" s="33"/>
      <c r="M24" s="33"/>
      <c r="N24" s="33"/>
      <c r="O24" s="33"/>
      <c r="P24" s="33"/>
      <c r="Q24" s="33"/>
      <c r="R24" s="33"/>
      <c r="S24" s="33"/>
      <c r="T24" s="33"/>
      <c r="U24" s="33"/>
      <c r="V24" s="44" t="s">
        <v>46</v>
      </c>
      <c r="W24" s="45"/>
      <c r="X24" s="45"/>
      <c r="Y24" s="45"/>
      <c r="Z24" s="45"/>
      <c r="AA24" s="45"/>
      <c r="AB24" s="45"/>
      <c r="AC24" s="45"/>
      <c r="AD24" s="45"/>
      <c r="AE24" s="45"/>
      <c r="AF24" s="45"/>
      <c r="AG24" s="45"/>
      <c r="AH24" s="45"/>
      <c r="AI24" s="45"/>
      <c r="AJ24" s="45"/>
      <c r="AK24" s="45"/>
      <c r="AL24" s="45"/>
      <c r="AM24" s="45"/>
      <c r="AN24" s="45"/>
      <c r="AO24" s="45"/>
      <c r="AP24" s="46"/>
      <c r="AQ24" s="37" t="s">
        <v>42</v>
      </c>
      <c r="AR24" s="38"/>
      <c r="AS24" s="38"/>
      <c r="AT24" s="38"/>
      <c r="AU24" s="38"/>
      <c r="AV24" s="38"/>
      <c r="AW24" s="38"/>
      <c r="AX24" s="38"/>
      <c r="AY24" s="38"/>
      <c r="AZ24" s="38"/>
      <c r="BA24" s="38"/>
      <c r="BB24" s="38"/>
      <c r="BC24" s="38"/>
      <c r="BD24" s="38"/>
      <c r="BE24" s="38"/>
      <c r="BF24" s="38"/>
      <c r="BG24" s="38"/>
      <c r="BH24" s="38"/>
      <c r="BI24" s="38"/>
      <c r="BJ24" s="39"/>
      <c r="BK24" s="40" t="s">
        <v>47</v>
      </c>
      <c r="BL24" s="40"/>
      <c r="BM24" s="40"/>
      <c r="BN24" s="40"/>
      <c r="BO24" s="40"/>
      <c r="BP24" s="40"/>
      <c r="BQ24" s="40"/>
      <c r="BR24" s="40"/>
      <c r="BS24" s="40"/>
      <c r="BT24" s="40"/>
      <c r="BU24" s="40"/>
      <c r="BV24" s="40"/>
      <c r="BW24" s="40"/>
      <c r="BX24" s="40"/>
      <c r="BY24" s="40"/>
      <c r="BZ24" s="40"/>
      <c r="CA24" s="40"/>
      <c r="CB24" s="40"/>
      <c r="CC24" s="41">
        <f>36.3/1000</f>
        <v>3.6299999999999999E-2</v>
      </c>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3"/>
      <c r="DB24" s="41">
        <f>26.757/1000</f>
        <v>2.6757000000000003E-2</v>
      </c>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3"/>
      <c r="ED24" s="33">
        <f t="shared" si="0"/>
        <v>9.5429999999999959E-3</v>
      </c>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row>
    <row r="25" spans="1:161" s="19" customFormat="1" ht="17.25" customHeight="1" x14ac:dyDescent="0.25">
      <c r="A25" s="33" t="s">
        <v>48</v>
      </c>
      <c r="B25" s="33"/>
      <c r="C25" s="33"/>
      <c r="D25" s="33"/>
      <c r="E25" s="33"/>
      <c r="F25" s="33"/>
      <c r="G25" s="33"/>
      <c r="H25" s="33"/>
      <c r="I25" s="33"/>
      <c r="J25" s="33"/>
      <c r="K25" s="33"/>
      <c r="L25" s="33"/>
      <c r="M25" s="33"/>
      <c r="N25" s="33"/>
      <c r="O25" s="33"/>
      <c r="P25" s="33"/>
      <c r="Q25" s="33"/>
      <c r="R25" s="33"/>
      <c r="S25" s="33"/>
      <c r="T25" s="33"/>
      <c r="U25" s="33"/>
      <c r="V25" s="50"/>
      <c r="W25" s="50"/>
      <c r="X25" s="50"/>
      <c r="Y25" s="50"/>
      <c r="Z25" s="50"/>
      <c r="AA25" s="50"/>
      <c r="AB25" s="50"/>
      <c r="AC25" s="50"/>
      <c r="AD25" s="50"/>
      <c r="AE25" s="50"/>
      <c r="AF25" s="50"/>
      <c r="AG25" s="50"/>
      <c r="AH25" s="50"/>
      <c r="AI25" s="50"/>
      <c r="AJ25" s="50"/>
      <c r="AK25" s="50"/>
      <c r="AL25" s="50"/>
      <c r="AM25" s="50"/>
      <c r="AN25" s="50"/>
      <c r="AO25" s="50"/>
      <c r="AP25" s="50"/>
      <c r="AQ25" s="51"/>
      <c r="AR25" s="51"/>
      <c r="AS25" s="51"/>
      <c r="AT25" s="51"/>
      <c r="AU25" s="51"/>
      <c r="AV25" s="51"/>
      <c r="AW25" s="51"/>
      <c r="AX25" s="51"/>
      <c r="AY25" s="51"/>
      <c r="AZ25" s="51"/>
      <c r="BA25" s="51"/>
      <c r="BB25" s="51"/>
      <c r="BC25" s="51"/>
      <c r="BD25" s="51"/>
      <c r="BE25" s="51"/>
      <c r="BF25" s="51"/>
      <c r="BG25" s="51"/>
      <c r="BH25" s="51"/>
      <c r="BI25" s="51"/>
      <c r="BJ25" s="51"/>
      <c r="BK25" s="52"/>
      <c r="BL25" s="52"/>
      <c r="BM25" s="52"/>
      <c r="BN25" s="52"/>
      <c r="BO25" s="52"/>
      <c r="BP25" s="52"/>
      <c r="BQ25" s="52"/>
      <c r="BR25" s="52"/>
      <c r="BS25" s="52"/>
      <c r="BT25" s="52"/>
      <c r="BU25" s="52"/>
      <c r="BV25" s="52"/>
      <c r="BW25" s="52"/>
      <c r="BX25" s="52"/>
      <c r="BY25" s="52"/>
      <c r="BZ25" s="52"/>
      <c r="CA25" s="52"/>
      <c r="CB25" s="52"/>
      <c r="CC25" s="33">
        <f>SUM(CC14:DA24)</f>
        <v>9.3220489999999998</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f>SUM(DB14:EC24)</f>
        <v>8.0120930000000001</v>
      </c>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f>SUM(ED14:FE24)</f>
        <v>1.3099560000000003</v>
      </c>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row>
  </sheetData>
  <mergeCells count="107">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 ref="CC23:DA23"/>
    <mergeCell ref="DB23:EC23"/>
    <mergeCell ref="ED23:FE23"/>
    <mergeCell ref="A22:U22"/>
    <mergeCell ref="V22:AP22"/>
    <mergeCell ref="AQ22:BJ22"/>
    <mergeCell ref="BK22:CB22"/>
    <mergeCell ref="CC22:DA22"/>
    <mergeCell ref="DB22:EC22"/>
    <mergeCell ref="ED22:FE22"/>
    <mergeCell ref="A23:U23"/>
    <mergeCell ref="V23:AP23"/>
    <mergeCell ref="AQ23:BJ23"/>
    <mergeCell ref="BK23:CB23"/>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18" workbookViewId="0">
      <selection activeCell="DB25" sqref="DB25:EC2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5" t="s">
        <v>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row>
    <row r="5" spans="1:161" s="8" customFormat="1" ht="15.75" x14ac:dyDescent="0.25">
      <c r="CH5" s="12" t="s">
        <v>2</v>
      </c>
      <c r="CI5" s="26" t="s">
        <v>3</v>
      </c>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7" t="s">
        <v>4</v>
      </c>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row>
    <row r="7" spans="1:161" s="8" customFormat="1" ht="15.75" x14ac:dyDescent="0.25">
      <c r="BQ7" s="12" t="s">
        <v>5</v>
      </c>
      <c r="BR7" s="28" t="s">
        <v>53</v>
      </c>
      <c r="BS7" s="28"/>
      <c r="BT7" s="28"/>
      <c r="BU7" s="28"/>
      <c r="BV7" s="28"/>
      <c r="BW7" s="28"/>
      <c r="BX7" s="28"/>
      <c r="BY7" s="28"/>
      <c r="BZ7" s="28"/>
      <c r="CA7" s="28"/>
      <c r="CB7" s="28"/>
      <c r="CC7" s="28"/>
      <c r="CD7" s="28"/>
      <c r="CE7" s="28"/>
      <c r="CF7" s="28"/>
      <c r="CG7" s="28"/>
      <c r="CH7" s="28"/>
      <c r="CI7" s="28"/>
      <c r="CJ7" s="29">
        <v>20</v>
      </c>
      <c r="CK7" s="29"/>
      <c r="CL7" s="29"/>
      <c r="CM7" s="29"/>
      <c r="CN7" s="30" t="s">
        <v>6</v>
      </c>
      <c r="CO7" s="30"/>
      <c r="CP7" s="30"/>
      <c r="CQ7" s="30"/>
      <c r="CR7" s="13" t="s">
        <v>7</v>
      </c>
      <c r="CV7" s="13"/>
      <c r="CW7" s="13"/>
      <c r="CX7" s="13"/>
    </row>
    <row r="8" spans="1:161" s="14" customFormat="1" ht="11.25" x14ac:dyDescent="0.2">
      <c r="BR8" s="21" t="s">
        <v>8</v>
      </c>
      <c r="BS8" s="21"/>
      <c r="BT8" s="21"/>
      <c r="BU8" s="21"/>
      <c r="BV8" s="21"/>
      <c r="BW8" s="21"/>
      <c r="BX8" s="21"/>
      <c r="BY8" s="21"/>
      <c r="BZ8" s="21"/>
      <c r="CA8" s="21"/>
      <c r="CB8" s="21"/>
      <c r="CC8" s="21"/>
      <c r="CD8" s="21"/>
      <c r="CE8" s="21"/>
      <c r="CF8" s="21"/>
      <c r="CG8" s="21"/>
      <c r="CH8" s="21"/>
      <c r="CI8" s="21"/>
    </row>
    <row r="9" spans="1:161" x14ac:dyDescent="0.25">
      <c r="A9" s="22" t="s">
        <v>54</v>
      </c>
      <c r="B9" s="22"/>
      <c r="C9" s="22"/>
      <c r="D9" s="22"/>
      <c r="E9" s="22"/>
      <c r="F9" s="22"/>
      <c r="G9" s="22"/>
      <c r="H9" s="22"/>
      <c r="I9" s="22"/>
      <c r="J9" s="22"/>
      <c r="K9" s="22"/>
      <c r="L9" s="22"/>
      <c r="M9" s="22"/>
      <c r="N9" s="22"/>
      <c r="O9" s="22"/>
      <c r="P9" s="22"/>
      <c r="Q9" s="22"/>
      <c r="R9" s="22"/>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1" t="s">
        <v>9</v>
      </c>
      <c r="B10" s="21"/>
      <c r="C10" s="21"/>
      <c r="D10" s="21"/>
      <c r="E10" s="21"/>
      <c r="F10" s="21"/>
      <c r="G10" s="21"/>
      <c r="H10" s="21"/>
      <c r="I10" s="21"/>
      <c r="J10" s="21"/>
      <c r="K10" s="21"/>
      <c r="L10" s="21"/>
      <c r="M10" s="21"/>
      <c r="N10" s="21"/>
      <c r="O10" s="21"/>
      <c r="P10" s="21"/>
      <c r="Q10" s="21"/>
      <c r="R10" s="21"/>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3" t="s">
        <v>10</v>
      </c>
      <c r="B12" s="23"/>
      <c r="C12" s="23"/>
      <c r="D12" s="23"/>
      <c r="E12" s="23"/>
      <c r="F12" s="23"/>
      <c r="G12" s="23"/>
      <c r="H12" s="23"/>
      <c r="I12" s="23"/>
      <c r="J12" s="23"/>
      <c r="K12" s="23"/>
      <c r="L12" s="23"/>
      <c r="M12" s="23"/>
      <c r="N12" s="23"/>
      <c r="O12" s="23"/>
      <c r="P12" s="23"/>
      <c r="Q12" s="23"/>
      <c r="R12" s="23"/>
      <c r="S12" s="23"/>
      <c r="T12" s="23"/>
      <c r="U12" s="23"/>
      <c r="V12" s="23" t="s">
        <v>11</v>
      </c>
      <c r="W12" s="23"/>
      <c r="X12" s="23"/>
      <c r="Y12" s="23"/>
      <c r="Z12" s="23"/>
      <c r="AA12" s="23"/>
      <c r="AB12" s="23"/>
      <c r="AC12" s="23"/>
      <c r="AD12" s="23"/>
      <c r="AE12" s="23"/>
      <c r="AF12" s="23"/>
      <c r="AG12" s="23"/>
      <c r="AH12" s="23"/>
      <c r="AI12" s="23"/>
      <c r="AJ12" s="23"/>
      <c r="AK12" s="23"/>
      <c r="AL12" s="23"/>
      <c r="AM12" s="23"/>
      <c r="AN12" s="23"/>
      <c r="AO12" s="23"/>
      <c r="AP12" s="23"/>
      <c r="AQ12" s="23" t="s">
        <v>12</v>
      </c>
      <c r="AR12" s="23"/>
      <c r="AS12" s="23"/>
      <c r="AT12" s="23"/>
      <c r="AU12" s="23"/>
      <c r="AV12" s="23"/>
      <c r="AW12" s="23"/>
      <c r="AX12" s="23"/>
      <c r="AY12" s="23"/>
      <c r="AZ12" s="23"/>
      <c r="BA12" s="23"/>
      <c r="BB12" s="23"/>
      <c r="BC12" s="23"/>
      <c r="BD12" s="23"/>
      <c r="BE12" s="23"/>
      <c r="BF12" s="23"/>
      <c r="BG12" s="23"/>
      <c r="BH12" s="23"/>
      <c r="BI12" s="23"/>
      <c r="BJ12" s="23"/>
      <c r="BK12" s="24" t="s">
        <v>13</v>
      </c>
      <c r="BL12" s="24"/>
      <c r="BM12" s="24"/>
      <c r="BN12" s="24"/>
      <c r="BO12" s="24"/>
      <c r="BP12" s="24"/>
      <c r="BQ12" s="24"/>
      <c r="BR12" s="24"/>
      <c r="BS12" s="24"/>
      <c r="BT12" s="24"/>
      <c r="BU12" s="24"/>
      <c r="BV12" s="24"/>
      <c r="BW12" s="24"/>
      <c r="BX12" s="24"/>
      <c r="BY12" s="24"/>
      <c r="BZ12" s="24"/>
      <c r="CA12" s="24"/>
      <c r="CB12" s="24"/>
      <c r="CC12" s="23" t="s">
        <v>14</v>
      </c>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t="s">
        <v>15</v>
      </c>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t="s">
        <v>16</v>
      </c>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row>
    <row r="13" spans="1:161" s="18" customFormat="1" ht="14.25" customHeight="1" x14ac:dyDescent="0.25">
      <c r="A13" s="31" t="s">
        <v>17</v>
      </c>
      <c r="B13" s="32"/>
      <c r="C13" s="32"/>
      <c r="D13" s="32"/>
      <c r="E13" s="32"/>
      <c r="F13" s="32"/>
      <c r="G13" s="32"/>
      <c r="H13" s="32"/>
      <c r="I13" s="32"/>
      <c r="J13" s="32"/>
      <c r="K13" s="32"/>
      <c r="L13" s="32"/>
      <c r="M13" s="32"/>
      <c r="N13" s="32"/>
      <c r="O13" s="32"/>
      <c r="P13" s="32"/>
      <c r="Q13" s="32"/>
      <c r="R13" s="32"/>
      <c r="S13" s="32"/>
      <c r="T13" s="32"/>
      <c r="U13" s="32"/>
      <c r="V13" s="31" t="s">
        <v>18</v>
      </c>
      <c r="W13" s="32"/>
      <c r="X13" s="32"/>
      <c r="Y13" s="32"/>
      <c r="Z13" s="32"/>
      <c r="AA13" s="32"/>
      <c r="AB13" s="32"/>
      <c r="AC13" s="32"/>
      <c r="AD13" s="32"/>
      <c r="AE13" s="32"/>
      <c r="AF13" s="32"/>
      <c r="AG13" s="32"/>
      <c r="AH13" s="32"/>
      <c r="AI13" s="32"/>
      <c r="AJ13" s="32"/>
      <c r="AK13" s="32"/>
      <c r="AL13" s="32"/>
      <c r="AM13" s="32"/>
      <c r="AN13" s="32"/>
      <c r="AO13" s="32"/>
      <c r="AP13" s="32"/>
      <c r="AQ13" s="31" t="s">
        <v>19</v>
      </c>
      <c r="AR13" s="32"/>
      <c r="AS13" s="32"/>
      <c r="AT13" s="32"/>
      <c r="AU13" s="32"/>
      <c r="AV13" s="32"/>
      <c r="AW13" s="32"/>
      <c r="AX13" s="32"/>
      <c r="AY13" s="32"/>
      <c r="AZ13" s="32"/>
      <c r="BA13" s="32"/>
      <c r="BB13" s="32"/>
      <c r="BC13" s="32"/>
      <c r="BD13" s="32"/>
      <c r="BE13" s="32"/>
      <c r="BF13" s="32"/>
      <c r="BG13" s="32"/>
      <c r="BH13" s="32"/>
      <c r="BI13" s="32"/>
      <c r="BJ13" s="32"/>
      <c r="BK13" s="31" t="s">
        <v>20</v>
      </c>
      <c r="BL13" s="32"/>
      <c r="BM13" s="32"/>
      <c r="BN13" s="32"/>
      <c r="BO13" s="32"/>
      <c r="BP13" s="32"/>
      <c r="BQ13" s="32"/>
      <c r="BR13" s="32"/>
      <c r="BS13" s="32"/>
      <c r="BT13" s="32"/>
      <c r="BU13" s="32"/>
      <c r="BV13" s="32"/>
      <c r="BW13" s="32"/>
      <c r="BX13" s="32"/>
      <c r="BY13" s="32"/>
      <c r="BZ13" s="32"/>
      <c r="CA13" s="32"/>
      <c r="CB13" s="32"/>
      <c r="CC13" s="31" t="s">
        <v>21</v>
      </c>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1" t="s">
        <v>22</v>
      </c>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1" t="s">
        <v>23</v>
      </c>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row>
    <row r="14" spans="1:161" s="19" customFormat="1" ht="120.75" customHeight="1" x14ac:dyDescent="0.2">
      <c r="A14" s="33" t="s">
        <v>24</v>
      </c>
      <c r="B14" s="33"/>
      <c r="C14" s="33"/>
      <c r="D14" s="33"/>
      <c r="E14" s="33"/>
      <c r="F14" s="33"/>
      <c r="G14" s="33"/>
      <c r="H14" s="33"/>
      <c r="I14" s="33"/>
      <c r="J14" s="33"/>
      <c r="K14" s="33"/>
      <c r="L14" s="33"/>
      <c r="M14" s="33"/>
      <c r="N14" s="33"/>
      <c r="O14" s="33"/>
      <c r="P14" s="33"/>
      <c r="Q14" s="33"/>
      <c r="R14" s="33"/>
      <c r="S14" s="33"/>
      <c r="T14" s="33"/>
      <c r="U14" s="33"/>
      <c r="V14" s="34" t="s">
        <v>25</v>
      </c>
      <c r="W14" s="35"/>
      <c r="X14" s="35"/>
      <c r="Y14" s="35"/>
      <c r="Z14" s="35"/>
      <c r="AA14" s="35"/>
      <c r="AB14" s="35"/>
      <c r="AC14" s="35"/>
      <c r="AD14" s="35"/>
      <c r="AE14" s="35"/>
      <c r="AF14" s="35"/>
      <c r="AG14" s="35"/>
      <c r="AH14" s="35"/>
      <c r="AI14" s="35"/>
      <c r="AJ14" s="35"/>
      <c r="AK14" s="35"/>
      <c r="AL14" s="35"/>
      <c r="AM14" s="35"/>
      <c r="AN14" s="35"/>
      <c r="AO14" s="35"/>
      <c r="AP14" s="36"/>
      <c r="AQ14" s="37" t="s">
        <v>26</v>
      </c>
      <c r="AR14" s="38"/>
      <c r="AS14" s="38"/>
      <c r="AT14" s="38"/>
      <c r="AU14" s="38"/>
      <c r="AV14" s="38"/>
      <c r="AW14" s="38"/>
      <c r="AX14" s="38"/>
      <c r="AY14" s="38"/>
      <c r="AZ14" s="38"/>
      <c r="BA14" s="38"/>
      <c r="BB14" s="38"/>
      <c r="BC14" s="38"/>
      <c r="BD14" s="38"/>
      <c r="BE14" s="38"/>
      <c r="BF14" s="38"/>
      <c r="BG14" s="38"/>
      <c r="BH14" s="38"/>
      <c r="BI14" s="38"/>
      <c r="BJ14" s="39"/>
      <c r="BK14" s="40" t="s">
        <v>27</v>
      </c>
      <c r="BL14" s="40"/>
      <c r="BM14" s="40"/>
      <c r="BN14" s="40"/>
      <c r="BO14" s="40"/>
      <c r="BP14" s="40"/>
      <c r="BQ14" s="40"/>
      <c r="BR14" s="40"/>
      <c r="BS14" s="40"/>
      <c r="BT14" s="40"/>
      <c r="BU14" s="40"/>
      <c r="BV14" s="40"/>
      <c r="BW14" s="40"/>
      <c r="BX14" s="40"/>
      <c r="BY14" s="40"/>
      <c r="BZ14" s="40"/>
      <c r="CA14" s="40"/>
      <c r="CB14" s="40"/>
      <c r="CC14" s="41">
        <f>200.5/1000</f>
        <v>0.20050000000000001</v>
      </c>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3"/>
      <c r="DB14" s="41">
        <f>131.625/1000</f>
        <v>0.13162499999999999</v>
      </c>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3"/>
      <c r="ED14" s="33">
        <f>CC14-DB14</f>
        <v>6.887500000000002E-2</v>
      </c>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row>
    <row r="15" spans="1:161" s="19" customFormat="1" ht="109.5" customHeight="1" x14ac:dyDescent="0.2">
      <c r="A15" s="33" t="s">
        <v>24</v>
      </c>
      <c r="B15" s="33"/>
      <c r="C15" s="33"/>
      <c r="D15" s="33"/>
      <c r="E15" s="33"/>
      <c r="F15" s="33"/>
      <c r="G15" s="33"/>
      <c r="H15" s="33"/>
      <c r="I15" s="33"/>
      <c r="J15" s="33"/>
      <c r="K15" s="33"/>
      <c r="L15" s="33"/>
      <c r="M15" s="33"/>
      <c r="N15" s="33"/>
      <c r="O15" s="33"/>
      <c r="P15" s="33"/>
      <c r="Q15" s="33"/>
      <c r="R15" s="33"/>
      <c r="S15" s="33"/>
      <c r="T15" s="33"/>
      <c r="U15" s="33"/>
      <c r="V15" s="34" t="s">
        <v>28</v>
      </c>
      <c r="W15" s="35"/>
      <c r="X15" s="35"/>
      <c r="Y15" s="35"/>
      <c r="Z15" s="35"/>
      <c r="AA15" s="35"/>
      <c r="AB15" s="35"/>
      <c r="AC15" s="35"/>
      <c r="AD15" s="35"/>
      <c r="AE15" s="35"/>
      <c r="AF15" s="35"/>
      <c r="AG15" s="35"/>
      <c r="AH15" s="35"/>
      <c r="AI15" s="35"/>
      <c r="AJ15" s="35"/>
      <c r="AK15" s="35"/>
      <c r="AL15" s="35"/>
      <c r="AM15" s="35"/>
      <c r="AN15" s="35"/>
      <c r="AO15" s="35"/>
      <c r="AP15" s="36"/>
      <c r="AQ15" s="37" t="s">
        <v>29</v>
      </c>
      <c r="AR15" s="38"/>
      <c r="AS15" s="38"/>
      <c r="AT15" s="38"/>
      <c r="AU15" s="38"/>
      <c r="AV15" s="38"/>
      <c r="AW15" s="38"/>
      <c r="AX15" s="38"/>
      <c r="AY15" s="38"/>
      <c r="AZ15" s="38"/>
      <c r="BA15" s="38"/>
      <c r="BB15" s="38"/>
      <c r="BC15" s="38"/>
      <c r="BD15" s="38"/>
      <c r="BE15" s="38"/>
      <c r="BF15" s="38"/>
      <c r="BG15" s="38"/>
      <c r="BH15" s="38"/>
      <c r="BI15" s="38"/>
      <c r="BJ15" s="39"/>
      <c r="BK15" s="40" t="s">
        <v>30</v>
      </c>
      <c r="BL15" s="40"/>
      <c r="BM15" s="40"/>
      <c r="BN15" s="40"/>
      <c r="BO15" s="40"/>
      <c r="BP15" s="40"/>
      <c r="BQ15" s="40"/>
      <c r="BR15" s="40"/>
      <c r="BS15" s="40"/>
      <c r="BT15" s="40"/>
      <c r="BU15" s="40"/>
      <c r="BV15" s="40"/>
      <c r="BW15" s="40"/>
      <c r="BX15" s="40"/>
      <c r="BY15" s="40"/>
      <c r="BZ15" s="40"/>
      <c r="CA15" s="40"/>
      <c r="CB15" s="40"/>
      <c r="CC15" s="41">
        <f>0.1/1000</f>
        <v>1E-4</v>
      </c>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3"/>
      <c r="DB15" s="41">
        <v>0</v>
      </c>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3"/>
      <c r="ED15" s="33">
        <f t="shared" ref="ED15:ED24" si="0">CC15-DB15</f>
        <v>1E-4</v>
      </c>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row>
    <row r="16" spans="1:161" s="19" customFormat="1" ht="120" customHeight="1" x14ac:dyDescent="0.2">
      <c r="A16" s="33" t="s">
        <v>24</v>
      </c>
      <c r="B16" s="33"/>
      <c r="C16" s="33"/>
      <c r="D16" s="33"/>
      <c r="E16" s="33"/>
      <c r="F16" s="33"/>
      <c r="G16" s="33"/>
      <c r="H16" s="33"/>
      <c r="I16" s="33"/>
      <c r="J16" s="33"/>
      <c r="K16" s="33"/>
      <c r="L16" s="33"/>
      <c r="M16" s="33"/>
      <c r="N16" s="33"/>
      <c r="O16" s="33"/>
      <c r="P16" s="33"/>
      <c r="Q16" s="33"/>
      <c r="R16" s="33"/>
      <c r="S16" s="33"/>
      <c r="T16" s="33"/>
      <c r="U16" s="33"/>
      <c r="V16" s="34" t="s">
        <v>31</v>
      </c>
      <c r="W16" s="35"/>
      <c r="X16" s="35"/>
      <c r="Y16" s="35"/>
      <c r="Z16" s="35"/>
      <c r="AA16" s="35"/>
      <c r="AB16" s="35"/>
      <c r="AC16" s="35"/>
      <c r="AD16" s="35"/>
      <c r="AE16" s="35"/>
      <c r="AF16" s="35"/>
      <c r="AG16" s="35"/>
      <c r="AH16" s="35"/>
      <c r="AI16" s="35"/>
      <c r="AJ16" s="35"/>
      <c r="AK16" s="35"/>
      <c r="AL16" s="35"/>
      <c r="AM16" s="35"/>
      <c r="AN16" s="35"/>
      <c r="AO16" s="35"/>
      <c r="AP16" s="36"/>
      <c r="AQ16" s="37" t="s">
        <v>32</v>
      </c>
      <c r="AR16" s="38"/>
      <c r="AS16" s="38"/>
      <c r="AT16" s="38"/>
      <c r="AU16" s="38"/>
      <c r="AV16" s="38"/>
      <c r="AW16" s="38"/>
      <c r="AX16" s="38"/>
      <c r="AY16" s="38"/>
      <c r="AZ16" s="38"/>
      <c r="BA16" s="38"/>
      <c r="BB16" s="38"/>
      <c r="BC16" s="38"/>
      <c r="BD16" s="38"/>
      <c r="BE16" s="38"/>
      <c r="BF16" s="38"/>
      <c r="BG16" s="38"/>
      <c r="BH16" s="38"/>
      <c r="BI16" s="38"/>
      <c r="BJ16" s="39"/>
      <c r="BK16" s="40" t="s">
        <v>30</v>
      </c>
      <c r="BL16" s="40"/>
      <c r="BM16" s="40"/>
      <c r="BN16" s="40"/>
      <c r="BO16" s="40"/>
      <c r="BP16" s="40"/>
      <c r="BQ16" s="40"/>
      <c r="BR16" s="40"/>
      <c r="BS16" s="40"/>
      <c r="BT16" s="40"/>
      <c r="BU16" s="40"/>
      <c r="BV16" s="40"/>
      <c r="BW16" s="40"/>
      <c r="BX16" s="40"/>
      <c r="BY16" s="40"/>
      <c r="BZ16" s="40"/>
      <c r="CA16" s="40"/>
      <c r="CB16" s="40"/>
      <c r="CC16" s="41">
        <f>5.5/1000</f>
        <v>5.4999999999999997E-3</v>
      </c>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3"/>
      <c r="DB16" s="41">
        <f>11.04/1000</f>
        <v>1.1039999999999999E-2</v>
      </c>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3"/>
      <c r="ED16" s="33">
        <f t="shared" si="0"/>
        <v>-5.5399999999999998E-3</v>
      </c>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row>
    <row r="17" spans="1:161" s="19" customFormat="1" ht="117.75" customHeight="1" x14ac:dyDescent="0.2">
      <c r="A17" s="33" t="s">
        <v>24</v>
      </c>
      <c r="B17" s="33"/>
      <c r="C17" s="33"/>
      <c r="D17" s="33"/>
      <c r="E17" s="33"/>
      <c r="F17" s="33"/>
      <c r="G17" s="33"/>
      <c r="H17" s="33"/>
      <c r="I17" s="33"/>
      <c r="J17" s="33"/>
      <c r="K17" s="33"/>
      <c r="L17" s="33"/>
      <c r="M17" s="33"/>
      <c r="N17" s="33"/>
      <c r="O17" s="33"/>
      <c r="P17" s="33"/>
      <c r="Q17" s="33"/>
      <c r="R17" s="33"/>
      <c r="S17" s="33"/>
      <c r="T17" s="33"/>
      <c r="U17" s="33"/>
      <c r="V17" s="34" t="s">
        <v>33</v>
      </c>
      <c r="W17" s="35"/>
      <c r="X17" s="35"/>
      <c r="Y17" s="35"/>
      <c r="Z17" s="35"/>
      <c r="AA17" s="35"/>
      <c r="AB17" s="35"/>
      <c r="AC17" s="35"/>
      <c r="AD17" s="35"/>
      <c r="AE17" s="35"/>
      <c r="AF17" s="35"/>
      <c r="AG17" s="35"/>
      <c r="AH17" s="35"/>
      <c r="AI17" s="35"/>
      <c r="AJ17" s="35"/>
      <c r="AK17" s="35"/>
      <c r="AL17" s="35"/>
      <c r="AM17" s="35"/>
      <c r="AN17" s="35"/>
      <c r="AO17" s="35"/>
      <c r="AP17" s="36"/>
      <c r="AQ17" s="37" t="s">
        <v>34</v>
      </c>
      <c r="AR17" s="38"/>
      <c r="AS17" s="38"/>
      <c r="AT17" s="38"/>
      <c r="AU17" s="38"/>
      <c r="AV17" s="38"/>
      <c r="AW17" s="38"/>
      <c r="AX17" s="38"/>
      <c r="AY17" s="38"/>
      <c r="AZ17" s="38"/>
      <c r="BA17" s="38"/>
      <c r="BB17" s="38"/>
      <c r="BC17" s="38"/>
      <c r="BD17" s="38"/>
      <c r="BE17" s="38"/>
      <c r="BF17" s="38"/>
      <c r="BG17" s="38"/>
      <c r="BH17" s="38"/>
      <c r="BI17" s="38"/>
      <c r="BJ17" s="39"/>
      <c r="BK17" s="40" t="s">
        <v>27</v>
      </c>
      <c r="BL17" s="40"/>
      <c r="BM17" s="40"/>
      <c r="BN17" s="40"/>
      <c r="BO17" s="40"/>
      <c r="BP17" s="40"/>
      <c r="BQ17" s="40"/>
      <c r="BR17" s="40"/>
      <c r="BS17" s="40"/>
      <c r="BT17" s="40"/>
      <c r="BU17" s="40"/>
      <c r="BV17" s="40"/>
      <c r="BW17" s="40"/>
      <c r="BX17" s="40"/>
      <c r="BY17" s="40"/>
      <c r="BZ17" s="40"/>
      <c r="CA17" s="40"/>
      <c r="CB17" s="40"/>
      <c r="CC17" s="41">
        <f>500/1000</f>
        <v>0.5</v>
      </c>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3"/>
      <c r="DB17" s="41">
        <f>705.484/1000</f>
        <v>0.705484</v>
      </c>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3"/>
      <c r="ED17" s="33">
        <f t="shared" si="0"/>
        <v>-0.205484</v>
      </c>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row>
    <row r="18" spans="1:161" s="19" customFormat="1" ht="60" customHeight="1" x14ac:dyDescent="0.2">
      <c r="A18" s="33" t="s">
        <v>24</v>
      </c>
      <c r="B18" s="33"/>
      <c r="C18" s="33"/>
      <c r="D18" s="33"/>
      <c r="E18" s="33"/>
      <c r="F18" s="33"/>
      <c r="G18" s="33"/>
      <c r="H18" s="33"/>
      <c r="I18" s="33"/>
      <c r="J18" s="33"/>
      <c r="K18" s="33"/>
      <c r="L18" s="33"/>
      <c r="M18" s="33"/>
      <c r="N18" s="33"/>
      <c r="O18" s="33"/>
      <c r="P18" s="33"/>
      <c r="Q18" s="33"/>
      <c r="R18" s="33"/>
      <c r="S18" s="33"/>
      <c r="T18" s="33"/>
      <c r="U18" s="33"/>
      <c r="V18" s="34" t="s">
        <v>35</v>
      </c>
      <c r="W18" s="35"/>
      <c r="X18" s="35"/>
      <c r="Y18" s="35"/>
      <c r="Z18" s="35"/>
      <c r="AA18" s="35"/>
      <c r="AB18" s="35"/>
      <c r="AC18" s="35"/>
      <c r="AD18" s="35"/>
      <c r="AE18" s="35"/>
      <c r="AF18" s="35"/>
      <c r="AG18" s="35"/>
      <c r="AH18" s="35"/>
      <c r="AI18" s="35"/>
      <c r="AJ18" s="35"/>
      <c r="AK18" s="35"/>
      <c r="AL18" s="35"/>
      <c r="AM18" s="35"/>
      <c r="AN18" s="35"/>
      <c r="AO18" s="35"/>
      <c r="AP18" s="36"/>
      <c r="AQ18" s="37" t="s">
        <v>36</v>
      </c>
      <c r="AR18" s="38"/>
      <c r="AS18" s="38"/>
      <c r="AT18" s="38"/>
      <c r="AU18" s="38"/>
      <c r="AV18" s="38"/>
      <c r="AW18" s="38"/>
      <c r="AX18" s="38"/>
      <c r="AY18" s="38"/>
      <c r="AZ18" s="38"/>
      <c r="BA18" s="38"/>
      <c r="BB18" s="38"/>
      <c r="BC18" s="38"/>
      <c r="BD18" s="38"/>
      <c r="BE18" s="38"/>
      <c r="BF18" s="38"/>
      <c r="BG18" s="38"/>
      <c r="BH18" s="38"/>
      <c r="BI18" s="38"/>
      <c r="BJ18" s="39"/>
      <c r="BK18" s="40" t="s">
        <v>37</v>
      </c>
      <c r="BL18" s="40"/>
      <c r="BM18" s="40"/>
      <c r="BN18" s="40"/>
      <c r="BO18" s="40"/>
      <c r="BP18" s="40"/>
      <c r="BQ18" s="40"/>
      <c r="BR18" s="40"/>
      <c r="BS18" s="40"/>
      <c r="BT18" s="40"/>
      <c r="BU18" s="40"/>
      <c r="BV18" s="40"/>
      <c r="BW18" s="40"/>
      <c r="BX18" s="40"/>
      <c r="BY18" s="40"/>
      <c r="BZ18" s="40"/>
      <c r="CA18" s="40"/>
      <c r="CB18" s="40"/>
      <c r="CC18" s="41">
        <f>7600/1000</f>
        <v>7.6</v>
      </c>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3"/>
      <c r="DB18" s="41">
        <f>5118.049/1000</f>
        <v>5.1180490000000001</v>
      </c>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3"/>
      <c r="ED18" s="33">
        <f t="shared" si="0"/>
        <v>2.4819509999999996</v>
      </c>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row>
    <row r="19" spans="1:161" s="19" customFormat="1" ht="60" customHeight="1" x14ac:dyDescent="0.2">
      <c r="A19" s="33" t="s">
        <v>24</v>
      </c>
      <c r="B19" s="33"/>
      <c r="C19" s="33"/>
      <c r="D19" s="33"/>
      <c r="E19" s="33"/>
      <c r="F19" s="33"/>
      <c r="G19" s="33"/>
      <c r="H19" s="33"/>
      <c r="I19" s="33"/>
      <c r="J19" s="33"/>
      <c r="K19" s="33"/>
      <c r="L19" s="33"/>
      <c r="M19" s="33"/>
      <c r="N19" s="33"/>
      <c r="O19" s="33"/>
      <c r="P19" s="33"/>
      <c r="Q19" s="33"/>
      <c r="R19" s="33"/>
      <c r="S19" s="33"/>
      <c r="T19" s="33"/>
      <c r="U19" s="33"/>
      <c r="V19" s="34" t="s">
        <v>38</v>
      </c>
      <c r="W19" s="35"/>
      <c r="X19" s="35"/>
      <c r="Y19" s="35"/>
      <c r="Z19" s="35"/>
      <c r="AA19" s="35"/>
      <c r="AB19" s="35"/>
      <c r="AC19" s="35"/>
      <c r="AD19" s="35"/>
      <c r="AE19" s="35"/>
      <c r="AF19" s="35"/>
      <c r="AG19" s="35"/>
      <c r="AH19" s="35"/>
      <c r="AI19" s="35"/>
      <c r="AJ19" s="35"/>
      <c r="AK19" s="35"/>
      <c r="AL19" s="35"/>
      <c r="AM19" s="35"/>
      <c r="AN19" s="35"/>
      <c r="AO19" s="35"/>
      <c r="AP19" s="36"/>
      <c r="AQ19" s="37" t="s">
        <v>39</v>
      </c>
      <c r="AR19" s="38"/>
      <c r="AS19" s="38"/>
      <c r="AT19" s="38"/>
      <c r="AU19" s="38"/>
      <c r="AV19" s="38"/>
      <c r="AW19" s="38"/>
      <c r="AX19" s="38"/>
      <c r="AY19" s="38"/>
      <c r="AZ19" s="38"/>
      <c r="BA19" s="38"/>
      <c r="BB19" s="38"/>
      <c r="BC19" s="38"/>
      <c r="BD19" s="38"/>
      <c r="BE19" s="38"/>
      <c r="BF19" s="38"/>
      <c r="BG19" s="38"/>
      <c r="BH19" s="38"/>
      <c r="BI19" s="38"/>
      <c r="BJ19" s="39"/>
      <c r="BK19" s="40" t="s">
        <v>30</v>
      </c>
      <c r="BL19" s="40"/>
      <c r="BM19" s="40"/>
      <c r="BN19" s="40"/>
      <c r="BO19" s="40"/>
      <c r="BP19" s="40"/>
      <c r="BQ19" s="40"/>
      <c r="BR19" s="40"/>
      <c r="BS19" s="40"/>
      <c r="BT19" s="40"/>
      <c r="BU19" s="40"/>
      <c r="BV19" s="40"/>
      <c r="BW19" s="40"/>
      <c r="BX19" s="40"/>
      <c r="BY19" s="40"/>
      <c r="BZ19" s="40"/>
      <c r="CA19" s="40"/>
      <c r="CB19" s="40"/>
      <c r="CC19" s="41">
        <f>0/1000</f>
        <v>0</v>
      </c>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3"/>
      <c r="DB19" s="41">
        <f>0/1000</f>
        <v>0</v>
      </c>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3"/>
      <c r="ED19" s="33">
        <f t="shared" si="0"/>
        <v>0</v>
      </c>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row>
    <row r="20" spans="1:161" s="19" customFormat="1" ht="121.5" customHeight="1" x14ac:dyDescent="0.2">
      <c r="A20" s="33" t="s">
        <v>24</v>
      </c>
      <c r="B20" s="33"/>
      <c r="C20" s="33"/>
      <c r="D20" s="33"/>
      <c r="E20" s="33"/>
      <c r="F20" s="33"/>
      <c r="G20" s="33"/>
      <c r="H20" s="33"/>
      <c r="I20" s="33"/>
      <c r="J20" s="33"/>
      <c r="K20" s="33"/>
      <c r="L20" s="33"/>
      <c r="M20" s="33"/>
      <c r="N20" s="33"/>
      <c r="O20" s="33"/>
      <c r="P20" s="33"/>
      <c r="Q20" s="33"/>
      <c r="R20" s="33"/>
      <c r="S20" s="33"/>
      <c r="T20" s="33"/>
      <c r="U20" s="33"/>
      <c r="V20" s="34" t="s">
        <v>40</v>
      </c>
      <c r="W20" s="35"/>
      <c r="X20" s="35"/>
      <c r="Y20" s="35"/>
      <c r="Z20" s="35"/>
      <c r="AA20" s="35"/>
      <c r="AB20" s="35"/>
      <c r="AC20" s="35"/>
      <c r="AD20" s="35"/>
      <c r="AE20" s="35"/>
      <c r="AF20" s="35"/>
      <c r="AG20" s="35"/>
      <c r="AH20" s="35"/>
      <c r="AI20" s="35"/>
      <c r="AJ20" s="35"/>
      <c r="AK20" s="35"/>
      <c r="AL20" s="35"/>
      <c r="AM20" s="35"/>
      <c r="AN20" s="35"/>
      <c r="AO20" s="35"/>
      <c r="AP20" s="36"/>
      <c r="AQ20" s="37" t="s">
        <v>55</v>
      </c>
      <c r="AR20" s="38"/>
      <c r="AS20" s="38"/>
      <c r="AT20" s="38"/>
      <c r="AU20" s="38"/>
      <c r="AV20" s="38"/>
      <c r="AW20" s="38"/>
      <c r="AX20" s="38"/>
      <c r="AY20" s="38"/>
      <c r="AZ20" s="38"/>
      <c r="BA20" s="38"/>
      <c r="BB20" s="38"/>
      <c r="BC20" s="38"/>
      <c r="BD20" s="38"/>
      <c r="BE20" s="38"/>
      <c r="BF20" s="38"/>
      <c r="BG20" s="38"/>
      <c r="BH20" s="38"/>
      <c r="BI20" s="38"/>
      <c r="BJ20" s="39"/>
      <c r="BK20" s="40" t="s">
        <v>30</v>
      </c>
      <c r="BL20" s="40"/>
      <c r="BM20" s="40"/>
      <c r="BN20" s="40"/>
      <c r="BO20" s="40"/>
      <c r="BP20" s="40"/>
      <c r="BQ20" s="40"/>
      <c r="BR20" s="40"/>
      <c r="BS20" s="40"/>
      <c r="BT20" s="40"/>
      <c r="BU20" s="40"/>
      <c r="BV20" s="40"/>
      <c r="BW20" s="40"/>
      <c r="BX20" s="40"/>
      <c r="BY20" s="40"/>
      <c r="BZ20" s="40"/>
      <c r="CA20" s="40"/>
      <c r="CB20" s="40"/>
      <c r="CC20" s="41">
        <f>12.313/1000</f>
        <v>1.2313000000000001E-2</v>
      </c>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3"/>
      <c r="DB20" s="41">
        <f>2.601/1000</f>
        <v>2.601E-3</v>
      </c>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3"/>
      <c r="ED20" s="33">
        <f t="shared" si="0"/>
        <v>9.7120000000000019E-3</v>
      </c>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row>
    <row r="21" spans="1:161" s="19" customFormat="1" ht="135.75" customHeight="1" x14ac:dyDescent="0.25">
      <c r="A21" s="33" t="s">
        <v>24</v>
      </c>
      <c r="B21" s="33"/>
      <c r="C21" s="33"/>
      <c r="D21" s="33"/>
      <c r="E21" s="33"/>
      <c r="F21" s="33"/>
      <c r="G21" s="33"/>
      <c r="H21" s="33"/>
      <c r="I21" s="33"/>
      <c r="J21" s="33"/>
      <c r="K21" s="33"/>
      <c r="L21" s="33"/>
      <c r="M21" s="33"/>
      <c r="N21" s="33"/>
      <c r="O21" s="33"/>
      <c r="P21" s="33"/>
      <c r="Q21" s="33"/>
      <c r="R21" s="33"/>
      <c r="S21" s="33"/>
      <c r="T21" s="33"/>
      <c r="U21" s="33"/>
      <c r="V21" s="44" t="s">
        <v>41</v>
      </c>
      <c r="W21" s="45"/>
      <c r="X21" s="45"/>
      <c r="Y21" s="45"/>
      <c r="Z21" s="45"/>
      <c r="AA21" s="45"/>
      <c r="AB21" s="45"/>
      <c r="AC21" s="45"/>
      <c r="AD21" s="45"/>
      <c r="AE21" s="45"/>
      <c r="AF21" s="45"/>
      <c r="AG21" s="45"/>
      <c r="AH21" s="45"/>
      <c r="AI21" s="45"/>
      <c r="AJ21" s="45"/>
      <c r="AK21" s="45"/>
      <c r="AL21" s="45"/>
      <c r="AM21" s="45"/>
      <c r="AN21" s="45"/>
      <c r="AO21" s="45"/>
      <c r="AP21" s="46"/>
      <c r="AQ21" s="37" t="s">
        <v>42</v>
      </c>
      <c r="AR21" s="38"/>
      <c r="AS21" s="38"/>
      <c r="AT21" s="38"/>
      <c r="AU21" s="38"/>
      <c r="AV21" s="38"/>
      <c r="AW21" s="38"/>
      <c r="AX21" s="38"/>
      <c r="AY21" s="38"/>
      <c r="AZ21" s="38"/>
      <c r="BA21" s="38"/>
      <c r="BB21" s="38"/>
      <c r="BC21" s="38"/>
      <c r="BD21" s="38"/>
      <c r="BE21" s="38"/>
      <c r="BF21" s="38"/>
      <c r="BG21" s="38"/>
      <c r="BH21" s="38"/>
      <c r="BI21" s="38"/>
      <c r="BJ21" s="39"/>
      <c r="BK21" s="47" t="s">
        <v>30</v>
      </c>
      <c r="BL21" s="48"/>
      <c r="BM21" s="48"/>
      <c r="BN21" s="48"/>
      <c r="BO21" s="48"/>
      <c r="BP21" s="48"/>
      <c r="BQ21" s="48"/>
      <c r="BR21" s="48"/>
      <c r="BS21" s="48"/>
      <c r="BT21" s="48"/>
      <c r="BU21" s="48"/>
      <c r="BV21" s="48"/>
      <c r="BW21" s="48"/>
      <c r="BX21" s="48"/>
      <c r="BY21" s="48"/>
      <c r="BZ21" s="48"/>
      <c r="CA21" s="48"/>
      <c r="CB21" s="49"/>
      <c r="CC21" s="41">
        <f>15.287/1000</f>
        <v>1.5287E-2</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3"/>
      <c r="DB21" s="41">
        <f>24.755/1000</f>
        <v>2.4754999999999999E-2</v>
      </c>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3"/>
      <c r="ED21" s="33">
        <f t="shared" si="0"/>
        <v>-9.467999999999999E-3</v>
      </c>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row>
    <row r="22" spans="1:161" s="19" customFormat="1" ht="134.25" customHeight="1" x14ac:dyDescent="0.25">
      <c r="A22" s="33" t="s">
        <v>24</v>
      </c>
      <c r="B22" s="33"/>
      <c r="C22" s="33"/>
      <c r="D22" s="33"/>
      <c r="E22" s="33"/>
      <c r="F22" s="33"/>
      <c r="G22" s="33"/>
      <c r="H22" s="33"/>
      <c r="I22" s="33"/>
      <c r="J22" s="33"/>
      <c r="K22" s="33"/>
      <c r="L22" s="33"/>
      <c r="M22" s="33"/>
      <c r="N22" s="33"/>
      <c r="O22" s="33"/>
      <c r="P22" s="33"/>
      <c r="Q22" s="33"/>
      <c r="R22" s="33"/>
      <c r="S22" s="33"/>
      <c r="T22" s="33"/>
      <c r="U22" s="33"/>
      <c r="V22" s="44" t="s">
        <v>41</v>
      </c>
      <c r="W22" s="45"/>
      <c r="X22" s="45"/>
      <c r="Y22" s="45"/>
      <c r="Z22" s="45"/>
      <c r="AA22" s="45"/>
      <c r="AB22" s="45"/>
      <c r="AC22" s="45"/>
      <c r="AD22" s="45"/>
      <c r="AE22" s="45"/>
      <c r="AF22" s="45"/>
      <c r="AG22" s="45"/>
      <c r="AH22" s="45"/>
      <c r="AI22" s="45"/>
      <c r="AJ22" s="45"/>
      <c r="AK22" s="45"/>
      <c r="AL22" s="45"/>
      <c r="AM22" s="45"/>
      <c r="AN22" s="45"/>
      <c r="AO22" s="45"/>
      <c r="AP22" s="46"/>
      <c r="AQ22" s="37" t="s">
        <v>42</v>
      </c>
      <c r="AR22" s="38"/>
      <c r="AS22" s="38"/>
      <c r="AT22" s="38"/>
      <c r="AU22" s="38"/>
      <c r="AV22" s="38"/>
      <c r="AW22" s="38"/>
      <c r="AX22" s="38"/>
      <c r="AY22" s="38"/>
      <c r="AZ22" s="38"/>
      <c r="BA22" s="38"/>
      <c r="BB22" s="38"/>
      <c r="BC22" s="38"/>
      <c r="BD22" s="38"/>
      <c r="BE22" s="38"/>
      <c r="BF22" s="38"/>
      <c r="BG22" s="38"/>
      <c r="BH22" s="38"/>
      <c r="BI22" s="38"/>
      <c r="BJ22" s="39"/>
      <c r="BK22" s="47" t="s">
        <v>43</v>
      </c>
      <c r="BL22" s="48"/>
      <c r="BM22" s="48"/>
      <c r="BN22" s="48"/>
      <c r="BO22" s="48"/>
      <c r="BP22" s="48"/>
      <c r="BQ22" s="48"/>
      <c r="BR22" s="48"/>
      <c r="BS22" s="48"/>
      <c r="BT22" s="48"/>
      <c r="BU22" s="48"/>
      <c r="BV22" s="48"/>
      <c r="BW22" s="48"/>
      <c r="BX22" s="48"/>
      <c r="BY22" s="48"/>
      <c r="BZ22" s="48"/>
      <c r="CA22" s="48"/>
      <c r="CB22" s="49"/>
      <c r="CC22" s="41">
        <f>0.5/1000</f>
        <v>5.0000000000000001E-4</v>
      </c>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3"/>
      <c r="DB22" s="41">
        <f>2.602/1000</f>
        <v>2.6019999999999997E-3</v>
      </c>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3"/>
      <c r="ED22" s="33">
        <f>CC22-DB22</f>
        <v>-2.1019999999999997E-3</v>
      </c>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row>
    <row r="23" spans="1:161" s="19" customFormat="1" ht="246" customHeight="1" x14ac:dyDescent="0.2">
      <c r="A23" s="33" t="s">
        <v>24</v>
      </c>
      <c r="B23" s="33"/>
      <c r="C23" s="33"/>
      <c r="D23" s="33"/>
      <c r="E23" s="33"/>
      <c r="F23" s="33"/>
      <c r="G23" s="33"/>
      <c r="H23" s="33"/>
      <c r="I23" s="33"/>
      <c r="J23" s="33"/>
      <c r="K23" s="33"/>
      <c r="L23" s="33"/>
      <c r="M23" s="33"/>
      <c r="N23" s="33"/>
      <c r="O23" s="33"/>
      <c r="P23" s="33"/>
      <c r="Q23" s="33"/>
      <c r="R23" s="33"/>
      <c r="S23" s="33"/>
      <c r="T23" s="33"/>
      <c r="U23" s="33"/>
      <c r="V23" s="34" t="s">
        <v>44</v>
      </c>
      <c r="W23" s="35"/>
      <c r="X23" s="35"/>
      <c r="Y23" s="35"/>
      <c r="Z23" s="35"/>
      <c r="AA23" s="35"/>
      <c r="AB23" s="35"/>
      <c r="AC23" s="35"/>
      <c r="AD23" s="35"/>
      <c r="AE23" s="35"/>
      <c r="AF23" s="35"/>
      <c r="AG23" s="35"/>
      <c r="AH23" s="35"/>
      <c r="AI23" s="35"/>
      <c r="AJ23" s="35"/>
      <c r="AK23" s="35"/>
      <c r="AL23" s="35"/>
      <c r="AM23" s="35"/>
      <c r="AN23" s="35"/>
      <c r="AO23" s="35"/>
      <c r="AP23" s="36"/>
      <c r="AQ23" s="37" t="s">
        <v>42</v>
      </c>
      <c r="AR23" s="38"/>
      <c r="AS23" s="38"/>
      <c r="AT23" s="38"/>
      <c r="AU23" s="38"/>
      <c r="AV23" s="38"/>
      <c r="AW23" s="38"/>
      <c r="AX23" s="38"/>
      <c r="AY23" s="38"/>
      <c r="AZ23" s="38"/>
      <c r="BA23" s="38"/>
      <c r="BB23" s="38"/>
      <c r="BC23" s="38"/>
      <c r="BD23" s="38"/>
      <c r="BE23" s="38"/>
      <c r="BF23" s="38"/>
      <c r="BG23" s="38"/>
      <c r="BH23" s="38"/>
      <c r="BI23" s="38"/>
      <c r="BJ23" s="39"/>
      <c r="BK23" s="47" t="s">
        <v>45</v>
      </c>
      <c r="BL23" s="48"/>
      <c r="BM23" s="48"/>
      <c r="BN23" s="48"/>
      <c r="BO23" s="48"/>
      <c r="BP23" s="48"/>
      <c r="BQ23" s="48"/>
      <c r="BR23" s="48"/>
      <c r="BS23" s="48"/>
      <c r="BT23" s="48"/>
      <c r="BU23" s="48"/>
      <c r="BV23" s="48"/>
      <c r="BW23" s="48"/>
      <c r="BX23" s="48"/>
      <c r="BY23" s="48"/>
      <c r="BZ23" s="48"/>
      <c r="CA23" s="48"/>
      <c r="CB23" s="49"/>
      <c r="CC23" s="41">
        <f>50.595/1000</f>
        <v>5.0595000000000001E-2</v>
      </c>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3"/>
      <c r="DB23" s="41">
        <f>20.302/1000</f>
        <v>2.0302000000000001E-2</v>
      </c>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3"/>
      <c r="ED23" s="33">
        <f t="shared" si="0"/>
        <v>3.0293E-2</v>
      </c>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row>
    <row r="24" spans="1:161" s="19" customFormat="1" ht="135.75" customHeight="1" x14ac:dyDescent="0.25">
      <c r="A24" s="33" t="s">
        <v>24</v>
      </c>
      <c r="B24" s="33"/>
      <c r="C24" s="33"/>
      <c r="D24" s="33"/>
      <c r="E24" s="33"/>
      <c r="F24" s="33"/>
      <c r="G24" s="33"/>
      <c r="H24" s="33"/>
      <c r="I24" s="33"/>
      <c r="J24" s="33"/>
      <c r="K24" s="33"/>
      <c r="L24" s="33"/>
      <c r="M24" s="33"/>
      <c r="N24" s="33"/>
      <c r="O24" s="33"/>
      <c r="P24" s="33"/>
      <c r="Q24" s="33"/>
      <c r="R24" s="33"/>
      <c r="S24" s="33"/>
      <c r="T24" s="33"/>
      <c r="U24" s="33"/>
      <c r="V24" s="44" t="s">
        <v>46</v>
      </c>
      <c r="W24" s="45"/>
      <c r="X24" s="45"/>
      <c r="Y24" s="45"/>
      <c r="Z24" s="45"/>
      <c r="AA24" s="45"/>
      <c r="AB24" s="45"/>
      <c r="AC24" s="45"/>
      <c r="AD24" s="45"/>
      <c r="AE24" s="45"/>
      <c r="AF24" s="45"/>
      <c r="AG24" s="45"/>
      <c r="AH24" s="45"/>
      <c r="AI24" s="45"/>
      <c r="AJ24" s="45"/>
      <c r="AK24" s="45"/>
      <c r="AL24" s="45"/>
      <c r="AM24" s="45"/>
      <c r="AN24" s="45"/>
      <c r="AO24" s="45"/>
      <c r="AP24" s="46"/>
      <c r="AQ24" s="37" t="s">
        <v>42</v>
      </c>
      <c r="AR24" s="38"/>
      <c r="AS24" s="38"/>
      <c r="AT24" s="38"/>
      <c r="AU24" s="38"/>
      <c r="AV24" s="38"/>
      <c r="AW24" s="38"/>
      <c r="AX24" s="38"/>
      <c r="AY24" s="38"/>
      <c r="AZ24" s="38"/>
      <c r="BA24" s="38"/>
      <c r="BB24" s="38"/>
      <c r="BC24" s="38"/>
      <c r="BD24" s="38"/>
      <c r="BE24" s="38"/>
      <c r="BF24" s="38"/>
      <c r="BG24" s="38"/>
      <c r="BH24" s="38"/>
      <c r="BI24" s="38"/>
      <c r="BJ24" s="39"/>
      <c r="BK24" s="40" t="s">
        <v>47</v>
      </c>
      <c r="BL24" s="40"/>
      <c r="BM24" s="40"/>
      <c r="BN24" s="40"/>
      <c r="BO24" s="40"/>
      <c r="BP24" s="40"/>
      <c r="BQ24" s="40"/>
      <c r="BR24" s="40"/>
      <c r="BS24" s="40"/>
      <c r="BT24" s="40"/>
      <c r="BU24" s="40"/>
      <c r="BV24" s="40"/>
      <c r="BW24" s="40"/>
      <c r="BX24" s="40"/>
      <c r="BY24" s="40"/>
      <c r="BZ24" s="40"/>
      <c r="CA24" s="40"/>
      <c r="CB24" s="40"/>
      <c r="CC24" s="41">
        <f>35/1000</f>
        <v>3.5000000000000003E-2</v>
      </c>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3"/>
      <c r="DB24" s="41">
        <f>21.823/1000</f>
        <v>2.1823000000000002E-2</v>
      </c>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3"/>
      <c r="ED24" s="33">
        <f t="shared" si="0"/>
        <v>1.3177000000000001E-2</v>
      </c>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row>
    <row r="25" spans="1:161" s="19" customFormat="1" ht="17.25" customHeight="1" x14ac:dyDescent="0.25">
      <c r="A25" s="33" t="s">
        <v>48</v>
      </c>
      <c r="B25" s="33"/>
      <c r="C25" s="33"/>
      <c r="D25" s="33"/>
      <c r="E25" s="33"/>
      <c r="F25" s="33"/>
      <c r="G25" s="33"/>
      <c r="H25" s="33"/>
      <c r="I25" s="33"/>
      <c r="J25" s="33"/>
      <c r="K25" s="33"/>
      <c r="L25" s="33"/>
      <c r="M25" s="33"/>
      <c r="N25" s="33"/>
      <c r="O25" s="33"/>
      <c r="P25" s="33"/>
      <c r="Q25" s="33"/>
      <c r="R25" s="33"/>
      <c r="S25" s="33"/>
      <c r="T25" s="33"/>
      <c r="U25" s="33"/>
      <c r="V25" s="50"/>
      <c r="W25" s="50"/>
      <c r="X25" s="50"/>
      <c r="Y25" s="50"/>
      <c r="Z25" s="50"/>
      <c r="AA25" s="50"/>
      <c r="AB25" s="50"/>
      <c r="AC25" s="50"/>
      <c r="AD25" s="50"/>
      <c r="AE25" s="50"/>
      <c r="AF25" s="50"/>
      <c r="AG25" s="50"/>
      <c r="AH25" s="50"/>
      <c r="AI25" s="50"/>
      <c r="AJ25" s="50"/>
      <c r="AK25" s="50"/>
      <c r="AL25" s="50"/>
      <c r="AM25" s="50"/>
      <c r="AN25" s="50"/>
      <c r="AO25" s="50"/>
      <c r="AP25" s="50"/>
      <c r="AQ25" s="51"/>
      <c r="AR25" s="51"/>
      <c r="AS25" s="51"/>
      <c r="AT25" s="51"/>
      <c r="AU25" s="51"/>
      <c r="AV25" s="51"/>
      <c r="AW25" s="51"/>
      <c r="AX25" s="51"/>
      <c r="AY25" s="51"/>
      <c r="AZ25" s="51"/>
      <c r="BA25" s="51"/>
      <c r="BB25" s="51"/>
      <c r="BC25" s="51"/>
      <c r="BD25" s="51"/>
      <c r="BE25" s="51"/>
      <c r="BF25" s="51"/>
      <c r="BG25" s="51"/>
      <c r="BH25" s="51"/>
      <c r="BI25" s="51"/>
      <c r="BJ25" s="51"/>
      <c r="BK25" s="52"/>
      <c r="BL25" s="52"/>
      <c r="BM25" s="52"/>
      <c r="BN25" s="52"/>
      <c r="BO25" s="52"/>
      <c r="BP25" s="52"/>
      <c r="BQ25" s="52"/>
      <c r="BR25" s="52"/>
      <c r="BS25" s="52"/>
      <c r="BT25" s="52"/>
      <c r="BU25" s="52"/>
      <c r="BV25" s="52"/>
      <c r="BW25" s="52"/>
      <c r="BX25" s="52"/>
      <c r="BY25" s="52"/>
      <c r="BZ25" s="52"/>
      <c r="CA25" s="52"/>
      <c r="CB25" s="52"/>
      <c r="CC25" s="33">
        <f>SUM(CC14:DA24)</f>
        <v>8.4197950000000006</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f>SUM(DB14:EC24)</f>
        <v>6.0382810000000013</v>
      </c>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f>SUM(ED14:FE24)</f>
        <v>2.3815139999999997</v>
      </c>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1:FE21"/>
    <mergeCell ref="A22:U22"/>
    <mergeCell ref="V22:AP22"/>
    <mergeCell ref="AQ22:BJ22"/>
    <mergeCell ref="BK22:CB22"/>
    <mergeCell ref="CC22:DA22"/>
    <mergeCell ref="DB22:EC22"/>
    <mergeCell ref="ED22:FE22"/>
    <mergeCell ref="A21:U21"/>
    <mergeCell ref="V21:AP21"/>
    <mergeCell ref="AQ21:BJ21"/>
    <mergeCell ref="BK21:CB21"/>
    <mergeCell ref="CC21:DA21"/>
    <mergeCell ref="DB21:EC21"/>
    <mergeCell ref="ED25:FE25"/>
    <mergeCell ref="A25:U25"/>
    <mergeCell ref="V25:AP25"/>
    <mergeCell ref="AQ25:BJ25"/>
    <mergeCell ref="BK25:CB25"/>
    <mergeCell ref="CC25:DA25"/>
    <mergeCell ref="DB25:EC25"/>
    <mergeCell ref="ED23:FE23"/>
    <mergeCell ref="A24:U24"/>
    <mergeCell ref="V24:AP24"/>
    <mergeCell ref="AQ24:BJ24"/>
    <mergeCell ref="BK24:CB24"/>
    <mergeCell ref="CC24:DA24"/>
    <mergeCell ref="DB24:EC24"/>
    <mergeCell ref="ED24:FE24"/>
    <mergeCell ref="A23:U23"/>
    <mergeCell ref="V23:AP23"/>
    <mergeCell ref="AQ23:BJ23"/>
    <mergeCell ref="BK23:CB23"/>
    <mergeCell ref="CC23:DA23"/>
    <mergeCell ref="DB23:EC23"/>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opLeftCell="A20" workbookViewId="0">
      <selection activeCell="DB25" sqref="DB25:EC2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5" t="s">
        <v>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row>
    <row r="5" spans="1:161" s="8" customFormat="1" ht="15.75" x14ac:dyDescent="0.25">
      <c r="CH5" s="12" t="s">
        <v>2</v>
      </c>
      <c r="CI5" s="26" t="s">
        <v>3</v>
      </c>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7" t="s">
        <v>4</v>
      </c>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row>
    <row r="7" spans="1:161" s="8" customFormat="1" ht="15.75" x14ac:dyDescent="0.25">
      <c r="BQ7" s="12" t="s">
        <v>5</v>
      </c>
      <c r="BR7" s="28" t="s">
        <v>51</v>
      </c>
      <c r="BS7" s="28"/>
      <c r="BT7" s="28"/>
      <c r="BU7" s="28"/>
      <c r="BV7" s="28"/>
      <c r="BW7" s="28"/>
      <c r="BX7" s="28"/>
      <c r="BY7" s="28"/>
      <c r="BZ7" s="28"/>
      <c r="CA7" s="28"/>
      <c r="CB7" s="28"/>
      <c r="CC7" s="28"/>
      <c r="CD7" s="28"/>
      <c r="CE7" s="28"/>
      <c r="CF7" s="28"/>
      <c r="CG7" s="28"/>
      <c r="CH7" s="28"/>
      <c r="CI7" s="28"/>
      <c r="CJ7" s="29">
        <v>20</v>
      </c>
      <c r="CK7" s="29"/>
      <c r="CL7" s="29"/>
      <c r="CM7" s="29"/>
      <c r="CN7" s="30" t="s">
        <v>6</v>
      </c>
      <c r="CO7" s="30"/>
      <c r="CP7" s="30"/>
      <c r="CQ7" s="30"/>
      <c r="CR7" s="13" t="s">
        <v>7</v>
      </c>
      <c r="CV7" s="13"/>
      <c r="CW7" s="13"/>
      <c r="CX7" s="13"/>
    </row>
    <row r="8" spans="1:161" s="14" customFormat="1" ht="11.25" x14ac:dyDescent="0.2">
      <c r="BR8" s="21" t="s">
        <v>8</v>
      </c>
      <c r="BS8" s="21"/>
      <c r="BT8" s="21"/>
      <c r="BU8" s="21"/>
      <c r="BV8" s="21"/>
      <c r="BW8" s="21"/>
      <c r="BX8" s="21"/>
      <c r="BY8" s="21"/>
      <c r="BZ8" s="21"/>
      <c r="CA8" s="21"/>
      <c r="CB8" s="21"/>
      <c r="CC8" s="21"/>
      <c r="CD8" s="21"/>
      <c r="CE8" s="21"/>
      <c r="CF8" s="21"/>
      <c r="CG8" s="21"/>
      <c r="CH8" s="21"/>
      <c r="CI8" s="21"/>
    </row>
    <row r="9" spans="1:161" x14ac:dyDescent="0.25">
      <c r="A9" s="22" t="s">
        <v>52</v>
      </c>
      <c r="B9" s="22"/>
      <c r="C9" s="22"/>
      <c r="D9" s="22"/>
      <c r="E9" s="22"/>
      <c r="F9" s="22"/>
      <c r="G9" s="22"/>
      <c r="H9" s="22"/>
      <c r="I9" s="22"/>
      <c r="J9" s="22"/>
      <c r="K9" s="22"/>
      <c r="L9" s="22"/>
      <c r="M9" s="22"/>
      <c r="N9" s="22"/>
      <c r="O9" s="22"/>
      <c r="P9" s="22"/>
      <c r="Q9" s="22"/>
      <c r="R9" s="22"/>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1" t="s">
        <v>9</v>
      </c>
      <c r="B10" s="21"/>
      <c r="C10" s="21"/>
      <c r="D10" s="21"/>
      <c r="E10" s="21"/>
      <c r="F10" s="21"/>
      <c r="G10" s="21"/>
      <c r="H10" s="21"/>
      <c r="I10" s="21"/>
      <c r="J10" s="21"/>
      <c r="K10" s="21"/>
      <c r="L10" s="21"/>
      <c r="M10" s="21"/>
      <c r="N10" s="21"/>
      <c r="O10" s="21"/>
      <c r="P10" s="21"/>
      <c r="Q10" s="21"/>
      <c r="R10" s="21"/>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3" t="s">
        <v>10</v>
      </c>
      <c r="B12" s="23"/>
      <c r="C12" s="23"/>
      <c r="D12" s="23"/>
      <c r="E12" s="23"/>
      <c r="F12" s="23"/>
      <c r="G12" s="23"/>
      <c r="H12" s="23"/>
      <c r="I12" s="23"/>
      <c r="J12" s="23"/>
      <c r="K12" s="23"/>
      <c r="L12" s="23"/>
      <c r="M12" s="23"/>
      <c r="N12" s="23"/>
      <c r="O12" s="23"/>
      <c r="P12" s="23"/>
      <c r="Q12" s="23"/>
      <c r="R12" s="23"/>
      <c r="S12" s="23"/>
      <c r="T12" s="23"/>
      <c r="U12" s="23"/>
      <c r="V12" s="23" t="s">
        <v>11</v>
      </c>
      <c r="W12" s="23"/>
      <c r="X12" s="23"/>
      <c r="Y12" s="23"/>
      <c r="Z12" s="23"/>
      <c r="AA12" s="23"/>
      <c r="AB12" s="23"/>
      <c r="AC12" s="23"/>
      <c r="AD12" s="23"/>
      <c r="AE12" s="23"/>
      <c r="AF12" s="23"/>
      <c r="AG12" s="23"/>
      <c r="AH12" s="23"/>
      <c r="AI12" s="23"/>
      <c r="AJ12" s="23"/>
      <c r="AK12" s="23"/>
      <c r="AL12" s="23"/>
      <c r="AM12" s="23"/>
      <c r="AN12" s="23"/>
      <c r="AO12" s="23"/>
      <c r="AP12" s="23"/>
      <c r="AQ12" s="23" t="s">
        <v>12</v>
      </c>
      <c r="AR12" s="23"/>
      <c r="AS12" s="23"/>
      <c r="AT12" s="23"/>
      <c r="AU12" s="23"/>
      <c r="AV12" s="23"/>
      <c r="AW12" s="23"/>
      <c r="AX12" s="23"/>
      <c r="AY12" s="23"/>
      <c r="AZ12" s="23"/>
      <c r="BA12" s="23"/>
      <c r="BB12" s="23"/>
      <c r="BC12" s="23"/>
      <c r="BD12" s="23"/>
      <c r="BE12" s="23"/>
      <c r="BF12" s="23"/>
      <c r="BG12" s="23"/>
      <c r="BH12" s="23"/>
      <c r="BI12" s="23"/>
      <c r="BJ12" s="23"/>
      <c r="BK12" s="24" t="s">
        <v>13</v>
      </c>
      <c r="BL12" s="24"/>
      <c r="BM12" s="24"/>
      <c r="BN12" s="24"/>
      <c r="BO12" s="24"/>
      <c r="BP12" s="24"/>
      <c r="BQ12" s="24"/>
      <c r="BR12" s="24"/>
      <c r="BS12" s="24"/>
      <c r="BT12" s="24"/>
      <c r="BU12" s="24"/>
      <c r="BV12" s="24"/>
      <c r="BW12" s="24"/>
      <c r="BX12" s="24"/>
      <c r="BY12" s="24"/>
      <c r="BZ12" s="24"/>
      <c r="CA12" s="24"/>
      <c r="CB12" s="24"/>
      <c r="CC12" s="23" t="s">
        <v>14</v>
      </c>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t="s">
        <v>15</v>
      </c>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t="s">
        <v>16</v>
      </c>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row>
    <row r="13" spans="1:161" s="18" customFormat="1" ht="14.25" customHeight="1" x14ac:dyDescent="0.25">
      <c r="A13" s="31" t="s">
        <v>17</v>
      </c>
      <c r="B13" s="32"/>
      <c r="C13" s="32"/>
      <c r="D13" s="32"/>
      <c r="E13" s="32"/>
      <c r="F13" s="32"/>
      <c r="G13" s="32"/>
      <c r="H13" s="32"/>
      <c r="I13" s="32"/>
      <c r="J13" s="32"/>
      <c r="K13" s="32"/>
      <c r="L13" s="32"/>
      <c r="M13" s="32"/>
      <c r="N13" s="32"/>
      <c r="O13" s="32"/>
      <c r="P13" s="32"/>
      <c r="Q13" s="32"/>
      <c r="R13" s="32"/>
      <c r="S13" s="32"/>
      <c r="T13" s="32"/>
      <c r="U13" s="32"/>
      <c r="V13" s="31" t="s">
        <v>18</v>
      </c>
      <c r="W13" s="32"/>
      <c r="X13" s="32"/>
      <c r="Y13" s="32"/>
      <c r="Z13" s="32"/>
      <c r="AA13" s="32"/>
      <c r="AB13" s="32"/>
      <c r="AC13" s="32"/>
      <c r="AD13" s="32"/>
      <c r="AE13" s="32"/>
      <c r="AF13" s="32"/>
      <c r="AG13" s="32"/>
      <c r="AH13" s="32"/>
      <c r="AI13" s="32"/>
      <c r="AJ13" s="32"/>
      <c r="AK13" s="32"/>
      <c r="AL13" s="32"/>
      <c r="AM13" s="32"/>
      <c r="AN13" s="32"/>
      <c r="AO13" s="32"/>
      <c r="AP13" s="32"/>
      <c r="AQ13" s="31" t="s">
        <v>19</v>
      </c>
      <c r="AR13" s="32"/>
      <c r="AS13" s="32"/>
      <c r="AT13" s="32"/>
      <c r="AU13" s="32"/>
      <c r="AV13" s="32"/>
      <c r="AW13" s="32"/>
      <c r="AX13" s="32"/>
      <c r="AY13" s="32"/>
      <c r="AZ13" s="32"/>
      <c r="BA13" s="32"/>
      <c r="BB13" s="32"/>
      <c r="BC13" s="32"/>
      <c r="BD13" s="32"/>
      <c r="BE13" s="32"/>
      <c r="BF13" s="32"/>
      <c r="BG13" s="32"/>
      <c r="BH13" s="32"/>
      <c r="BI13" s="32"/>
      <c r="BJ13" s="32"/>
      <c r="BK13" s="31" t="s">
        <v>20</v>
      </c>
      <c r="BL13" s="32"/>
      <c r="BM13" s="32"/>
      <c r="BN13" s="32"/>
      <c r="BO13" s="32"/>
      <c r="BP13" s="32"/>
      <c r="BQ13" s="32"/>
      <c r="BR13" s="32"/>
      <c r="BS13" s="32"/>
      <c r="BT13" s="32"/>
      <c r="BU13" s="32"/>
      <c r="BV13" s="32"/>
      <c r="BW13" s="32"/>
      <c r="BX13" s="32"/>
      <c r="BY13" s="32"/>
      <c r="BZ13" s="32"/>
      <c r="CA13" s="32"/>
      <c r="CB13" s="32"/>
      <c r="CC13" s="31" t="s">
        <v>21</v>
      </c>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1" t="s">
        <v>22</v>
      </c>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1" t="s">
        <v>23</v>
      </c>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row>
    <row r="14" spans="1:161" s="19" customFormat="1" ht="120.75" customHeight="1" x14ac:dyDescent="0.2">
      <c r="A14" s="33" t="s">
        <v>24</v>
      </c>
      <c r="B14" s="33"/>
      <c r="C14" s="33"/>
      <c r="D14" s="33"/>
      <c r="E14" s="33"/>
      <c r="F14" s="33"/>
      <c r="G14" s="33"/>
      <c r="H14" s="33"/>
      <c r="I14" s="33"/>
      <c r="J14" s="33"/>
      <c r="K14" s="33"/>
      <c r="L14" s="33"/>
      <c r="M14" s="33"/>
      <c r="N14" s="33"/>
      <c r="O14" s="33"/>
      <c r="P14" s="33"/>
      <c r="Q14" s="33"/>
      <c r="R14" s="33"/>
      <c r="S14" s="33"/>
      <c r="T14" s="33"/>
      <c r="U14" s="33"/>
      <c r="V14" s="34" t="s">
        <v>25</v>
      </c>
      <c r="W14" s="35"/>
      <c r="X14" s="35"/>
      <c r="Y14" s="35"/>
      <c r="Z14" s="35"/>
      <c r="AA14" s="35"/>
      <c r="AB14" s="35"/>
      <c r="AC14" s="35"/>
      <c r="AD14" s="35"/>
      <c r="AE14" s="35"/>
      <c r="AF14" s="35"/>
      <c r="AG14" s="35"/>
      <c r="AH14" s="35"/>
      <c r="AI14" s="35"/>
      <c r="AJ14" s="35"/>
      <c r="AK14" s="35"/>
      <c r="AL14" s="35"/>
      <c r="AM14" s="35"/>
      <c r="AN14" s="35"/>
      <c r="AO14" s="35"/>
      <c r="AP14" s="36"/>
      <c r="AQ14" s="37" t="s">
        <v>26</v>
      </c>
      <c r="AR14" s="38"/>
      <c r="AS14" s="38"/>
      <c r="AT14" s="38"/>
      <c r="AU14" s="38"/>
      <c r="AV14" s="38"/>
      <c r="AW14" s="38"/>
      <c r="AX14" s="38"/>
      <c r="AY14" s="38"/>
      <c r="AZ14" s="38"/>
      <c r="BA14" s="38"/>
      <c r="BB14" s="38"/>
      <c r="BC14" s="38"/>
      <c r="BD14" s="38"/>
      <c r="BE14" s="38"/>
      <c r="BF14" s="38"/>
      <c r="BG14" s="38"/>
      <c r="BH14" s="38"/>
      <c r="BI14" s="38"/>
      <c r="BJ14" s="39"/>
      <c r="BK14" s="40" t="s">
        <v>27</v>
      </c>
      <c r="BL14" s="40"/>
      <c r="BM14" s="40"/>
      <c r="BN14" s="40"/>
      <c r="BO14" s="40"/>
      <c r="BP14" s="40"/>
      <c r="BQ14" s="40"/>
      <c r="BR14" s="40"/>
      <c r="BS14" s="40"/>
      <c r="BT14" s="40"/>
      <c r="BU14" s="40"/>
      <c r="BV14" s="40"/>
      <c r="BW14" s="40"/>
      <c r="BX14" s="40"/>
      <c r="BY14" s="40"/>
      <c r="BZ14" s="40"/>
      <c r="CA14" s="40"/>
      <c r="CB14" s="40"/>
      <c r="CC14" s="41">
        <f>200.1/1000</f>
        <v>0.2001</v>
      </c>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3"/>
      <c r="DB14" s="41">
        <f>200.1/1000</f>
        <v>0.2001</v>
      </c>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3"/>
      <c r="ED14" s="33">
        <f>CC14-DB14</f>
        <v>0</v>
      </c>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row>
    <row r="15" spans="1:161" s="19" customFormat="1" ht="109.5" customHeight="1" x14ac:dyDescent="0.2">
      <c r="A15" s="33" t="s">
        <v>24</v>
      </c>
      <c r="B15" s="33"/>
      <c r="C15" s="33"/>
      <c r="D15" s="33"/>
      <c r="E15" s="33"/>
      <c r="F15" s="33"/>
      <c r="G15" s="33"/>
      <c r="H15" s="33"/>
      <c r="I15" s="33"/>
      <c r="J15" s="33"/>
      <c r="K15" s="33"/>
      <c r="L15" s="33"/>
      <c r="M15" s="33"/>
      <c r="N15" s="33"/>
      <c r="O15" s="33"/>
      <c r="P15" s="33"/>
      <c r="Q15" s="33"/>
      <c r="R15" s="33"/>
      <c r="S15" s="33"/>
      <c r="T15" s="33"/>
      <c r="U15" s="33"/>
      <c r="V15" s="34" t="s">
        <v>28</v>
      </c>
      <c r="W15" s="35"/>
      <c r="X15" s="35"/>
      <c r="Y15" s="35"/>
      <c r="Z15" s="35"/>
      <c r="AA15" s="35"/>
      <c r="AB15" s="35"/>
      <c r="AC15" s="35"/>
      <c r="AD15" s="35"/>
      <c r="AE15" s="35"/>
      <c r="AF15" s="35"/>
      <c r="AG15" s="35"/>
      <c r="AH15" s="35"/>
      <c r="AI15" s="35"/>
      <c r="AJ15" s="35"/>
      <c r="AK15" s="35"/>
      <c r="AL15" s="35"/>
      <c r="AM15" s="35"/>
      <c r="AN15" s="35"/>
      <c r="AO15" s="35"/>
      <c r="AP15" s="36"/>
      <c r="AQ15" s="37" t="s">
        <v>29</v>
      </c>
      <c r="AR15" s="38"/>
      <c r="AS15" s="38"/>
      <c r="AT15" s="38"/>
      <c r="AU15" s="38"/>
      <c r="AV15" s="38"/>
      <c r="AW15" s="38"/>
      <c r="AX15" s="38"/>
      <c r="AY15" s="38"/>
      <c r="AZ15" s="38"/>
      <c r="BA15" s="38"/>
      <c r="BB15" s="38"/>
      <c r="BC15" s="38"/>
      <c r="BD15" s="38"/>
      <c r="BE15" s="38"/>
      <c r="BF15" s="38"/>
      <c r="BG15" s="38"/>
      <c r="BH15" s="38"/>
      <c r="BI15" s="38"/>
      <c r="BJ15" s="39"/>
      <c r="BK15" s="40" t="s">
        <v>30</v>
      </c>
      <c r="BL15" s="40"/>
      <c r="BM15" s="40"/>
      <c r="BN15" s="40"/>
      <c r="BO15" s="40"/>
      <c r="BP15" s="40"/>
      <c r="BQ15" s="40"/>
      <c r="BR15" s="40"/>
      <c r="BS15" s="40"/>
      <c r="BT15" s="40"/>
      <c r="BU15" s="40"/>
      <c r="BV15" s="40"/>
      <c r="BW15" s="40"/>
      <c r="BX15" s="40"/>
      <c r="BY15" s="40"/>
      <c r="BZ15" s="40"/>
      <c r="CA15" s="40"/>
      <c r="CB15" s="40"/>
      <c r="CC15" s="41">
        <f>0.1/1000</f>
        <v>1E-4</v>
      </c>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3"/>
      <c r="DB15" s="41">
        <v>0</v>
      </c>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3"/>
      <c r="ED15" s="33">
        <f t="shared" ref="ED15:ED24" si="0">CC15-DB15</f>
        <v>1E-4</v>
      </c>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row>
    <row r="16" spans="1:161" s="19" customFormat="1" ht="120" customHeight="1" x14ac:dyDescent="0.2">
      <c r="A16" s="33" t="s">
        <v>24</v>
      </c>
      <c r="B16" s="33"/>
      <c r="C16" s="33"/>
      <c r="D16" s="33"/>
      <c r="E16" s="33"/>
      <c r="F16" s="33"/>
      <c r="G16" s="33"/>
      <c r="H16" s="33"/>
      <c r="I16" s="33"/>
      <c r="J16" s="33"/>
      <c r="K16" s="33"/>
      <c r="L16" s="33"/>
      <c r="M16" s="33"/>
      <c r="N16" s="33"/>
      <c r="O16" s="33"/>
      <c r="P16" s="33"/>
      <c r="Q16" s="33"/>
      <c r="R16" s="33"/>
      <c r="S16" s="33"/>
      <c r="T16" s="33"/>
      <c r="U16" s="33"/>
      <c r="V16" s="34" t="s">
        <v>31</v>
      </c>
      <c r="W16" s="35"/>
      <c r="X16" s="35"/>
      <c r="Y16" s="35"/>
      <c r="Z16" s="35"/>
      <c r="AA16" s="35"/>
      <c r="AB16" s="35"/>
      <c r="AC16" s="35"/>
      <c r="AD16" s="35"/>
      <c r="AE16" s="35"/>
      <c r="AF16" s="35"/>
      <c r="AG16" s="35"/>
      <c r="AH16" s="35"/>
      <c r="AI16" s="35"/>
      <c r="AJ16" s="35"/>
      <c r="AK16" s="35"/>
      <c r="AL16" s="35"/>
      <c r="AM16" s="35"/>
      <c r="AN16" s="35"/>
      <c r="AO16" s="35"/>
      <c r="AP16" s="36"/>
      <c r="AQ16" s="37" t="s">
        <v>32</v>
      </c>
      <c r="AR16" s="38"/>
      <c r="AS16" s="38"/>
      <c r="AT16" s="38"/>
      <c r="AU16" s="38"/>
      <c r="AV16" s="38"/>
      <c r="AW16" s="38"/>
      <c r="AX16" s="38"/>
      <c r="AY16" s="38"/>
      <c r="AZ16" s="38"/>
      <c r="BA16" s="38"/>
      <c r="BB16" s="38"/>
      <c r="BC16" s="38"/>
      <c r="BD16" s="38"/>
      <c r="BE16" s="38"/>
      <c r="BF16" s="38"/>
      <c r="BG16" s="38"/>
      <c r="BH16" s="38"/>
      <c r="BI16" s="38"/>
      <c r="BJ16" s="39"/>
      <c r="BK16" s="40" t="s">
        <v>30</v>
      </c>
      <c r="BL16" s="40"/>
      <c r="BM16" s="40"/>
      <c r="BN16" s="40"/>
      <c r="BO16" s="40"/>
      <c r="BP16" s="40"/>
      <c r="BQ16" s="40"/>
      <c r="BR16" s="40"/>
      <c r="BS16" s="40"/>
      <c r="BT16" s="40"/>
      <c r="BU16" s="40"/>
      <c r="BV16" s="40"/>
      <c r="BW16" s="40"/>
      <c r="BX16" s="40"/>
      <c r="BY16" s="40"/>
      <c r="BZ16" s="40"/>
      <c r="CA16" s="40"/>
      <c r="CB16" s="40"/>
      <c r="CC16" s="41">
        <f>5.3/1000</f>
        <v>5.3E-3</v>
      </c>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3"/>
      <c r="DB16" s="41">
        <f>11.88/1000</f>
        <v>1.188E-2</v>
      </c>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3"/>
      <c r="ED16" s="33">
        <f t="shared" si="0"/>
        <v>-6.5799999999999999E-3</v>
      </c>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row>
    <row r="17" spans="1:161" s="19" customFormat="1" ht="117.75" customHeight="1" x14ac:dyDescent="0.2">
      <c r="A17" s="33" t="s">
        <v>24</v>
      </c>
      <c r="B17" s="33"/>
      <c r="C17" s="33"/>
      <c r="D17" s="33"/>
      <c r="E17" s="33"/>
      <c r="F17" s="33"/>
      <c r="G17" s="33"/>
      <c r="H17" s="33"/>
      <c r="I17" s="33"/>
      <c r="J17" s="33"/>
      <c r="K17" s="33"/>
      <c r="L17" s="33"/>
      <c r="M17" s="33"/>
      <c r="N17" s="33"/>
      <c r="O17" s="33"/>
      <c r="P17" s="33"/>
      <c r="Q17" s="33"/>
      <c r="R17" s="33"/>
      <c r="S17" s="33"/>
      <c r="T17" s="33"/>
      <c r="U17" s="33"/>
      <c r="V17" s="34" t="s">
        <v>33</v>
      </c>
      <c r="W17" s="35"/>
      <c r="X17" s="35"/>
      <c r="Y17" s="35"/>
      <c r="Z17" s="35"/>
      <c r="AA17" s="35"/>
      <c r="AB17" s="35"/>
      <c r="AC17" s="35"/>
      <c r="AD17" s="35"/>
      <c r="AE17" s="35"/>
      <c r="AF17" s="35"/>
      <c r="AG17" s="35"/>
      <c r="AH17" s="35"/>
      <c r="AI17" s="35"/>
      <c r="AJ17" s="35"/>
      <c r="AK17" s="35"/>
      <c r="AL17" s="35"/>
      <c r="AM17" s="35"/>
      <c r="AN17" s="35"/>
      <c r="AO17" s="35"/>
      <c r="AP17" s="36"/>
      <c r="AQ17" s="37" t="s">
        <v>34</v>
      </c>
      <c r="AR17" s="38"/>
      <c r="AS17" s="38"/>
      <c r="AT17" s="38"/>
      <c r="AU17" s="38"/>
      <c r="AV17" s="38"/>
      <c r="AW17" s="38"/>
      <c r="AX17" s="38"/>
      <c r="AY17" s="38"/>
      <c r="AZ17" s="38"/>
      <c r="BA17" s="38"/>
      <c r="BB17" s="38"/>
      <c r="BC17" s="38"/>
      <c r="BD17" s="38"/>
      <c r="BE17" s="38"/>
      <c r="BF17" s="38"/>
      <c r="BG17" s="38"/>
      <c r="BH17" s="38"/>
      <c r="BI17" s="38"/>
      <c r="BJ17" s="39"/>
      <c r="BK17" s="40" t="s">
        <v>27</v>
      </c>
      <c r="BL17" s="40"/>
      <c r="BM17" s="40"/>
      <c r="BN17" s="40"/>
      <c r="BO17" s="40"/>
      <c r="BP17" s="40"/>
      <c r="BQ17" s="40"/>
      <c r="BR17" s="40"/>
      <c r="BS17" s="40"/>
      <c r="BT17" s="40"/>
      <c r="BU17" s="40"/>
      <c r="BV17" s="40"/>
      <c r="BW17" s="40"/>
      <c r="BX17" s="40"/>
      <c r="BY17" s="40"/>
      <c r="BZ17" s="40"/>
      <c r="CA17" s="40"/>
      <c r="CB17" s="40"/>
      <c r="CC17" s="41">
        <f>500/1000</f>
        <v>0.5</v>
      </c>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3"/>
      <c r="DB17" s="41">
        <f>801.152/1000</f>
        <v>0.80115200000000009</v>
      </c>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3"/>
      <c r="ED17" s="33">
        <f t="shared" si="0"/>
        <v>-0.30115200000000009</v>
      </c>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row>
    <row r="18" spans="1:161" s="19" customFormat="1" ht="60" customHeight="1" x14ac:dyDescent="0.2">
      <c r="A18" s="33" t="s">
        <v>24</v>
      </c>
      <c r="B18" s="33"/>
      <c r="C18" s="33"/>
      <c r="D18" s="33"/>
      <c r="E18" s="33"/>
      <c r="F18" s="33"/>
      <c r="G18" s="33"/>
      <c r="H18" s="33"/>
      <c r="I18" s="33"/>
      <c r="J18" s="33"/>
      <c r="K18" s="33"/>
      <c r="L18" s="33"/>
      <c r="M18" s="33"/>
      <c r="N18" s="33"/>
      <c r="O18" s="33"/>
      <c r="P18" s="33"/>
      <c r="Q18" s="33"/>
      <c r="R18" s="33"/>
      <c r="S18" s="33"/>
      <c r="T18" s="33"/>
      <c r="U18" s="33"/>
      <c r="V18" s="34" t="s">
        <v>35</v>
      </c>
      <c r="W18" s="35"/>
      <c r="X18" s="35"/>
      <c r="Y18" s="35"/>
      <c r="Z18" s="35"/>
      <c r="AA18" s="35"/>
      <c r="AB18" s="35"/>
      <c r="AC18" s="35"/>
      <c r="AD18" s="35"/>
      <c r="AE18" s="35"/>
      <c r="AF18" s="35"/>
      <c r="AG18" s="35"/>
      <c r="AH18" s="35"/>
      <c r="AI18" s="35"/>
      <c r="AJ18" s="35"/>
      <c r="AK18" s="35"/>
      <c r="AL18" s="35"/>
      <c r="AM18" s="35"/>
      <c r="AN18" s="35"/>
      <c r="AO18" s="35"/>
      <c r="AP18" s="36"/>
      <c r="AQ18" s="37" t="s">
        <v>36</v>
      </c>
      <c r="AR18" s="38"/>
      <c r="AS18" s="38"/>
      <c r="AT18" s="38"/>
      <c r="AU18" s="38"/>
      <c r="AV18" s="38"/>
      <c r="AW18" s="38"/>
      <c r="AX18" s="38"/>
      <c r="AY18" s="38"/>
      <c r="AZ18" s="38"/>
      <c r="BA18" s="38"/>
      <c r="BB18" s="38"/>
      <c r="BC18" s="38"/>
      <c r="BD18" s="38"/>
      <c r="BE18" s="38"/>
      <c r="BF18" s="38"/>
      <c r="BG18" s="38"/>
      <c r="BH18" s="38"/>
      <c r="BI18" s="38"/>
      <c r="BJ18" s="39"/>
      <c r="BK18" s="40" t="s">
        <v>37</v>
      </c>
      <c r="BL18" s="40"/>
      <c r="BM18" s="40"/>
      <c r="BN18" s="40"/>
      <c r="BO18" s="40"/>
      <c r="BP18" s="40"/>
      <c r="BQ18" s="40"/>
      <c r="BR18" s="40"/>
      <c r="BS18" s="40"/>
      <c r="BT18" s="40"/>
      <c r="BU18" s="40"/>
      <c r="BV18" s="40"/>
      <c r="BW18" s="40"/>
      <c r="BX18" s="40"/>
      <c r="BY18" s="40"/>
      <c r="BZ18" s="40"/>
      <c r="CA18" s="40"/>
      <c r="CB18" s="40"/>
      <c r="CC18" s="41">
        <f>7700/1000</f>
        <v>7.7</v>
      </c>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3"/>
      <c r="DB18" s="41">
        <f>7923.054/1000</f>
        <v>7.9230540000000005</v>
      </c>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3"/>
      <c r="ED18" s="33">
        <f t="shared" si="0"/>
        <v>-0.22305400000000031</v>
      </c>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row>
    <row r="19" spans="1:161" s="19" customFormat="1" ht="60" customHeight="1" x14ac:dyDescent="0.2">
      <c r="A19" s="33" t="s">
        <v>24</v>
      </c>
      <c r="B19" s="33"/>
      <c r="C19" s="33"/>
      <c r="D19" s="33"/>
      <c r="E19" s="33"/>
      <c r="F19" s="33"/>
      <c r="G19" s="33"/>
      <c r="H19" s="33"/>
      <c r="I19" s="33"/>
      <c r="J19" s="33"/>
      <c r="K19" s="33"/>
      <c r="L19" s="33"/>
      <c r="M19" s="33"/>
      <c r="N19" s="33"/>
      <c r="O19" s="33"/>
      <c r="P19" s="33"/>
      <c r="Q19" s="33"/>
      <c r="R19" s="33"/>
      <c r="S19" s="33"/>
      <c r="T19" s="33"/>
      <c r="U19" s="33"/>
      <c r="V19" s="34" t="s">
        <v>38</v>
      </c>
      <c r="W19" s="35"/>
      <c r="X19" s="35"/>
      <c r="Y19" s="35"/>
      <c r="Z19" s="35"/>
      <c r="AA19" s="35"/>
      <c r="AB19" s="35"/>
      <c r="AC19" s="35"/>
      <c r="AD19" s="35"/>
      <c r="AE19" s="35"/>
      <c r="AF19" s="35"/>
      <c r="AG19" s="35"/>
      <c r="AH19" s="35"/>
      <c r="AI19" s="35"/>
      <c r="AJ19" s="35"/>
      <c r="AK19" s="35"/>
      <c r="AL19" s="35"/>
      <c r="AM19" s="35"/>
      <c r="AN19" s="35"/>
      <c r="AO19" s="35"/>
      <c r="AP19" s="36"/>
      <c r="AQ19" s="37" t="s">
        <v>39</v>
      </c>
      <c r="AR19" s="38"/>
      <c r="AS19" s="38"/>
      <c r="AT19" s="38"/>
      <c r="AU19" s="38"/>
      <c r="AV19" s="38"/>
      <c r="AW19" s="38"/>
      <c r="AX19" s="38"/>
      <c r="AY19" s="38"/>
      <c r="AZ19" s="38"/>
      <c r="BA19" s="38"/>
      <c r="BB19" s="38"/>
      <c r="BC19" s="38"/>
      <c r="BD19" s="38"/>
      <c r="BE19" s="38"/>
      <c r="BF19" s="38"/>
      <c r="BG19" s="38"/>
      <c r="BH19" s="38"/>
      <c r="BI19" s="38"/>
      <c r="BJ19" s="39"/>
      <c r="BK19" s="40" t="s">
        <v>30</v>
      </c>
      <c r="BL19" s="40"/>
      <c r="BM19" s="40"/>
      <c r="BN19" s="40"/>
      <c r="BO19" s="40"/>
      <c r="BP19" s="40"/>
      <c r="BQ19" s="40"/>
      <c r="BR19" s="40"/>
      <c r="BS19" s="40"/>
      <c r="BT19" s="40"/>
      <c r="BU19" s="40"/>
      <c r="BV19" s="40"/>
      <c r="BW19" s="40"/>
      <c r="BX19" s="40"/>
      <c r="BY19" s="40"/>
      <c r="BZ19" s="40"/>
      <c r="CA19" s="40"/>
      <c r="CB19" s="40"/>
      <c r="CC19" s="41">
        <f>0/1000</f>
        <v>0</v>
      </c>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3"/>
      <c r="DB19" s="41">
        <f>0/1000</f>
        <v>0</v>
      </c>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3"/>
      <c r="ED19" s="33">
        <f t="shared" si="0"/>
        <v>0</v>
      </c>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row>
    <row r="20" spans="1:161" s="19" customFormat="1" ht="121.5" customHeight="1" x14ac:dyDescent="0.2">
      <c r="A20" s="33" t="s">
        <v>24</v>
      </c>
      <c r="B20" s="33"/>
      <c r="C20" s="33"/>
      <c r="D20" s="33"/>
      <c r="E20" s="33"/>
      <c r="F20" s="33"/>
      <c r="G20" s="33"/>
      <c r="H20" s="33"/>
      <c r="I20" s="33"/>
      <c r="J20" s="33"/>
      <c r="K20" s="33"/>
      <c r="L20" s="33"/>
      <c r="M20" s="33"/>
      <c r="N20" s="33"/>
      <c r="O20" s="33"/>
      <c r="P20" s="33"/>
      <c r="Q20" s="33"/>
      <c r="R20" s="33"/>
      <c r="S20" s="33"/>
      <c r="T20" s="33"/>
      <c r="U20" s="33"/>
      <c r="V20" s="34" t="s">
        <v>40</v>
      </c>
      <c r="W20" s="35"/>
      <c r="X20" s="35"/>
      <c r="Y20" s="35"/>
      <c r="Z20" s="35"/>
      <c r="AA20" s="35"/>
      <c r="AB20" s="35"/>
      <c r="AC20" s="35"/>
      <c r="AD20" s="35"/>
      <c r="AE20" s="35"/>
      <c r="AF20" s="35"/>
      <c r="AG20" s="35"/>
      <c r="AH20" s="35"/>
      <c r="AI20" s="35"/>
      <c r="AJ20" s="35"/>
      <c r="AK20" s="35"/>
      <c r="AL20" s="35"/>
      <c r="AM20" s="35"/>
      <c r="AN20" s="35"/>
      <c r="AO20" s="35"/>
      <c r="AP20" s="36"/>
      <c r="AQ20" s="37" t="s">
        <v>56</v>
      </c>
      <c r="AR20" s="38"/>
      <c r="AS20" s="38"/>
      <c r="AT20" s="38"/>
      <c r="AU20" s="38"/>
      <c r="AV20" s="38"/>
      <c r="AW20" s="38"/>
      <c r="AX20" s="38"/>
      <c r="AY20" s="38"/>
      <c r="AZ20" s="38"/>
      <c r="BA20" s="38"/>
      <c r="BB20" s="38"/>
      <c r="BC20" s="38"/>
      <c r="BD20" s="38"/>
      <c r="BE20" s="38"/>
      <c r="BF20" s="38"/>
      <c r="BG20" s="38"/>
      <c r="BH20" s="38"/>
      <c r="BI20" s="38"/>
      <c r="BJ20" s="39"/>
      <c r="BK20" s="40" t="s">
        <v>30</v>
      </c>
      <c r="BL20" s="40"/>
      <c r="BM20" s="40"/>
      <c r="BN20" s="40"/>
      <c r="BO20" s="40"/>
      <c r="BP20" s="40"/>
      <c r="BQ20" s="40"/>
      <c r="BR20" s="40"/>
      <c r="BS20" s="40"/>
      <c r="BT20" s="40"/>
      <c r="BU20" s="40"/>
      <c r="BV20" s="40"/>
      <c r="BW20" s="40"/>
      <c r="BX20" s="40"/>
      <c r="BY20" s="40"/>
      <c r="BZ20" s="40"/>
      <c r="CA20" s="40"/>
      <c r="CB20" s="40"/>
      <c r="CC20" s="41">
        <f>10.999/1000</f>
        <v>1.0999E-2</v>
      </c>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3"/>
      <c r="DB20" s="41">
        <f>10.999/1000</f>
        <v>1.0999E-2</v>
      </c>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3"/>
      <c r="ED20" s="33">
        <f t="shared" si="0"/>
        <v>0</v>
      </c>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row>
    <row r="21" spans="1:161" s="19" customFormat="1" ht="135.75" customHeight="1" x14ac:dyDescent="0.25">
      <c r="A21" s="33" t="s">
        <v>24</v>
      </c>
      <c r="B21" s="33"/>
      <c r="C21" s="33"/>
      <c r="D21" s="33"/>
      <c r="E21" s="33"/>
      <c r="F21" s="33"/>
      <c r="G21" s="33"/>
      <c r="H21" s="33"/>
      <c r="I21" s="33"/>
      <c r="J21" s="33"/>
      <c r="K21" s="33"/>
      <c r="L21" s="33"/>
      <c r="M21" s="33"/>
      <c r="N21" s="33"/>
      <c r="O21" s="33"/>
      <c r="P21" s="33"/>
      <c r="Q21" s="33"/>
      <c r="R21" s="33"/>
      <c r="S21" s="33"/>
      <c r="T21" s="33"/>
      <c r="U21" s="33"/>
      <c r="V21" s="44" t="s">
        <v>41</v>
      </c>
      <c r="W21" s="45"/>
      <c r="X21" s="45"/>
      <c r="Y21" s="45"/>
      <c r="Z21" s="45"/>
      <c r="AA21" s="45"/>
      <c r="AB21" s="45"/>
      <c r="AC21" s="45"/>
      <c r="AD21" s="45"/>
      <c r="AE21" s="45"/>
      <c r="AF21" s="45"/>
      <c r="AG21" s="45"/>
      <c r="AH21" s="45"/>
      <c r="AI21" s="45"/>
      <c r="AJ21" s="45"/>
      <c r="AK21" s="45"/>
      <c r="AL21" s="45"/>
      <c r="AM21" s="45"/>
      <c r="AN21" s="45"/>
      <c r="AO21" s="45"/>
      <c r="AP21" s="46"/>
      <c r="AQ21" s="37" t="s">
        <v>42</v>
      </c>
      <c r="AR21" s="38"/>
      <c r="AS21" s="38"/>
      <c r="AT21" s="38"/>
      <c r="AU21" s="38"/>
      <c r="AV21" s="38"/>
      <c r="AW21" s="38"/>
      <c r="AX21" s="38"/>
      <c r="AY21" s="38"/>
      <c r="AZ21" s="38"/>
      <c r="BA21" s="38"/>
      <c r="BB21" s="38"/>
      <c r="BC21" s="38"/>
      <c r="BD21" s="38"/>
      <c r="BE21" s="38"/>
      <c r="BF21" s="38"/>
      <c r="BG21" s="38"/>
      <c r="BH21" s="38"/>
      <c r="BI21" s="38"/>
      <c r="BJ21" s="39"/>
      <c r="BK21" s="47" t="s">
        <v>30</v>
      </c>
      <c r="BL21" s="48"/>
      <c r="BM21" s="48"/>
      <c r="BN21" s="48"/>
      <c r="BO21" s="48"/>
      <c r="BP21" s="48"/>
      <c r="BQ21" s="48"/>
      <c r="BR21" s="48"/>
      <c r="BS21" s="48"/>
      <c r="BT21" s="48"/>
      <c r="BU21" s="48"/>
      <c r="BV21" s="48"/>
      <c r="BW21" s="48"/>
      <c r="BX21" s="48"/>
      <c r="BY21" s="48"/>
      <c r="BZ21" s="48"/>
      <c r="CA21" s="48"/>
      <c r="CB21" s="49"/>
      <c r="CC21" s="41">
        <f>15.359/1000</f>
        <v>1.5358999999999999E-2</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3"/>
      <c r="DB21" s="41">
        <f>23.36/1000</f>
        <v>2.3359999999999999E-2</v>
      </c>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3"/>
      <c r="ED21" s="33">
        <f t="shared" si="0"/>
        <v>-8.0009999999999994E-3</v>
      </c>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row>
    <row r="22" spans="1:161" s="19" customFormat="1" ht="134.25" customHeight="1" x14ac:dyDescent="0.25">
      <c r="A22" s="33" t="s">
        <v>24</v>
      </c>
      <c r="B22" s="33"/>
      <c r="C22" s="33"/>
      <c r="D22" s="33"/>
      <c r="E22" s="33"/>
      <c r="F22" s="33"/>
      <c r="G22" s="33"/>
      <c r="H22" s="33"/>
      <c r="I22" s="33"/>
      <c r="J22" s="33"/>
      <c r="K22" s="33"/>
      <c r="L22" s="33"/>
      <c r="M22" s="33"/>
      <c r="N22" s="33"/>
      <c r="O22" s="33"/>
      <c r="P22" s="33"/>
      <c r="Q22" s="33"/>
      <c r="R22" s="33"/>
      <c r="S22" s="33"/>
      <c r="T22" s="33"/>
      <c r="U22" s="33"/>
      <c r="V22" s="44" t="s">
        <v>41</v>
      </c>
      <c r="W22" s="45"/>
      <c r="X22" s="45"/>
      <c r="Y22" s="45"/>
      <c r="Z22" s="45"/>
      <c r="AA22" s="45"/>
      <c r="AB22" s="45"/>
      <c r="AC22" s="45"/>
      <c r="AD22" s="45"/>
      <c r="AE22" s="45"/>
      <c r="AF22" s="45"/>
      <c r="AG22" s="45"/>
      <c r="AH22" s="45"/>
      <c r="AI22" s="45"/>
      <c r="AJ22" s="45"/>
      <c r="AK22" s="45"/>
      <c r="AL22" s="45"/>
      <c r="AM22" s="45"/>
      <c r="AN22" s="45"/>
      <c r="AO22" s="45"/>
      <c r="AP22" s="46"/>
      <c r="AQ22" s="37" t="s">
        <v>42</v>
      </c>
      <c r="AR22" s="38"/>
      <c r="AS22" s="38"/>
      <c r="AT22" s="38"/>
      <c r="AU22" s="38"/>
      <c r="AV22" s="38"/>
      <c r="AW22" s="38"/>
      <c r="AX22" s="38"/>
      <c r="AY22" s="38"/>
      <c r="AZ22" s="38"/>
      <c r="BA22" s="38"/>
      <c r="BB22" s="38"/>
      <c r="BC22" s="38"/>
      <c r="BD22" s="38"/>
      <c r="BE22" s="38"/>
      <c r="BF22" s="38"/>
      <c r="BG22" s="38"/>
      <c r="BH22" s="38"/>
      <c r="BI22" s="38"/>
      <c r="BJ22" s="39"/>
      <c r="BK22" s="47" t="s">
        <v>43</v>
      </c>
      <c r="BL22" s="48"/>
      <c r="BM22" s="48"/>
      <c r="BN22" s="48"/>
      <c r="BO22" s="48"/>
      <c r="BP22" s="48"/>
      <c r="BQ22" s="48"/>
      <c r="BR22" s="48"/>
      <c r="BS22" s="48"/>
      <c r="BT22" s="48"/>
      <c r="BU22" s="48"/>
      <c r="BV22" s="48"/>
      <c r="BW22" s="48"/>
      <c r="BX22" s="48"/>
      <c r="BY22" s="48"/>
      <c r="BZ22" s="48"/>
      <c r="CA22" s="48"/>
      <c r="CB22" s="49"/>
      <c r="CC22" s="41">
        <f>0.5/1000</f>
        <v>5.0000000000000001E-4</v>
      </c>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3"/>
      <c r="DB22" s="41">
        <f>3.1/1000</f>
        <v>3.0999999999999999E-3</v>
      </c>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3"/>
      <c r="ED22" s="33">
        <f>CC22-DB22</f>
        <v>-2.5999999999999999E-3</v>
      </c>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row>
    <row r="23" spans="1:161" s="19" customFormat="1" ht="246" customHeight="1" x14ac:dyDescent="0.2">
      <c r="A23" s="33" t="s">
        <v>24</v>
      </c>
      <c r="B23" s="33"/>
      <c r="C23" s="33"/>
      <c r="D23" s="33"/>
      <c r="E23" s="33"/>
      <c r="F23" s="33"/>
      <c r="G23" s="33"/>
      <c r="H23" s="33"/>
      <c r="I23" s="33"/>
      <c r="J23" s="33"/>
      <c r="K23" s="33"/>
      <c r="L23" s="33"/>
      <c r="M23" s="33"/>
      <c r="N23" s="33"/>
      <c r="O23" s="33"/>
      <c r="P23" s="33"/>
      <c r="Q23" s="33"/>
      <c r="R23" s="33"/>
      <c r="S23" s="33"/>
      <c r="T23" s="33"/>
      <c r="U23" s="33"/>
      <c r="V23" s="34" t="s">
        <v>44</v>
      </c>
      <c r="W23" s="35"/>
      <c r="X23" s="35"/>
      <c r="Y23" s="35"/>
      <c r="Z23" s="35"/>
      <c r="AA23" s="35"/>
      <c r="AB23" s="35"/>
      <c r="AC23" s="35"/>
      <c r="AD23" s="35"/>
      <c r="AE23" s="35"/>
      <c r="AF23" s="35"/>
      <c r="AG23" s="35"/>
      <c r="AH23" s="35"/>
      <c r="AI23" s="35"/>
      <c r="AJ23" s="35"/>
      <c r="AK23" s="35"/>
      <c r="AL23" s="35"/>
      <c r="AM23" s="35"/>
      <c r="AN23" s="35"/>
      <c r="AO23" s="35"/>
      <c r="AP23" s="36"/>
      <c r="AQ23" s="37" t="s">
        <v>42</v>
      </c>
      <c r="AR23" s="38"/>
      <c r="AS23" s="38"/>
      <c r="AT23" s="38"/>
      <c r="AU23" s="38"/>
      <c r="AV23" s="38"/>
      <c r="AW23" s="38"/>
      <c r="AX23" s="38"/>
      <c r="AY23" s="38"/>
      <c r="AZ23" s="38"/>
      <c r="BA23" s="38"/>
      <c r="BB23" s="38"/>
      <c r="BC23" s="38"/>
      <c r="BD23" s="38"/>
      <c r="BE23" s="38"/>
      <c r="BF23" s="38"/>
      <c r="BG23" s="38"/>
      <c r="BH23" s="38"/>
      <c r="BI23" s="38"/>
      <c r="BJ23" s="39"/>
      <c r="BK23" s="47" t="s">
        <v>45</v>
      </c>
      <c r="BL23" s="48"/>
      <c r="BM23" s="48"/>
      <c r="BN23" s="48"/>
      <c r="BO23" s="48"/>
      <c r="BP23" s="48"/>
      <c r="BQ23" s="48"/>
      <c r="BR23" s="48"/>
      <c r="BS23" s="48"/>
      <c r="BT23" s="48"/>
      <c r="BU23" s="48"/>
      <c r="BV23" s="48"/>
      <c r="BW23" s="48"/>
      <c r="BX23" s="48"/>
      <c r="BY23" s="48"/>
      <c r="BZ23" s="48"/>
      <c r="CA23" s="48"/>
      <c r="CB23" s="49"/>
      <c r="CC23" s="41">
        <f>54.496/1000</f>
        <v>5.4496000000000003E-2</v>
      </c>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3"/>
      <c r="DB23" s="41">
        <f>28.323/1000</f>
        <v>2.8323000000000001E-2</v>
      </c>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3"/>
      <c r="ED23" s="33">
        <f t="shared" si="0"/>
        <v>2.6173000000000002E-2</v>
      </c>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row>
    <row r="24" spans="1:161" s="19" customFormat="1" ht="135.75" customHeight="1" x14ac:dyDescent="0.25">
      <c r="A24" s="33" t="s">
        <v>24</v>
      </c>
      <c r="B24" s="33"/>
      <c r="C24" s="33"/>
      <c r="D24" s="33"/>
      <c r="E24" s="33"/>
      <c r="F24" s="33"/>
      <c r="G24" s="33"/>
      <c r="H24" s="33"/>
      <c r="I24" s="33"/>
      <c r="J24" s="33"/>
      <c r="K24" s="33"/>
      <c r="L24" s="33"/>
      <c r="M24" s="33"/>
      <c r="N24" s="33"/>
      <c r="O24" s="33"/>
      <c r="P24" s="33"/>
      <c r="Q24" s="33"/>
      <c r="R24" s="33"/>
      <c r="S24" s="33"/>
      <c r="T24" s="33"/>
      <c r="U24" s="33"/>
      <c r="V24" s="44" t="s">
        <v>46</v>
      </c>
      <c r="W24" s="45"/>
      <c r="X24" s="45"/>
      <c r="Y24" s="45"/>
      <c r="Z24" s="45"/>
      <c r="AA24" s="45"/>
      <c r="AB24" s="45"/>
      <c r="AC24" s="45"/>
      <c r="AD24" s="45"/>
      <c r="AE24" s="45"/>
      <c r="AF24" s="45"/>
      <c r="AG24" s="45"/>
      <c r="AH24" s="45"/>
      <c r="AI24" s="45"/>
      <c r="AJ24" s="45"/>
      <c r="AK24" s="45"/>
      <c r="AL24" s="45"/>
      <c r="AM24" s="45"/>
      <c r="AN24" s="45"/>
      <c r="AO24" s="45"/>
      <c r="AP24" s="46"/>
      <c r="AQ24" s="37" t="s">
        <v>42</v>
      </c>
      <c r="AR24" s="38"/>
      <c r="AS24" s="38"/>
      <c r="AT24" s="38"/>
      <c r="AU24" s="38"/>
      <c r="AV24" s="38"/>
      <c r="AW24" s="38"/>
      <c r="AX24" s="38"/>
      <c r="AY24" s="38"/>
      <c r="AZ24" s="38"/>
      <c r="BA24" s="38"/>
      <c r="BB24" s="38"/>
      <c r="BC24" s="38"/>
      <c r="BD24" s="38"/>
      <c r="BE24" s="38"/>
      <c r="BF24" s="38"/>
      <c r="BG24" s="38"/>
      <c r="BH24" s="38"/>
      <c r="BI24" s="38"/>
      <c r="BJ24" s="39"/>
      <c r="BK24" s="40" t="s">
        <v>47</v>
      </c>
      <c r="BL24" s="40"/>
      <c r="BM24" s="40"/>
      <c r="BN24" s="40"/>
      <c r="BO24" s="40"/>
      <c r="BP24" s="40"/>
      <c r="BQ24" s="40"/>
      <c r="BR24" s="40"/>
      <c r="BS24" s="40"/>
      <c r="BT24" s="40"/>
      <c r="BU24" s="40"/>
      <c r="BV24" s="40"/>
      <c r="BW24" s="40"/>
      <c r="BX24" s="40"/>
      <c r="BY24" s="40"/>
      <c r="BZ24" s="40"/>
      <c r="CA24" s="40"/>
      <c r="CB24" s="40"/>
      <c r="CC24" s="41">
        <f>35.5/1000</f>
        <v>3.5499999999999997E-2</v>
      </c>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3"/>
      <c r="DB24" s="41">
        <f>35.82/1000</f>
        <v>3.5819999999999998E-2</v>
      </c>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3"/>
      <c r="ED24" s="33">
        <f t="shared" si="0"/>
        <v>-3.2000000000000084E-4</v>
      </c>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row>
    <row r="25" spans="1:161" s="19" customFormat="1" ht="17.25" customHeight="1" x14ac:dyDescent="0.25">
      <c r="A25" s="33" t="s">
        <v>48</v>
      </c>
      <c r="B25" s="33"/>
      <c r="C25" s="33"/>
      <c r="D25" s="33"/>
      <c r="E25" s="33"/>
      <c r="F25" s="33"/>
      <c r="G25" s="33"/>
      <c r="H25" s="33"/>
      <c r="I25" s="33"/>
      <c r="J25" s="33"/>
      <c r="K25" s="33"/>
      <c r="L25" s="33"/>
      <c r="M25" s="33"/>
      <c r="N25" s="33"/>
      <c r="O25" s="33"/>
      <c r="P25" s="33"/>
      <c r="Q25" s="33"/>
      <c r="R25" s="33"/>
      <c r="S25" s="33"/>
      <c r="T25" s="33"/>
      <c r="U25" s="33"/>
      <c r="V25" s="50"/>
      <c r="W25" s="50"/>
      <c r="X25" s="50"/>
      <c r="Y25" s="50"/>
      <c r="Z25" s="50"/>
      <c r="AA25" s="50"/>
      <c r="AB25" s="50"/>
      <c r="AC25" s="50"/>
      <c r="AD25" s="50"/>
      <c r="AE25" s="50"/>
      <c r="AF25" s="50"/>
      <c r="AG25" s="50"/>
      <c r="AH25" s="50"/>
      <c r="AI25" s="50"/>
      <c r="AJ25" s="50"/>
      <c r="AK25" s="50"/>
      <c r="AL25" s="50"/>
      <c r="AM25" s="50"/>
      <c r="AN25" s="50"/>
      <c r="AO25" s="50"/>
      <c r="AP25" s="50"/>
      <c r="AQ25" s="51"/>
      <c r="AR25" s="51"/>
      <c r="AS25" s="51"/>
      <c r="AT25" s="51"/>
      <c r="AU25" s="51"/>
      <c r="AV25" s="51"/>
      <c r="AW25" s="51"/>
      <c r="AX25" s="51"/>
      <c r="AY25" s="51"/>
      <c r="AZ25" s="51"/>
      <c r="BA25" s="51"/>
      <c r="BB25" s="51"/>
      <c r="BC25" s="51"/>
      <c r="BD25" s="51"/>
      <c r="BE25" s="51"/>
      <c r="BF25" s="51"/>
      <c r="BG25" s="51"/>
      <c r="BH25" s="51"/>
      <c r="BI25" s="51"/>
      <c r="BJ25" s="51"/>
      <c r="BK25" s="52"/>
      <c r="BL25" s="52"/>
      <c r="BM25" s="52"/>
      <c r="BN25" s="52"/>
      <c r="BO25" s="52"/>
      <c r="BP25" s="52"/>
      <c r="BQ25" s="52"/>
      <c r="BR25" s="52"/>
      <c r="BS25" s="52"/>
      <c r="BT25" s="52"/>
      <c r="BU25" s="52"/>
      <c r="BV25" s="52"/>
      <c r="BW25" s="52"/>
      <c r="BX25" s="52"/>
      <c r="BY25" s="52"/>
      <c r="BZ25" s="52"/>
      <c r="CA25" s="52"/>
      <c r="CB25" s="52"/>
      <c r="CC25" s="33">
        <f>SUM(CC14:DA24)</f>
        <v>8.5223540000000018</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f>SUM(DB14:EC24)</f>
        <v>9.0377880000000008</v>
      </c>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f>SUM(ED14:FE24)</f>
        <v>-0.5154340000000005</v>
      </c>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A20:U20"/>
    <mergeCell ref="V20:AP20"/>
    <mergeCell ref="AQ20:BJ20"/>
    <mergeCell ref="BK20:CB20"/>
    <mergeCell ref="CC20:DA20"/>
    <mergeCell ref="DB20:EC20"/>
    <mergeCell ref="ED20:FE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1:FE21"/>
    <mergeCell ref="A22:U22"/>
    <mergeCell ref="V22:AP22"/>
    <mergeCell ref="AQ22:BJ22"/>
    <mergeCell ref="BK22:CB22"/>
    <mergeCell ref="CC22:DA22"/>
    <mergeCell ref="DB22:EC22"/>
    <mergeCell ref="ED22:FE22"/>
    <mergeCell ref="A21:U21"/>
    <mergeCell ref="V21:AP21"/>
    <mergeCell ref="AQ21:BJ21"/>
    <mergeCell ref="BK21:CB21"/>
    <mergeCell ref="CC21:DA21"/>
    <mergeCell ref="DB21:EC21"/>
    <mergeCell ref="ED25:FE25"/>
    <mergeCell ref="A25:U25"/>
    <mergeCell ref="V25:AP25"/>
    <mergeCell ref="AQ25:BJ25"/>
    <mergeCell ref="BK25:CB25"/>
    <mergeCell ref="CC25:DA25"/>
    <mergeCell ref="DB25:EC25"/>
    <mergeCell ref="ED23:FE23"/>
    <mergeCell ref="A24:U24"/>
    <mergeCell ref="V24:AP24"/>
    <mergeCell ref="AQ24:BJ24"/>
    <mergeCell ref="BK24:CB24"/>
    <mergeCell ref="CC24:DA24"/>
    <mergeCell ref="DB24:EC24"/>
    <mergeCell ref="ED24:FE24"/>
    <mergeCell ref="A23:U23"/>
    <mergeCell ref="V23:AP23"/>
    <mergeCell ref="AQ23:BJ23"/>
    <mergeCell ref="BK23:CB23"/>
    <mergeCell ref="CC23:DA23"/>
    <mergeCell ref="DB23:EC23"/>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abSelected="1" workbookViewId="0">
      <selection activeCell="DB25" sqref="DB25:EC25"/>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7" customFormat="1" ht="15.75" x14ac:dyDescent="0.25">
      <c r="A4" s="25" t="s">
        <v>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row>
    <row r="5" spans="1:161" s="8" customFormat="1" ht="15.75" x14ac:dyDescent="0.25">
      <c r="CH5" s="20" t="s">
        <v>2</v>
      </c>
      <c r="CI5" s="26" t="s">
        <v>3</v>
      </c>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row>
    <row r="6" spans="1:161" s="10" customFormat="1" ht="12" x14ac:dyDescent="0.2">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CI6" s="27" t="s">
        <v>4</v>
      </c>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row>
    <row r="7" spans="1:161" s="8" customFormat="1" ht="15.75" x14ac:dyDescent="0.25">
      <c r="BQ7" s="20" t="s">
        <v>5</v>
      </c>
      <c r="BR7" s="28" t="s">
        <v>57</v>
      </c>
      <c r="BS7" s="28"/>
      <c r="BT7" s="28"/>
      <c r="BU7" s="28"/>
      <c r="BV7" s="28"/>
      <c r="BW7" s="28"/>
      <c r="BX7" s="28"/>
      <c r="BY7" s="28"/>
      <c r="BZ7" s="28"/>
      <c r="CA7" s="28"/>
      <c r="CB7" s="28"/>
      <c r="CC7" s="28"/>
      <c r="CD7" s="28"/>
      <c r="CE7" s="28"/>
      <c r="CF7" s="28"/>
      <c r="CG7" s="28"/>
      <c r="CH7" s="28"/>
      <c r="CI7" s="28"/>
      <c r="CJ7" s="29">
        <v>20</v>
      </c>
      <c r="CK7" s="29"/>
      <c r="CL7" s="29"/>
      <c r="CM7" s="29"/>
      <c r="CN7" s="30" t="s">
        <v>6</v>
      </c>
      <c r="CO7" s="30"/>
      <c r="CP7" s="30"/>
      <c r="CQ7" s="30"/>
      <c r="CR7" s="13" t="s">
        <v>7</v>
      </c>
      <c r="CV7" s="13"/>
      <c r="CW7" s="13"/>
      <c r="CX7" s="13"/>
    </row>
    <row r="8" spans="1:161" s="14" customFormat="1" ht="11.25" x14ac:dyDescent="0.2">
      <c r="BR8" s="21" t="s">
        <v>8</v>
      </c>
      <c r="BS8" s="21"/>
      <c r="BT8" s="21"/>
      <c r="BU8" s="21"/>
      <c r="BV8" s="21"/>
      <c r="BW8" s="21"/>
      <c r="BX8" s="21"/>
      <c r="BY8" s="21"/>
      <c r="BZ8" s="21"/>
      <c r="CA8" s="21"/>
      <c r="CB8" s="21"/>
      <c r="CC8" s="21"/>
      <c r="CD8" s="21"/>
      <c r="CE8" s="21"/>
      <c r="CF8" s="21"/>
      <c r="CG8" s="21"/>
      <c r="CH8" s="21"/>
      <c r="CI8" s="21"/>
    </row>
    <row r="9" spans="1:161" x14ac:dyDescent="0.25">
      <c r="A9" s="22" t="s">
        <v>58</v>
      </c>
      <c r="B9" s="22"/>
      <c r="C9" s="22"/>
      <c r="D9" s="22"/>
      <c r="E9" s="22"/>
      <c r="F9" s="22"/>
      <c r="G9" s="22"/>
      <c r="H9" s="22"/>
      <c r="I9" s="22"/>
      <c r="J9" s="22"/>
      <c r="K9" s="22"/>
      <c r="L9" s="22"/>
      <c r="M9" s="22"/>
      <c r="N9" s="22"/>
      <c r="O9" s="22"/>
      <c r="P9" s="22"/>
      <c r="Q9" s="22"/>
      <c r="R9" s="22"/>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row>
    <row r="10" spans="1:161" s="16" customFormat="1" ht="11.25" x14ac:dyDescent="0.2">
      <c r="A10" s="21" t="s">
        <v>9</v>
      </c>
      <c r="B10" s="21"/>
      <c r="C10" s="21"/>
      <c r="D10" s="21"/>
      <c r="E10" s="21"/>
      <c r="F10" s="21"/>
      <c r="G10" s="21"/>
      <c r="H10" s="21"/>
      <c r="I10" s="21"/>
      <c r="J10" s="21"/>
      <c r="K10" s="21"/>
      <c r="L10" s="21"/>
      <c r="M10" s="21"/>
      <c r="N10" s="21"/>
      <c r="O10" s="21"/>
      <c r="P10" s="21"/>
      <c r="Q10" s="21"/>
      <c r="R10" s="21"/>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row>
    <row r="11" spans="1:161" s="16" customFormat="1" ht="11.25" x14ac:dyDescent="0.2"/>
    <row r="12" spans="1:161" s="17" customFormat="1" ht="42.75" customHeight="1" x14ac:dyDescent="0.25">
      <c r="A12" s="23" t="s">
        <v>10</v>
      </c>
      <c r="B12" s="23"/>
      <c r="C12" s="23"/>
      <c r="D12" s="23"/>
      <c r="E12" s="23"/>
      <c r="F12" s="23"/>
      <c r="G12" s="23"/>
      <c r="H12" s="23"/>
      <c r="I12" s="23"/>
      <c r="J12" s="23"/>
      <c r="K12" s="23"/>
      <c r="L12" s="23"/>
      <c r="M12" s="23"/>
      <c r="N12" s="23"/>
      <c r="O12" s="23"/>
      <c r="P12" s="23"/>
      <c r="Q12" s="23"/>
      <c r="R12" s="23"/>
      <c r="S12" s="23"/>
      <c r="T12" s="23"/>
      <c r="U12" s="23"/>
      <c r="V12" s="23" t="s">
        <v>11</v>
      </c>
      <c r="W12" s="23"/>
      <c r="X12" s="23"/>
      <c r="Y12" s="23"/>
      <c r="Z12" s="23"/>
      <c r="AA12" s="23"/>
      <c r="AB12" s="23"/>
      <c r="AC12" s="23"/>
      <c r="AD12" s="23"/>
      <c r="AE12" s="23"/>
      <c r="AF12" s="23"/>
      <c r="AG12" s="23"/>
      <c r="AH12" s="23"/>
      <c r="AI12" s="23"/>
      <c r="AJ12" s="23"/>
      <c r="AK12" s="23"/>
      <c r="AL12" s="23"/>
      <c r="AM12" s="23"/>
      <c r="AN12" s="23"/>
      <c r="AO12" s="23"/>
      <c r="AP12" s="23"/>
      <c r="AQ12" s="23" t="s">
        <v>12</v>
      </c>
      <c r="AR12" s="23"/>
      <c r="AS12" s="23"/>
      <c r="AT12" s="23"/>
      <c r="AU12" s="23"/>
      <c r="AV12" s="23"/>
      <c r="AW12" s="23"/>
      <c r="AX12" s="23"/>
      <c r="AY12" s="23"/>
      <c r="AZ12" s="23"/>
      <c r="BA12" s="23"/>
      <c r="BB12" s="23"/>
      <c r="BC12" s="23"/>
      <c r="BD12" s="23"/>
      <c r="BE12" s="23"/>
      <c r="BF12" s="23"/>
      <c r="BG12" s="23"/>
      <c r="BH12" s="23"/>
      <c r="BI12" s="23"/>
      <c r="BJ12" s="23"/>
      <c r="BK12" s="24" t="s">
        <v>13</v>
      </c>
      <c r="BL12" s="24"/>
      <c r="BM12" s="24"/>
      <c r="BN12" s="24"/>
      <c r="BO12" s="24"/>
      <c r="BP12" s="24"/>
      <c r="BQ12" s="24"/>
      <c r="BR12" s="24"/>
      <c r="BS12" s="24"/>
      <c r="BT12" s="24"/>
      <c r="BU12" s="24"/>
      <c r="BV12" s="24"/>
      <c r="BW12" s="24"/>
      <c r="BX12" s="24"/>
      <c r="BY12" s="24"/>
      <c r="BZ12" s="24"/>
      <c r="CA12" s="24"/>
      <c r="CB12" s="24"/>
      <c r="CC12" s="23" t="s">
        <v>14</v>
      </c>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t="s">
        <v>15</v>
      </c>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t="s">
        <v>16</v>
      </c>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row>
    <row r="13" spans="1:161" s="18" customFormat="1" ht="14.25" customHeight="1" x14ac:dyDescent="0.25">
      <c r="A13" s="31" t="s">
        <v>17</v>
      </c>
      <c r="B13" s="32"/>
      <c r="C13" s="32"/>
      <c r="D13" s="32"/>
      <c r="E13" s="32"/>
      <c r="F13" s="32"/>
      <c r="G13" s="32"/>
      <c r="H13" s="32"/>
      <c r="I13" s="32"/>
      <c r="J13" s="32"/>
      <c r="K13" s="32"/>
      <c r="L13" s="32"/>
      <c r="M13" s="32"/>
      <c r="N13" s="32"/>
      <c r="O13" s="32"/>
      <c r="P13" s="32"/>
      <c r="Q13" s="32"/>
      <c r="R13" s="32"/>
      <c r="S13" s="32"/>
      <c r="T13" s="32"/>
      <c r="U13" s="32"/>
      <c r="V13" s="31" t="s">
        <v>18</v>
      </c>
      <c r="W13" s="32"/>
      <c r="X13" s="32"/>
      <c r="Y13" s="32"/>
      <c r="Z13" s="32"/>
      <c r="AA13" s="32"/>
      <c r="AB13" s="32"/>
      <c r="AC13" s="32"/>
      <c r="AD13" s="32"/>
      <c r="AE13" s="32"/>
      <c r="AF13" s="32"/>
      <c r="AG13" s="32"/>
      <c r="AH13" s="32"/>
      <c r="AI13" s="32"/>
      <c r="AJ13" s="32"/>
      <c r="AK13" s="32"/>
      <c r="AL13" s="32"/>
      <c r="AM13" s="32"/>
      <c r="AN13" s="32"/>
      <c r="AO13" s="32"/>
      <c r="AP13" s="32"/>
      <c r="AQ13" s="31" t="s">
        <v>19</v>
      </c>
      <c r="AR13" s="32"/>
      <c r="AS13" s="32"/>
      <c r="AT13" s="32"/>
      <c r="AU13" s="32"/>
      <c r="AV13" s="32"/>
      <c r="AW13" s="32"/>
      <c r="AX13" s="32"/>
      <c r="AY13" s="32"/>
      <c r="AZ13" s="32"/>
      <c r="BA13" s="32"/>
      <c r="BB13" s="32"/>
      <c r="BC13" s="32"/>
      <c r="BD13" s="32"/>
      <c r="BE13" s="32"/>
      <c r="BF13" s="32"/>
      <c r="BG13" s="32"/>
      <c r="BH13" s="32"/>
      <c r="BI13" s="32"/>
      <c r="BJ13" s="32"/>
      <c r="BK13" s="31" t="s">
        <v>20</v>
      </c>
      <c r="BL13" s="32"/>
      <c r="BM13" s="32"/>
      <c r="BN13" s="32"/>
      <c r="BO13" s="32"/>
      <c r="BP13" s="32"/>
      <c r="BQ13" s="32"/>
      <c r="BR13" s="32"/>
      <c r="BS13" s="32"/>
      <c r="BT13" s="32"/>
      <c r="BU13" s="32"/>
      <c r="BV13" s="32"/>
      <c r="BW13" s="32"/>
      <c r="BX13" s="32"/>
      <c r="BY13" s="32"/>
      <c r="BZ13" s="32"/>
      <c r="CA13" s="32"/>
      <c r="CB13" s="32"/>
      <c r="CC13" s="31" t="s">
        <v>21</v>
      </c>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1" t="s">
        <v>22</v>
      </c>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1" t="s">
        <v>23</v>
      </c>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row>
    <row r="14" spans="1:161" s="19" customFormat="1" ht="120.75" customHeight="1" x14ac:dyDescent="0.2">
      <c r="A14" s="33" t="s">
        <v>24</v>
      </c>
      <c r="B14" s="33"/>
      <c r="C14" s="33"/>
      <c r="D14" s="33"/>
      <c r="E14" s="33"/>
      <c r="F14" s="33"/>
      <c r="G14" s="33"/>
      <c r="H14" s="33"/>
      <c r="I14" s="33"/>
      <c r="J14" s="33"/>
      <c r="K14" s="33"/>
      <c r="L14" s="33"/>
      <c r="M14" s="33"/>
      <c r="N14" s="33"/>
      <c r="O14" s="33"/>
      <c r="P14" s="33"/>
      <c r="Q14" s="33"/>
      <c r="R14" s="33"/>
      <c r="S14" s="33"/>
      <c r="T14" s="33"/>
      <c r="U14" s="33"/>
      <c r="V14" s="34" t="s">
        <v>25</v>
      </c>
      <c r="W14" s="35"/>
      <c r="X14" s="35"/>
      <c r="Y14" s="35"/>
      <c r="Z14" s="35"/>
      <c r="AA14" s="35"/>
      <c r="AB14" s="35"/>
      <c r="AC14" s="35"/>
      <c r="AD14" s="35"/>
      <c r="AE14" s="35"/>
      <c r="AF14" s="35"/>
      <c r="AG14" s="35"/>
      <c r="AH14" s="35"/>
      <c r="AI14" s="35"/>
      <c r="AJ14" s="35"/>
      <c r="AK14" s="35"/>
      <c r="AL14" s="35"/>
      <c r="AM14" s="35"/>
      <c r="AN14" s="35"/>
      <c r="AO14" s="35"/>
      <c r="AP14" s="36"/>
      <c r="AQ14" s="37" t="s">
        <v>26</v>
      </c>
      <c r="AR14" s="38"/>
      <c r="AS14" s="38"/>
      <c r="AT14" s="38"/>
      <c r="AU14" s="38"/>
      <c r="AV14" s="38"/>
      <c r="AW14" s="38"/>
      <c r="AX14" s="38"/>
      <c r="AY14" s="38"/>
      <c r="AZ14" s="38"/>
      <c r="BA14" s="38"/>
      <c r="BB14" s="38"/>
      <c r="BC14" s="38"/>
      <c r="BD14" s="38"/>
      <c r="BE14" s="38"/>
      <c r="BF14" s="38"/>
      <c r="BG14" s="38"/>
      <c r="BH14" s="38"/>
      <c r="BI14" s="38"/>
      <c r="BJ14" s="39"/>
      <c r="BK14" s="40" t="s">
        <v>27</v>
      </c>
      <c r="BL14" s="40"/>
      <c r="BM14" s="40"/>
      <c r="BN14" s="40"/>
      <c r="BO14" s="40"/>
      <c r="BP14" s="40"/>
      <c r="BQ14" s="40"/>
      <c r="BR14" s="40"/>
      <c r="BS14" s="40"/>
      <c r="BT14" s="40"/>
      <c r="BU14" s="40"/>
      <c r="BV14" s="40"/>
      <c r="BW14" s="40"/>
      <c r="BX14" s="40"/>
      <c r="BY14" s="40"/>
      <c r="BZ14" s="40"/>
      <c r="CA14" s="40"/>
      <c r="CB14" s="40"/>
      <c r="CC14" s="41">
        <f>193.9/1000</f>
        <v>0.19390000000000002</v>
      </c>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3"/>
      <c r="DB14" s="41">
        <f>200.1/1000</f>
        <v>0.2001</v>
      </c>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3"/>
      <c r="ED14" s="33">
        <f>CC14-DB14</f>
        <v>-6.1999999999999833E-3</v>
      </c>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row>
    <row r="15" spans="1:161" s="19" customFormat="1" ht="109.5" customHeight="1" x14ac:dyDescent="0.2">
      <c r="A15" s="33" t="s">
        <v>24</v>
      </c>
      <c r="B15" s="33"/>
      <c r="C15" s="33"/>
      <c r="D15" s="33"/>
      <c r="E15" s="33"/>
      <c r="F15" s="33"/>
      <c r="G15" s="33"/>
      <c r="H15" s="33"/>
      <c r="I15" s="33"/>
      <c r="J15" s="33"/>
      <c r="K15" s="33"/>
      <c r="L15" s="33"/>
      <c r="M15" s="33"/>
      <c r="N15" s="33"/>
      <c r="O15" s="33"/>
      <c r="P15" s="33"/>
      <c r="Q15" s="33"/>
      <c r="R15" s="33"/>
      <c r="S15" s="33"/>
      <c r="T15" s="33"/>
      <c r="U15" s="33"/>
      <c r="V15" s="34" t="s">
        <v>28</v>
      </c>
      <c r="W15" s="35"/>
      <c r="X15" s="35"/>
      <c r="Y15" s="35"/>
      <c r="Z15" s="35"/>
      <c r="AA15" s="35"/>
      <c r="AB15" s="35"/>
      <c r="AC15" s="35"/>
      <c r="AD15" s="35"/>
      <c r="AE15" s="35"/>
      <c r="AF15" s="35"/>
      <c r="AG15" s="35"/>
      <c r="AH15" s="35"/>
      <c r="AI15" s="35"/>
      <c r="AJ15" s="35"/>
      <c r="AK15" s="35"/>
      <c r="AL15" s="35"/>
      <c r="AM15" s="35"/>
      <c r="AN15" s="35"/>
      <c r="AO15" s="35"/>
      <c r="AP15" s="36"/>
      <c r="AQ15" s="37" t="s">
        <v>29</v>
      </c>
      <c r="AR15" s="38"/>
      <c r="AS15" s="38"/>
      <c r="AT15" s="38"/>
      <c r="AU15" s="38"/>
      <c r="AV15" s="38"/>
      <c r="AW15" s="38"/>
      <c r="AX15" s="38"/>
      <c r="AY15" s="38"/>
      <c r="AZ15" s="38"/>
      <c r="BA15" s="38"/>
      <c r="BB15" s="38"/>
      <c r="BC15" s="38"/>
      <c r="BD15" s="38"/>
      <c r="BE15" s="38"/>
      <c r="BF15" s="38"/>
      <c r="BG15" s="38"/>
      <c r="BH15" s="38"/>
      <c r="BI15" s="38"/>
      <c r="BJ15" s="39"/>
      <c r="BK15" s="40" t="s">
        <v>30</v>
      </c>
      <c r="BL15" s="40"/>
      <c r="BM15" s="40"/>
      <c r="BN15" s="40"/>
      <c r="BO15" s="40"/>
      <c r="BP15" s="40"/>
      <c r="BQ15" s="40"/>
      <c r="BR15" s="40"/>
      <c r="BS15" s="40"/>
      <c r="BT15" s="40"/>
      <c r="BU15" s="40"/>
      <c r="BV15" s="40"/>
      <c r="BW15" s="40"/>
      <c r="BX15" s="40"/>
      <c r="BY15" s="40"/>
      <c r="BZ15" s="40"/>
      <c r="CA15" s="40"/>
      <c r="CB15" s="40"/>
      <c r="CC15" s="41">
        <f>1.7/1000</f>
        <v>1.6999999999999999E-3</v>
      </c>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3"/>
      <c r="DB15" s="41">
        <v>0</v>
      </c>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3"/>
      <c r="ED15" s="33">
        <f t="shared" ref="ED15:ED24" si="0">CC15-DB15</f>
        <v>1.6999999999999999E-3</v>
      </c>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row>
    <row r="16" spans="1:161" s="19" customFormat="1" ht="120" customHeight="1" x14ac:dyDescent="0.2">
      <c r="A16" s="33" t="s">
        <v>24</v>
      </c>
      <c r="B16" s="33"/>
      <c r="C16" s="33"/>
      <c r="D16" s="33"/>
      <c r="E16" s="33"/>
      <c r="F16" s="33"/>
      <c r="G16" s="33"/>
      <c r="H16" s="33"/>
      <c r="I16" s="33"/>
      <c r="J16" s="33"/>
      <c r="K16" s="33"/>
      <c r="L16" s="33"/>
      <c r="M16" s="33"/>
      <c r="N16" s="33"/>
      <c r="O16" s="33"/>
      <c r="P16" s="33"/>
      <c r="Q16" s="33"/>
      <c r="R16" s="33"/>
      <c r="S16" s="33"/>
      <c r="T16" s="33"/>
      <c r="U16" s="33"/>
      <c r="V16" s="34" t="s">
        <v>31</v>
      </c>
      <c r="W16" s="35"/>
      <c r="X16" s="35"/>
      <c r="Y16" s="35"/>
      <c r="Z16" s="35"/>
      <c r="AA16" s="35"/>
      <c r="AB16" s="35"/>
      <c r="AC16" s="35"/>
      <c r="AD16" s="35"/>
      <c r="AE16" s="35"/>
      <c r="AF16" s="35"/>
      <c r="AG16" s="35"/>
      <c r="AH16" s="35"/>
      <c r="AI16" s="35"/>
      <c r="AJ16" s="35"/>
      <c r="AK16" s="35"/>
      <c r="AL16" s="35"/>
      <c r="AM16" s="35"/>
      <c r="AN16" s="35"/>
      <c r="AO16" s="35"/>
      <c r="AP16" s="36"/>
      <c r="AQ16" s="37" t="s">
        <v>32</v>
      </c>
      <c r="AR16" s="38"/>
      <c r="AS16" s="38"/>
      <c r="AT16" s="38"/>
      <c r="AU16" s="38"/>
      <c r="AV16" s="38"/>
      <c r="AW16" s="38"/>
      <c r="AX16" s="38"/>
      <c r="AY16" s="38"/>
      <c r="AZ16" s="38"/>
      <c r="BA16" s="38"/>
      <c r="BB16" s="38"/>
      <c r="BC16" s="38"/>
      <c r="BD16" s="38"/>
      <c r="BE16" s="38"/>
      <c r="BF16" s="38"/>
      <c r="BG16" s="38"/>
      <c r="BH16" s="38"/>
      <c r="BI16" s="38"/>
      <c r="BJ16" s="39"/>
      <c r="BK16" s="40" t="s">
        <v>30</v>
      </c>
      <c r="BL16" s="40"/>
      <c r="BM16" s="40"/>
      <c r="BN16" s="40"/>
      <c r="BO16" s="40"/>
      <c r="BP16" s="40"/>
      <c r="BQ16" s="40"/>
      <c r="BR16" s="40"/>
      <c r="BS16" s="40"/>
      <c r="BT16" s="40"/>
      <c r="BU16" s="40"/>
      <c r="BV16" s="40"/>
      <c r="BW16" s="40"/>
      <c r="BX16" s="40"/>
      <c r="BY16" s="40"/>
      <c r="BZ16" s="40"/>
      <c r="CA16" s="40"/>
      <c r="CB16" s="40"/>
      <c r="CC16" s="41">
        <f>6.6/1000</f>
        <v>6.6E-3</v>
      </c>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3"/>
      <c r="DB16" s="41">
        <f>11.621/1000</f>
        <v>1.1621000000000001E-2</v>
      </c>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3"/>
      <c r="ED16" s="33">
        <f t="shared" si="0"/>
        <v>-5.0210000000000012E-3</v>
      </c>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row>
    <row r="17" spans="1:161" s="19" customFormat="1" ht="117.75" customHeight="1" x14ac:dyDescent="0.2">
      <c r="A17" s="33" t="s">
        <v>24</v>
      </c>
      <c r="B17" s="33"/>
      <c r="C17" s="33"/>
      <c r="D17" s="33"/>
      <c r="E17" s="33"/>
      <c r="F17" s="33"/>
      <c r="G17" s="33"/>
      <c r="H17" s="33"/>
      <c r="I17" s="33"/>
      <c r="J17" s="33"/>
      <c r="K17" s="33"/>
      <c r="L17" s="33"/>
      <c r="M17" s="33"/>
      <c r="N17" s="33"/>
      <c r="O17" s="33"/>
      <c r="P17" s="33"/>
      <c r="Q17" s="33"/>
      <c r="R17" s="33"/>
      <c r="S17" s="33"/>
      <c r="T17" s="33"/>
      <c r="U17" s="33"/>
      <c r="V17" s="34" t="s">
        <v>33</v>
      </c>
      <c r="W17" s="35"/>
      <c r="X17" s="35"/>
      <c r="Y17" s="35"/>
      <c r="Z17" s="35"/>
      <c r="AA17" s="35"/>
      <c r="AB17" s="35"/>
      <c r="AC17" s="35"/>
      <c r="AD17" s="35"/>
      <c r="AE17" s="35"/>
      <c r="AF17" s="35"/>
      <c r="AG17" s="35"/>
      <c r="AH17" s="35"/>
      <c r="AI17" s="35"/>
      <c r="AJ17" s="35"/>
      <c r="AK17" s="35"/>
      <c r="AL17" s="35"/>
      <c r="AM17" s="35"/>
      <c r="AN17" s="35"/>
      <c r="AO17" s="35"/>
      <c r="AP17" s="36"/>
      <c r="AQ17" s="37" t="s">
        <v>34</v>
      </c>
      <c r="AR17" s="38"/>
      <c r="AS17" s="38"/>
      <c r="AT17" s="38"/>
      <c r="AU17" s="38"/>
      <c r="AV17" s="38"/>
      <c r="AW17" s="38"/>
      <c r="AX17" s="38"/>
      <c r="AY17" s="38"/>
      <c r="AZ17" s="38"/>
      <c r="BA17" s="38"/>
      <c r="BB17" s="38"/>
      <c r="BC17" s="38"/>
      <c r="BD17" s="38"/>
      <c r="BE17" s="38"/>
      <c r="BF17" s="38"/>
      <c r="BG17" s="38"/>
      <c r="BH17" s="38"/>
      <c r="BI17" s="38"/>
      <c r="BJ17" s="39"/>
      <c r="BK17" s="40" t="s">
        <v>27</v>
      </c>
      <c r="BL17" s="40"/>
      <c r="BM17" s="40"/>
      <c r="BN17" s="40"/>
      <c r="BO17" s="40"/>
      <c r="BP17" s="40"/>
      <c r="BQ17" s="40"/>
      <c r="BR17" s="40"/>
      <c r="BS17" s="40"/>
      <c r="BT17" s="40"/>
      <c r="BU17" s="40"/>
      <c r="BV17" s="40"/>
      <c r="BW17" s="40"/>
      <c r="BX17" s="40"/>
      <c r="BY17" s="40"/>
      <c r="BZ17" s="40"/>
      <c r="CA17" s="40"/>
      <c r="CB17" s="40"/>
      <c r="CC17" s="41">
        <f>500/1000</f>
        <v>0.5</v>
      </c>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3"/>
      <c r="DB17" s="41">
        <f>817.89/1000</f>
        <v>0.81789000000000001</v>
      </c>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3"/>
      <c r="ED17" s="33">
        <f t="shared" si="0"/>
        <v>-0.31789000000000001</v>
      </c>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row>
    <row r="18" spans="1:161" s="19" customFormat="1" ht="60" customHeight="1" x14ac:dyDescent="0.2">
      <c r="A18" s="33" t="s">
        <v>24</v>
      </c>
      <c r="B18" s="33"/>
      <c r="C18" s="33"/>
      <c r="D18" s="33"/>
      <c r="E18" s="33"/>
      <c r="F18" s="33"/>
      <c r="G18" s="33"/>
      <c r="H18" s="33"/>
      <c r="I18" s="33"/>
      <c r="J18" s="33"/>
      <c r="K18" s="33"/>
      <c r="L18" s="33"/>
      <c r="M18" s="33"/>
      <c r="N18" s="33"/>
      <c r="O18" s="33"/>
      <c r="P18" s="33"/>
      <c r="Q18" s="33"/>
      <c r="R18" s="33"/>
      <c r="S18" s="33"/>
      <c r="T18" s="33"/>
      <c r="U18" s="33"/>
      <c r="V18" s="34" t="s">
        <v>35</v>
      </c>
      <c r="W18" s="35"/>
      <c r="X18" s="35"/>
      <c r="Y18" s="35"/>
      <c r="Z18" s="35"/>
      <c r="AA18" s="35"/>
      <c r="AB18" s="35"/>
      <c r="AC18" s="35"/>
      <c r="AD18" s="35"/>
      <c r="AE18" s="35"/>
      <c r="AF18" s="35"/>
      <c r="AG18" s="35"/>
      <c r="AH18" s="35"/>
      <c r="AI18" s="35"/>
      <c r="AJ18" s="35"/>
      <c r="AK18" s="35"/>
      <c r="AL18" s="35"/>
      <c r="AM18" s="35"/>
      <c r="AN18" s="35"/>
      <c r="AO18" s="35"/>
      <c r="AP18" s="36"/>
      <c r="AQ18" s="37" t="s">
        <v>36</v>
      </c>
      <c r="AR18" s="38"/>
      <c r="AS18" s="38"/>
      <c r="AT18" s="38"/>
      <c r="AU18" s="38"/>
      <c r="AV18" s="38"/>
      <c r="AW18" s="38"/>
      <c r="AX18" s="38"/>
      <c r="AY18" s="38"/>
      <c r="AZ18" s="38"/>
      <c r="BA18" s="38"/>
      <c r="BB18" s="38"/>
      <c r="BC18" s="38"/>
      <c r="BD18" s="38"/>
      <c r="BE18" s="38"/>
      <c r="BF18" s="38"/>
      <c r="BG18" s="38"/>
      <c r="BH18" s="38"/>
      <c r="BI18" s="38"/>
      <c r="BJ18" s="39"/>
      <c r="BK18" s="40" t="s">
        <v>37</v>
      </c>
      <c r="BL18" s="40"/>
      <c r="BM18" s="40"/>
      <c r="BN18" s="40"/>
      <c r="BO18" s="40"/>
      <c r="BP18" s="40"/>
      <c r="BQ18" s="40"/>
      <c r="BR18" s="40"/>
      <c r="BS18" s="40"/>
      <c r="BT18" s="40"/>
      <c r="BU18" s="40"/>
      <c r="BV18" s="40"/>
      <c r="BW18" s="40"/>
      <c r="BX18" s="40"/>
      <c r="BY18" s="40"/>
      <c r="BZ18" s="40"/>
      <c r="CA18" s="40"/>
      <c r="CB18" s="40"/>
      <c r="CC18" s="41">
        <f>9100/1000</f>
        <v>9.1</v>
      </c>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3"/>
      <c r="DB18" s="41">
        <f>6568.15/1000</f>
        <v>6.5681499999999993</v>
      </c>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3"/>
      <c r="ED18" s="33">
        <f t="shared" si="0"/>
        <v>2.5318500000000004</v>
      </c>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row>
    <row r="19" spans="1:161" s="19" customFormat="1" ht="60" customHeight="1" x14ac:dyDescent="0.2">
      <c r="A19" s="33" t="s">
        <v>24</v>
      </c>
      <c r="B19" s="33"/>
      <c r="C19" s="33"/>
      <c r="D19" s="33"/>
      <c r="E19" s="33"/>
      <c r="F19" s="33"/>
      <c r="G19" s="33"/>
      <c r="H19" s="33"/>
      <c r="I19" s="33"/>
      <c r="J19" s="33"/>
      <c r="K19" s="33"/>
      <c r="L19" s="33"/>
      <c r="M19" s="33"/>
      <c r="N19" s="33"/>
      <c r="O19" s="33"/>
      <c r="P19" s="33"/>
      <c r="Q19" s="33"/>
      <c r="R19" s="33"/>
      <c r="S19" s="33"/>
      <c r="T19" s="33"/>
      <c r="U19" s="33"/>
      <c r="V19" s="34" t="s">
        <v>38</v>
      </c>
      <c r="W19" s="35"/>
      <c r="X19" s="35"/>
      <c r="Y19" s="35"/>
      <c r="Z19" s="35"/>
      <c r="AA19" s="35"/>
      <c r="AB19" s="35"/>
      <c r="AC19" s="35"/>
      <c r="AD19" s="35"/>
      <c r="AE19" s="35"/>
      <c r="AF19" s="35"/>
      <c r="AG19" s="35"/>
      <c r="AH19" s="35"/>
      <c r="AI19" s="35"/>
      <c r="AJ19" s="35"/>
      <c r="AK19" s="35"/>
      <c r="AL19" s="35"/>
      <c r="AM19" s="35"/>
      <c r="AN19" s="35"/>
      <c r="AO19" s="35"/>
      <c r="AP19" s="36"/>
      <c r="AQ19" s="37" t="s">
        <v>39</v>
      </c>
      <c r="AR19" s="38"/>
      <c r="AS19" s="38"/>
      <c r="AT19" s="38"/>
      <c r="AU19" s="38"/>
      <c r="AV19" s="38"/>
      <c r="AW19" s="38"/>
      <c r="AX19" s="38"/>
      <c r="AY19" s="38"/>
      <c r="AZ19" s="38"/>
      <c r="BA19" s="38"/>
      <c r="BB19" s="38"/>
      <c r="BC19" s="38"/>
      <c r="BD19" s="38"/>
      <c r="BE19" s="38"/>
      <c r="BF19" s="38"/>
      <c r="BG19" s="38"/>
      <c r="BH19" s="38"/>
      <c r="BI19" s="38"/>
      <c r="BJ19" s="39"/>
      <c r="BK19" s="40" t="s">
        <v>30</v>
      </c>
      <c r="BL19" s="40"/>
      <c r="BM19" s="40"/>
      <c r="BN19" s="40"/>
      <c r="BO19" s="40"/>
      <c r="BP19" s="40"/>
      <c r="BQ19" s="40"/>
      <c r="BR19" s="40"/>
      <c r="BS19" s="40"/>
      <c r="BT19" s="40"/>
      <c r="BU19" s="40"/>
      <c r="BV19" s="40"/>
      <c r="BW19" s="40"/>
      <c r="BX19" s="40"/>
      <c r="BY19" s="40"/>
      <c r="BZ19" s="40"/>
      <c r="CA19" s="40"/>
      <c r="CB19" s="40"/>
      <c r="CC19" s="41">
        <f>0/1000</f>
        <v>0</v>
      </c>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3"/>
      <c r="DB19" s="41">
        <f>0/1000</f>
        <v>0</v>
      </c>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3"/>
      <c r="ED19" s="33">
        <f t="shared" si="0"/>
        <v>0</v>
      </c>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row>
    <row r="20" spans="1:161" s="19" customFormat="1" ht="121.5" customHeight="1" x14ac:dyDescent="0.2">
      <c r="A20" s="33" t="s">
        <v>24</v>
      </c>
      <c r="B20" s="33"/>
      <c r="C20" s="33"/>
      <c r="D20" s="33"/>
      <c r="E20" s="33"/>
      <c r="F20" s="33"/>
      <c r="G20" s="33"/>
      <c r="H20" s="33"/>
      <c r="I20" s="33"/>
      <c r="J20" s="33"/>
      <c r="K20" s="33"/>
      <c r="L20" s="33"/>
      <c r="M20" s="33"/>
      <c r="N20" s="33"/>
      <c r="O20" s="33"/>
      <c r="P20" s="33"/>
      <c r="Q20" s="33"/>
      <c r="R20" s="33"/>
      <c r="S20" s="33"/>
      <c r="T20" s="33"/>
      <c r="U20" s="33"/>
      <c r="V20" s="34" t="s">
        <v>40</v>
      </c>
      <c r="W20" s="35"/>
      <c r="X20" s="35"/>
      <c r="Y20" s="35"/>
      <c r="Z20" s="35"/>
      <c r="AA20" s="35"/>
      <c r="AB20" s="35"/>
      <c r="AC20" s="35"/>
      <c r="AD20" s="35"/>
      <c r="AE20" s="35"/>
      <c r="AF20" s="35"/>
      <c r="AG20" s="35"/>
      <c r="AH20" s="35"/>
      <c r="AI20" s="35"/>
      <c r="AJ20" s="35"/>
      <c r="AK20" s="35"/>
      <c r="AL20" s="35"/>
      <c r="AM20" s="35"/>
      <c r="AN20" s="35"/>
      <c r="AO20" s="35"/>
      <c r="AP20" s="36"/>
      <c r="AQ20" s="37" t="s">
        <v>56</v>
      </c>
      <c r="AR20" s="38"/>
      <c r="AS20" s="38"/>
      <c r="AT20" s="38"/>
      <c r="AU20" s="38"/>
      <c r="AV20" s="38"/>
      <c r="AW20" s="38"/>
      <c r="AX20" s="38"/>
      <c r="AY20" s="38"/>
      <c r="AZ20" s="38"/>
      <c r="BA20" s="38"/>
      <c r="BB20" s="38"/>
      <c r="BC20" s="38"/>
      <c r="BD20" s="38"/>
      <c r="BE20" s="38"/>
      <c r="BF20" s="38"/>
      <c r="BG20" s="38"/>
      <c r="BH20" s="38"/>
      <c r="BI20" s="38"/>
      <c r="BJ20" s="39"/>
      <c r="BK20" s="40" t="s">
        <v>30</v>
      </c>
      <c r="BL20" s="40"/>
      <c r="BM20" s="40"/>
      <c r="BN20" s="40"/>
      <c r="BO20" s="40"/>
      <c r="BP20" s="40"/>
      <c r="BQ20" s="40"/>
      <c r="BR20" s="40"/>
      <c r="BS20" s="40"/>
      <c r="BT20" s="40"/>
      <c r="BU20" s="40"/>
      <c r="BV20" s="40"/>
      <c r="BW20" s="40"/>
      <c r="BX20" s="40"/>
      <c r="BY20" s="40"/>
      <c r="BZ20" s="40"/>
      <c r="CA20" s="40"/>
      <c r="CB20" s="40"/>
      <c r="CC20" s="41">
        <f>11.331/1000</f>
        <v>1.1330999999999999E-2</v>
      </c>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3"/>
      <c r="DB20" s="41">
        <f>11.331/1000</f>
        <v>1.1330999999999999E-2</v>
      </c>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3"/>
      <c r="ED20" s="33">
        <f t="shared" si="0"/>
        <v>0</v>
      </c>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row>
    <row r="21" spans="1:161" s="19" customFormat="1" ht="135.75" customHeight="1" x14ac:dyDescent="0.25">
      <c r="A21" s="33" t="s">
        <v>24</v>
      </c>
      <c r="B21" s="33"/>
      <c r="C21" s="33"/>
      <c r="D21" s="33"/>
      <c r="E21" s="33"/>
      <c r="F21" s="33"/>
      <c r="G21" s="33"/>
      <c r="H21" s="33"/>
      <c r="I21" s="33"/>
      <c r="J21" s="33"/>
      <c r="K21" s="33"/>
      <c r="L21" s="33"/>
      <c r="M21" s="33"/>
      <c r="N21" s="33"/>
      <c r="O21" s="33"/>
      <c r="P21" s="33"/>
      <c r="Q21" s="33"/>
      <c r="R21" s="33"/>
      <c r="S21" s="33"/>
      <c r="T21" s="33"/>
      <c r="U21" s="33"/>
      <c r="V21" s="44" t="s">
        <v>41</v>
      </c>
      <c r="W21" s="45"/>
      <c r="X21" s="45"/>
      <c r="Y21" s="45"/>
      <c r="Z21" s="45"/>
      <c r="AA21" s="45"/>
      <c r="AB21" s="45"/>
      <c r="AC21" s="45"/>
      <c r="AD21" s="45"/>
      <c r="AE21" s="45"/>
      <c r="AF21" s="45"/>
      <c r="AG21" s="45"/>
      <c r="AH21" s="45"/>
      <c r="AI21" s="45"/>
      <c r="AJ21" s="45"/>
      <c r="AK21" s="45"/>
      <c r="AL21" s="45"/>
      <c r="AM21" s="45"/>
      <c r="AN21" s="45"/>
      <c r="AO21" s="45"/>
      <c r="AP21" s="46"/>
      <c r="AQ21" s="37" t="s">
        <v>42</v>
      </c>
      <c r="AR21" s="38"/>
      <c r="AS21" s="38"/>
      <c r="AT21" s="38"/>
      <c r="AU21" s="38"/>
      <c r="AV21" s="38"/>
      <c r="AW21" s="38"/>
      <c r="AX21" s="38"/>
      <c r="AY21" s="38"/>
      <c r="AZ21" s="38"/>
      <c r="BA21" s="38"/>
      <c r="BB21" s="38"/>
      <c r="BC21" s="38"/>
      <c r="BD21" s="38"/>
      <c r="BE21" s="38"/>
      <c r="BF21" s="38"/>
      <c r="BG21" s="38"/>
      <c r="BH21" s="38"/>
      <c r="BI21" s="38"/>
      <c r="BJ21" s="39"/>
      <c r="BK21" s="47" t="s">
        <v>30</v>
      </c>
      <c r="BL21" s="48"/>
      <c r="BM21" s="48"/>
      <c r="BN21" s="48"/>
      <c r="BO21" s="48"/>
      <c r="BP21" s="48"/>
      <c r="BQ21" s="48"/>
      <c r="BR21" s="48"/>
      <c r="BS21" s="48"/>
      <c r="BT21" s="48"/>
      <c r="BU21" s="48"/>
      <c r="BV21" s="48"/>
      <c r="BW21" s="48"/>
      <c r="BX21" s="48"/>
      <c r="BY21" s="48"/>
      <c r="BZ21" s="48"/>
      <c r="CA21" s="48"/>
      <c r="CB21" s="49"/>
      <c r="CC21" s="41">
        <f>20.453/1000</f>
        <v>2.0452999999999999E-2</v>
      </c>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3"/>
      <c r="DB21" s="41">
        <f>28.29/1000</f>
        <v>2.8289999999999999E-2</v>
      </c>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3"/>
      <c r="ED21" s="33">
        <f t="shared" si="0"/>
        <v>-7.8370000000000002E-3</v>
      </c>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row>
    <row r="22" spans="1:161" s="19" customFormat="1" ht="134.25" customHeight="1" x14ac:dyDescent="0.25">
      <c r="A22" s="33" t="s">
        <v>24</v>
      </c>
      <c r="B22" s="33"/>
      <c r="C22" s="33"/>
      <c r="D22" s="33"/>
      <c r="E22" s="33"/>
      <c r="F22" s="33"/>
      <c r="G22" s="33"/>
      <c r="H22" s="33"/>
      <c r="I22" s="33"/>
      <c r="J22" s="33"/>
      <c r="K22" s="33"/>
      <c r="L22" s="33"/>
      <c r="M22" s="33"/>
      <c r="N22" s="33"/>
      <c r="O22" s="33"/>
      <c r="P22" s="33"/>
      <c r="Q22" s="33"/>
      <c r="R22" s="33"/>
      <c r="S22" s="33"/>
      <c r="T22" s="33"/>
      <c r="U22" s="33"/>
      <c r="V22" s="44" t="s">
        <v>41</v>
      </c>
      <c r="W22" s="45"/>
      <c r="X22" s="45"/>
      <c r="Y22" s="45"/>
      <c r="Z22" s="45"/>
      <c r="AA22" s="45"/>
      <c r="AB22" s="45"/>
      <c r="AC22" s="45"/>
      <c r="AD22" s="45"/>
      <c r="AE22" s="45"/>
      <c r="AF22" s="45"/>
      <c r="AG22" s="45"/>
      <c r="AH22" s="45"/>
      <c r="AI22" s="45"/>
      <c r="AJ22" s="45"/>
      <c r="AK22" s="45"/>
      <c r="AL22" s="45"/>
      <c r="AM22" s="45"/>
      <c r="AN22" s="45"/>
      <c r="AO22" s="45"/>
      <c r="AP22" s="46"/>
      <c r="AQ22" s="37" t="s">
        <v>42</v>
      </c>
      <c r="AR22" s="38"/>
      <c r="AS22" s="38"/>
      <c r="AT22" s="38"/>
      <c r="AU22" s="38"/>
      <c r="AV22" s="38"/>
      <c r="AW22" s="38"/>
      <c r="AX22" s="38"/>
      <c r="AY22" s="38"/>
      <c r="AZ22" s="38"/>
      <c r="BA22" s="38"/>
      <c r="BB22" s="38"/>
      <c r="BC22" s="38"/>
      <c r="BD22" s="38"/>
      <c r="BE22" s="38"/>
      <c r="BF22" s="38"/>
      <c r="BG22" s="38"/>
      <c r="BH22" s="38"/>
      <c r="BI22" s="38"/>
      <c r="BJ22" s="39"/>
      <c r="BK22" s="47" t="s">
        <v>43</v>
      </c>
      <c r="BL22" s="48"/>
      <c r="BM22" s="48"/>
      <c r="BN22" s="48"/>
      <c r="BO22" s="48"/>
      <c r="BP22" s="48"/>
      <c r="BQ22" s="48"/>
      <c r="BR22" s="48"/>
      <c r="BS22" s="48"/>
      <c r="BT22" s="48"/>
      <c r="BU22" s="48"/>
      <c r="BV22" s="48"/>
      <c r="BW22" s="48"/>
      <c r="BX22" s="48"/>
      <c r="BY22" s="48"/>
      <c r="BZ22" s="48"/>
      <c r="CA22" s="48"/>
      <c r="CB22" s="49"/>
      <c r="CC22" s="41">
        <f>3.94/1000</f>
        <v>3.9399999999999999E-3</v>
      </c>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3"/>
      <c r="DB22" s="41">
        <v>0</v>
      </c>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3"/>
      <c r="ED22" s="33">
        <f>CC22-DB22</f>
        <v>3.9399999999999999E-3</v>
      </c>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row>
    <row r="23" spans="1:161" s="19" customFormat="1" ht="246" customHeight="1" x14ac:dyDescent="0.2">
      <c r="A23" s="33" t="s">
        <v>24</v>
      </c>
      <c r="B23" s="33"/>
      <c r="C23" s="33"/>
      <c r="D23" s="33"/>
      <c r="E23" s="33"/>
      <c r="F23" s="33"/>
      <c r="G23" s="33"/>
      <c r="H23" s="33"/>
      <c r="I23" s="33"/>
      <c r="J23" s="33"/>
      <c r="K23" s="33"/>
      <c r="L23" s="33"/>
      <c r="M23" s="33"/>
      <c r="N23" s="33"/>
      <c r="O23" s="33"/>
      <c r="P23" s="33"/>
      <c r="Q23" s="33"/>
      <c r="R23" s="33"/>
      <c r="S23" s="33"/>
      <c r="T23" s="33"/>
      <c r="U23" s="33"/>
      <c r="V23" s="34" t="s">
        <v>44</v>
      </c>
      <c r="W23" s="35"/>
      <c r="X23" s="35"/>
      <c r="Y23" s="35"/>
      <c r="Z23" s="35"/>
      <c r="AA23" s="35"/>
      <c r="AB23" s="35"/>
      <c r="AC23" s="35"/>
      <c r="AD23" s="35"/>
      <c r="AE23" s="35"/>
      <c r="AF23" s="35"/>
      <c r="AG23" s="35"/>
      <c r="AH23" s="35"/>
      <c r="AI23" s="35"/>
      <c r="AJ23" s="35"/>
      <c r="AK23" s="35"/>
      <c r="AL23" s="35"/>
      <c r="AM23" s="35"/>
      <c r="AN23" s="35"/>
      <c r="AO23" s="35"/>
      <c r="AP23" s="36"/>
      <c r="AQ23" s="37" t="s">
        <v>42</v>
      </c>
      <c r="AR23" s="38"/>
      <c r="AS23" s="38"/>
      <c r="AT23" s="38"/>
      <c r="AU23" s="38"/>
      <c r="AV23" s="38"/>
      <c r="AW23" s="38"/>
      <c r="AX23" s="38"/>
      <c r="AY23" s="38"/>
      <c r="AZ23" s="38"/>
      <c r="BA23" s="38"/>
      <c r="BB23" s="38"/>
      <c r="BC23" s="38"/>
      <c r="BD23" s="38"/>
      <c r="BE23" s="38"/>
      <c r="BF23" s="38"/>
      <c r="BG23" s="38"/>
      <c r="BH23" s="38"/>
      <c r="BI23" s="38"/>
      <c r="BJ23" s="39"/>
      <c r="BK23" s="47" t="s">
        <v>45</v>
      </c>
      <c r="BL23" s="48"/>
      <c r="BM23" s="48"/>
      <c r="BN23" s="48"/>
      <c r="BO23" s="48"/>
      <c r="BP23" s="48"/>
      <c r="BQ23" s="48"/>
      <c r="BR23" s="48"/>
      <c r="BS23" s="48"/>
      <c r="BT23" s="48"/>
      <c r="BU23" s="48"/>
      <c r="BV23" s="48"/>
      <c r="BW23" s="48"/>
      <c r="BX23" s="48"/>
      <c r="BY23" s="48"/>
      <c r="BZ23" s="48"/>
      <c r="CA23" s="48"/>
      <c r="CB23" s="49"/>
      <c r="CC23" s="41">
        <f>59.628/1000</f>
        <v>5.9628E-2</v>
      </c>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3"/>
      <c r="DB23" s="41">
        <f>33.811/1000</f>
        <v>3.3811000000000001E-2</v>
      </c>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3"/>
      <c r="ED23" s="33">
        <f t="shared" si="0"/>
        <v>2.5817E-2</v>
      </c>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row>
    <row r="24" spans="1:161" s="19" customFormat="1" ht="135.75" customHeight="1" x14ac:dyDescent="0.25">
      <c r="A24" s="33" t="s">
        <v>24</v>
      </c>
      <c r="B24" s="33"/>
      <c r="C24" s="33"/>
      <c r="D24" s="33"/>
      <c r="E24" s="33"/>
      <c r="F24" s="33"/>
      <c r="G24" s="33"/>
      <c r="H24" s="33"/>
      <c r="I24" s="33"/>
      <c r="J24" s="33"/>
      <c r="K24" s="33"/>
      <c r="L24" s="33"/>
      <c r="M24" s="33"/>
      <c r="N24" s="33"/>
      <c r="O24" s="33"/>
      <c r="P24" s="33"/>
      <c r="Q24" s="33"/>
      <c r="R24" s="33"/>
      <c r="S24" s="33"/>
      <c r="T24" s="33"/>
      <c r="U24" s="33"/>
      <c r="V24" s="44" t="s">
        <v>46</v>
      </c>
      <c r="W24" s="45"/>
      <c r="X24" s="45"/>
      <c r="Y24" s="45"/>
      <c r="Z24" s="45"/>
      <c r="AA24" s="45"/>
      <c r="AB24" s="45"/>
      <c r="AC24" s="45"/>
      <c r="AD24" s="45"/>
      <c r="AE24" s="45"/>
      <c r="AF24" s="45"/>
      <c r="AG24" s="45"/>
      <c r="AH24" s="45"/>
      <c r="AI24" s="45"/>
      <c r="AJ24" s="45"/>
      <c r="AK24" s="45"/>
      <c r="AL24" s="45"/>
      <c r="AM24" s="45"/>
      <c r="AN24" s="45"/>
      <c r="AO24" s="45"/>
      <c r="AP24" s="46"/>
      <c r="AQ24" s="37" t="s">
        <v>42</v>
      </c>
      <c r="AR24" s="38"/>
      <c r="AS24" s="38"/>
      <c r="AT24" s="38"/>
      <c r="AU24" s="38"/>
      <c r="AV24" s="38"/>
      <c r="AW24" s="38"/>
      <c r="AX24" s="38"/>
      <c r="AY24" s="38"/>
      <c r="AZ24" s="38"/>
      <c r="BA24" s="38"/>
      <c r="BB24" s="38"/>
      <c r="BC24" s="38"/>
      <c r="BD24" s="38"/>
      <c r="BE24" s="38"/>
      <c r="BF24" s="38"/>
      <c r="BG24" s="38"/>
      <c r="BH24" s="38"/>
      <c r="BI24" s="38"/>
      <c r="BJ24" s="39"/>
      <c r="BK24" s="40" t="s">
        <v>47</v>
      </c>
      <c r="BL24" s="40"/>
      <c r="BM24" s="40"/>
      <c r="BN24" s="40"/>
      <c r="BO24" s="40"/>
      <c r="BP24" s="40"/>
      <c r="BQ24" s="40"/>
      <c r="BR24" s="40"/>
      <c r="BS24" s="40"/>
      <c r="BT24" s="40"/>
      <c r="BU24" s="40"/>
      <c r="BV24" s="40"/>
      <c r="BW24" s="40"/>
      <c r="BX24" s="40"/>
      <c r="BY24" s="40"/>
      <c r="BZ24" s="40"/>
      <c r="CA24" s="40"/>
      <c r="CB24" s="40"/>
      <c r="CC24" s="41">
        <f>51.5/1000</f>
        <v>5.1499999999999997E-2</v>
      </c>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3"/>
      <c r="DB24" s="41">
        <f>46.817/1000</f>
        <v>4.6816999999999998E-2</v>
      </c>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3"/>
      <c r="ED24" s="33">
        <f t="shared" si="0"/>
        <v>4.6829999999999997E-3</v>
      </c>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row>
    <row r="25" spans="1:161" s="19" customFormat="1" ht="17.25" customHeight="1" x14ac:dyDescent="0.25">
      <c r="A25" s="33" t="s">
        <v>48</v>
      </c>
      <c r="B25" s="33"/>
      <c r="C25" s="33"/>
      <c r="D25" s="33"/>
      <c r="E25" s="33"/>
      <c r="F25" s="33"/>
      <c r="G25" s="33"/>
      <c r="H25" s="33"/>
      <c r="I25" s="33"/>
      <c r="J25" s="33"/>
      <c r="K25" s="33"/>
      <c r="L25" s="33"/>
      <c r="M25" s="33"/>
      <c r="N25" s="33"/>
      <c r="O25" s="33"/>
      <c r="P25" s="33"/>
      <c r="Q25" s="33"/>
      <c r="R25" s="33"/>
      <c r="S25" s="33"/>
      <c r="T25" s="33"/>
      <c r="U25" s="33"/>
      <c r="V25" s="50"/>
      <c r="W25" s="50"/>
      <c r="X25" s="50"/>
      <c r="Y25" s="50"/>
      <c r="Z25" s="50"/>
      <c r="AA25" s="50"/>
      <c r="AB25" s="50"/>
      <c r="AC25" s="50"/>
      <c r="AD25" s="50"/>
      <c r="AE25" s="50"/>
      <c r="AF25" s="50"/>
      <c r="AG25" s="50"/>
      <c r="AH25" s="50"/>
      <c r="AI25" s="50"/>
      <c r="AJ25" s="50"/>
      <c r="AK25" s="50"/>
      <c r="AL25" s="50"/>
      <c r="AM25" s="50"/>
      <c r="AN25" s="50"/>
      <c r="AO25" s="50"/>
      <c r="AP25" s="50"/>
      <c r="AQ25" s="51"/>
      <c r="AR25" s="51"/>
      <c r="AS25" s="51"/>
      <c r="AT25" s="51"/>
      <c r="AU25" s="51"/>
      <c r="AV25" s="51"/>
      <c r="AW25" s="51"/>
      <c r="AX25" s="51"/>
      <c r="AY25" s="51"/>
      <c r="AZ25" s="51"/>
      <c r="BA25" s="51"/>
      <c r="BB25" s="51"/>
      <c r="BC25" s="51"/>
      <c r="BD25" s="51"/>
      <c r="BE25" s="51"/>
      <c r="BF25" s="51"/>
      <c r="BG25" s="51"/>
      <c r="BH25" s="51"/>
      <c r="BI25" s="51"/>
      <c r="BJ25" s="51"/>
      <c r="BK25" s="52"/>
      <c r="BL25" s="52"/>
      <c r="BM25" s="52"/>
      <c r="BN25" s="52"/>
      <c r="BO25" s="52"/>
      <c r="BP25" s="52"/>
      <c r="BQ25" s="52"/>
      <c r="BR25" s="52"/>
      <c r="BS25" s="52"/>
      <c r="BT25" s="52"/>
      <c r="BU25" s="52"/>
      <c r="BV25" s="52"/>
      <c r="BW25" s="52"/>
      <c r="BX25" s="52"/>
      <c r="BY25" s="52"/>
      <c r="BZ25" s="52"/>
      <c r="CA25" s="52"/>
      <c r="CB25" s="52"/>
      <c r="CC25" s="33">
        <f>SUM(CC14:DA24)</f>
        <v>9.949052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f>SUM(DB14:EC24)</f>
        <v>7.7180099999999996</v>
      </c>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f>SUM(ED14:FE24)</f>
        <v>2.2310420000000004</v>
      </c>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row>
  </sheetData>
  <mergeCells count="107">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 ref="DB12:EC12"/>
    <mergeCell ref="ED12:FE12"/>
    <mergeCell ref="A13:U13"/>
    <mergeCell ref="V13:AP13"/>
    <mergeCell ref="AQ13:BJ13"/>
    <mergeCell ref="BK13:CB13"/>
    <mergeCell ref="CC13:DA13"/>
    <mergeCell ref="DB13:EC13"/>
    <mergeCell ref="ED13:FE13"/>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июнь</vt:lpstr>
      <vt:lpstr>июль</vt:lpstr>
      <vt:lpstr>август</vt:lpstr>
      <vt:lpstr>сентябрь</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2020-11-24T03:55:22Z</dcterms:modified>
</cp:coreProperties>
</file>