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<sst xmlns="http://schemas.openxmlformats.org/spreadsheetml/2006/main" count="9804" uniqueCount="2765">
  <si>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</si>
  <si>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</si>
  <si>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</si>
  <si>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</si>
  <si>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</si>
  <si>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</si>
  <si>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</si>
  <si>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</si>
  <si>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</si>
  <si>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</si>
  <si>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</si>
  <si>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</si>
  <si>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</si>
  <si>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</si>
  <si>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</si>
  <si>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</si>
  <si>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</si>
  <si>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</si>
  <si>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</si>
  <si>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</si>
  <si>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</si>
  <si>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</si>
  <si>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</si>
  <si>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</si>
  <si>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</si>
  <si>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</si>
  <si>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</si>
  <si>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</si>
  <si>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</si>
  <si>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</si>
  <si>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</si>
  <si>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</si>
  <si>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</si>
  <si>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</si>
  <si>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</si>
  <si>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</si>
  <si>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</si>
  <si>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</si>
  <si>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22/13-П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</si>
  <si>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</si>
  <si>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</si>
  <si>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</si>
  <si>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10.10.2023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</si>
  <si>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</si>
  <si>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</si>
  <si>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</si>
  <si>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</si>
  <si>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</si>
  <si>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</si>
  <si>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</si>
  <si>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</si>
  <si>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</si>
  <si>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</si>
  <si>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</si>
  <si>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</si>
  <si>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</si>
  <si>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</si>
  <si>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</si>
  <si>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</si>
  <si>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</si>
  <si>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</si>
  <si>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</si>
  <si>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</si>
  <si>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</si>
  <si>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</si>
  <si>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</si>
  <si>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</si>
  <si>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</si>
  <si>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</si>
  <si>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</si>
  <si>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</si>
  <si>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</si>
  <si>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</si>
  <si>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</si>
  <si>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</si>
  <si>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</si>
  <si>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</si>
  <si>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</si>
  <si>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</si>
  <si>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</si>
  <si>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</si>
  <si>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</si>
  <si>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</si>
  <si>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</si>
  <si>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</si>
  <si>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</si>
  <si>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</si>
  <si>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</si>
  <si>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</si>
  <si>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</si>
  <si>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</si>
  <si>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</si>
  <si>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</si>
  <si>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</si>
  <si>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</si>
  <si>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</si>
  <si>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</si>
  <si>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</si>
  <si>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</si>
  <si>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</si>
  <si>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</si>
  <si>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</si>
  <si>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</si>
  <si>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</si>
  <si>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</si>
  <si>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</si>
  <si>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</si>
  <si>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</si>
  <si>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</si>
  <si>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</si>
  <si>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</si>
  <si>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</si>
  <si>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</si>
  <si>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</si>
  <si>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</si>
  <si>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</si>
  <si>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</si>
  <si>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</si>
  <si>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</si>
  <si>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</si>
  <si>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</si>
  <si>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</si>
  <si>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</si>
  <si>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</si>
  <si>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</si>
  <si>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</si>
  <si>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</si>
  <si>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</si>
  <si>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</si>
  <si>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</si>
  <si>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</si>
  <si>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</si>
  <si>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</si>
  <si>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</si>
  <si>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</si>
  <si>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</si>
  <si>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</si>
  <si>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</si>
  <si>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</si>
  <si>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</si>
  <si>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</si>
  <si>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</si>
  <si>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</si>
  <si>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</si>
  <si>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</si>
  <si>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</si>
  <si>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</si>
  <si>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</si>
  <si>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</si>
  <si>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</si>
  <si>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</si>
  <si>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</si>
  <si>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</si>
  <si>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</si>
  <si>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</si>
  <si>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</si>
  <si>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</si>
  <si>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</si>
  <si>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</si>
  <si>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</si>
  <si>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</si>
  <si>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</si>
  <si>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</si>
  <si>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</si>
  <si>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</si>
  <si>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</si>
  <si>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</si>
  <si>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</si>
  <si>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</si>
  <si>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</si>
  <si>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</si>
  <si>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</si>
  <si>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</si>
  <si>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</si>
  <si>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</si>
  <si>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</si>
  <si>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</si>
  <si>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</si>
  <si>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</si>
  <si>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</si>
  <si>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</si>
  <si>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</si>
  <si>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</si>
  <si>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</si>
  <si>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</si>
  <si>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</si>
  <si>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</si>
  <si>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</si>
  <si>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</si>
  <si>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</si>
  <si>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</si>
  <si>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</si>
  <si>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</si>
  <si>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</si>
  <si>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</si>
  <si>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</si>
  <si>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"Медицинский центр», расположенного по адресу: ЕАО, г. Биробиджан, ул. Комсомольская, 13а» с тепловой нагрузкой 0,0103 Гкал/час, к системе теплоснабжения АО «ДГК» в индивидуальном порядке</t>
  </si>
  <si>
    <t>СП "Биробиджанская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</si>
  <si>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</si>
  <si>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</si>
  <si>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</si>
  <si>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</si>
  <si>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</si>
  <si>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</si>
  <si>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</si>
  <si>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</si>
  <si>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</si>
  <si>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</si>
  <si>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</si>
  <si>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</si>
  <si>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</si>
  <si>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</si>
  <si>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</si>
  <si>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</si>
  <si>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</si>
  <si>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</si>
  <si>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</si>
  <si>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</si>
  <si>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</si>
  <si>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</si>
  <si>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</si>
  <si>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</si>
  <si>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</si>
  <si>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</si>
  <si>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</si>
  <si>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</si>
  <si>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</si>
  <si>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</si>
  <si>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</si>
  <si>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</si>
  <si>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</si>
  <si>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</si>
  <si>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</si>
  <si>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</si>
  <si>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</si>
  <si>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</si>
  <si>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</si>
  <si>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</si>
  <si>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</si>
  <si>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</si>
  <si>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</si>
  <si>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</si>
  <si>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</si>
  <si>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</si>
  <si>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</si>
  <si>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</si>
  <si>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</si>
  <si>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</si>
  <si>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</si>
  <si>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</si>
  <si>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</si>
  <si>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</si>
  <si>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</si>
  <si>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</si>
  <si>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</si>
  <si>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</si>
  <si>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</si>
  <si>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</si>
  <si>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</si>
  <si>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</si>
  <si>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</si>
  <si>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</si>
  <si>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</si>
  <si>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</si>
  <si>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</si>
  <si>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</si>
  <si>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</si>
  <si>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</si>
  <si>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</si>
  <si>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</si>
  <si>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</si>
  <si>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</si>
  <si>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</si>
  <si>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</si>
  <si>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</si>
  <si>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</si>
  <si>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</si>
  <si>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</si>
  <si>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</si>
  <si>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</si>
  <si>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</si>
  <si>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</si>
  <si>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</si>
  <si>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</si>
  <si>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</si>
  <si>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</si>
  <si>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</si>
  <si>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</si>
  <si>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</si>
  <si>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</si>
  <si>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</si>
  <si>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</si>
  <si>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</si>
  <si>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</si>
  <si>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</si>
  <si>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</si>
  <si>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</si>
  <si>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</si>
  <si>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</si>
  <si>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</si>
  <si>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</si>
  <si>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</si>
  <si>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</si>
  <si>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</si>
  <si>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</si>
  <si>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</si>
  <si>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</si>
  <si>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</si>
  <si>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</si>
  <si>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</si>
  <si>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</si>
  <si>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</si>
  <si>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</si>
  <si>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</si>
  <si>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</si>
  <si>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</si>
  <si>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</si>
  <si>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</si>
  <si>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</si>
  <si>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</si>
  <si>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</si>
  <si>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</si>
  <si>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</si>
  <si>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</si>
  <si>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</si>
  <si>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</si>
  <si>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</si>
  <si>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</si>
  <si>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</si>
  <si>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</si>
  <si>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</si>
  <si>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</si>
  <si>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</si>
  <si>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</si>
  <si>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</si>
  <si>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</si>
  <si>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</si>
  <si>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</si>
  <si>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</si>
  <si>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</si>
  <si>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</si>
  <si>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</si>
  <si>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</si>
  <si>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</si>
  <si>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</si>
  <si>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</si>
  <si>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</si>
  <si>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</si>
  <si>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</si>
  <si>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</si>
  <si>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</si>
  <si>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</si>
  <si>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</si>
  <si>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</si>
  <si>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</si>
  <si>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</si>
  <si>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</si>
  <si>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</si>
  <si>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</si>
  <si>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</si>
  <si>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</si>
  <si>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</si>
  <si>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</si>
  <si>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</si>
  <si>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</si>
  <si>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</si>
  <si>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</si>
  <si>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</si>
  <si>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</si>
  <si>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</si>
  <si>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</si>
  <si>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</si>
  <si>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</si>
  <si>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</si>
  <si>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</si>
  <si>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</si>
  <si>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</si>
  <si>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</si>
  <si>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</si>
  <si>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</si>
  <si>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</si>
  <si>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</si>
  <si>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</si>
  <si>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</si>
  <si>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</si>
  <si>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</si>
  <si>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</si>
  <si>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</si>
  <si>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</si>
  <si>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</si>
  <si>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</si>
  <si>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</si>
  <si>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</si>
  <si>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</si>
  <si>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</si>
  <si>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</si>
  <si>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</si>
  <si>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</si>
  <si>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</si>
  <si>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</si>
  <si>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</si>
  <si>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</si>
  <si>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</si>
  <si>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</si>
  <si>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</si>
  <si>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</si>
  <si>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</si>
  <si>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</si>
  <si>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</si>
  <si>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</si>
  <si>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</si>
  <si>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</si>
  <si>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</si>
  <si>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</si>
  <si>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</si>
  <si>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</si>
  <si>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</si>
  <si>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</si>
  <si>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</si>
  <si>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</si>
  <si>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</si>
  <si>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</si>
  <si>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</si>
  <si>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</si>
  <si>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</si>
  <si>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</si>
  <si>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</si>
  <si>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</si>
  <si>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</si>
  <si>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</si>
  <si>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</si>
  <si>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</si>
  <si>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</si>
  <si>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</si>
  <si>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</si>
  <si>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</si>
  <si>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</si>
  <si>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</si>
  <si>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</si>
  <si>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</si>
  <si>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</si>
  <si>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</si>
  <si>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</si>
  <si>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</si>
  <si>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</si>
  <si>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</si>
  <si>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</si>
  <si>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</si>
  <si>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</si>
  <si>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</si>
  <si>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</si>
  <si>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</si>
  <si>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</si>
  <si>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</si>
  <si>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</si>
  <si>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</si>
  <si>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</si>
  <si>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</si>
  <si>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</si>
  <si>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</si>
  <si>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</si>
  <si>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</si>
  <si>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</si>
  <si>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</si>
  <si>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</si>
  <si>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</si>
  <si>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</si>
  <si>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</si>
  <si>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</si>
  <si>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</si>
  <si>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</si>
  <si>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</si>
  <si>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</si>
  <si>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</si>
  <si>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</si>
  <si>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</si>
  <si>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</si>
  <si>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</si>
  <si>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</si>
  <si>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</si>
  <si>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</si>
  <si>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</si>
  <si>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</si>
  <si>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</si>
  <si>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</si>
  <si>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</si>
  <si>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</si>
  <si>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</si>
  <si>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</si>
  <si>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</si>
  <si>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</si>
  <si>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</si>
  <si>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</si>
  <si>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</si>
  <si>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</si>
  <si>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</si>
  <si>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</si>
  <si>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</si>
  <si>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</si>
  <si>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</si>
  <si>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</si>
  <si>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</si>
  <si>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</si>
  <si>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</si>
  <si>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</si>
  <si>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</si>
  <si>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</si>
  <si>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</si>
  <si>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</si>
  <si>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</si>
  <si>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</si>
  <si>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</si>
  <si>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</si>
  <si>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</si>
  <si>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</si>
  <si>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</si>
  <si>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</si>
  <si>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</si>
  <si>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</si>
  <si>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</si>
  <si>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</si>
  <si>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</si>
  <si>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</si>
  <si>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</si>
  <si>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</si>
  <si>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</si>
  <si>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</si>
  <si>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</si>
  <si>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</si>
  <si>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</si>
  <si>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</si>
  <si>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</si>
  <si>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</si>
  <si>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</si>
  <si>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</si>
  <si>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</si>
  <si>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</si>
  <si>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</si>
  <si>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</si>
  <si>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</si>
  <si>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</si>
  <si>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</si>
  <si>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</si>
  <si>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</si>
  <si>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</si>
  <si>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</si>
  <si>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</si>
  <si>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</si>
  <si>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</si>
  <si>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</si>
  <si>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</si>
  <si>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</si>
  <si>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</si>
  <si>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</si>
  <si>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</si>
  <si>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</si>
  <si>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</si>
  <si>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</si>
  <si>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</si>
  <si>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</si>
  <si>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</si>
  <si>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</si>
  <si>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</si>
  <si>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</si>
  <si>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</si>
  <si>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</si>
  <si>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</si>
  <si>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</si>
  <si>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</si>
  <si>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</si>
  <si>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</si>
  <si>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</si>
  <si>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</si>
  <si>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</si>
  <si>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</si>
  <si>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</si>
  <si>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</si>
  <si>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</si>
  <si>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</si>
  <si>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</si>
  <si>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</si>
  <si>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</si>
  <si>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</si>
  <si>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</si>
  <si>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</si>
  <si>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</si>
  <si>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</si>
  <si>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</si>
  <si>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</si>
  <si>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</si>
  <si>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</si>
  <si>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</si>
  <si>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</si>
  <si>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</si>
  <si>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</si>
  <si>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</si>
  <si>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</si>
  <si>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</si>
  <si>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</si>
  <si>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</si>
  <si>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</si>
  <si>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</si>
  <si>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</si>
  <si>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</si>
  <si>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</si>
  <si>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</si>
  <si>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</si>
  <si>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</si>
  <si>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</si>
  <si>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</si>
  <si>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</si>
  <si>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</si>
  <si>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</si>
  <si>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</si>
  <si>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</si>
  <si>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</si>
  <si>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</si>
  <si>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</si>
  <si>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</si>
  <si>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</si>
  <si>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</si>
  <si>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</si>
  <si>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</si>
  <si>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</si>
  <si>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</si>
  <si>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</si>
  <si>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</si>
  <si>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</si>
  <si>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</si>
  <si>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</si>
  <si>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</si>
  <si>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</si>
  <si>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</si>
  <si>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</si>
  <si>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</si>
  <si>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</si>
  <si>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</si>
  <si>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</si>
  <si>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</si>
  <si>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</si>
  <si>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</si>
  <si>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</si>
  <si>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</si>
  <si>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</si>
  <si>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</si>
  <si>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</si>
  <si>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</si>
  <si>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</si>
  <si>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</si>
  <si>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</si>
  <si>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</si>
  <si>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</si>
  <si>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</si>
  <si>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</si>
  <si>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</si>
  <si>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</si>
  <si>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</si>
  <si>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</si>
  <si>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</si>
  <si>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</si>
  <si>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</si>
  <si>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</si>
  <si>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</si>
  <si>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</si>
  <si>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</si>
  <si>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</si>
  <si>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</si>
  <si>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</si>
  <si>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</si>
  <si>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</si>
  <si>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</si>
  <si>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</si>
  <si>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</si>
  <si>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</si>
  <si>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</si>
  <si>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</si>
  <si>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</si>
  <si>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</si>
  <si>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</si>
  <si>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</si>
  <si>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</si>
  <si>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</si>
  <si>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</si>
  <si>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</si>
  <si>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</si>
  <si>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</si>
  <si>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</si>
  <si>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</si>
  <si>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</si>
  <si>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</si>
  <si>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</si>
  <si>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</si>
  <si>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</si>
  <si>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</si>
  <si>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</si>
  <si>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</si>
  <si>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</si>
  <si>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</si>
  <si>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</si>
  <si>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</si>
  <si>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</si>
  <si>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</si>
  <si>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</si>
  <si>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</si>
  <si>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</si>
  <si>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</si>
  <si>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</si>
  <si>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</si>
  <si>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</si>
  <si>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</si>
  <si>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</si>
  <si>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</si>
  <si>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</si>
  <si>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</si>
  <si>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</si>
  <si>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</si>
  <si>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</si>
  <si>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</si>
  <si>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</si>
  <si>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</si>
  <si>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</si>
  <si>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</si>
  <si>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</si>
  <si>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</si>
  <si>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</si>
  <si>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</si>
  <si>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</si>
  <si>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</si>
  <si>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</si>
  <si>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</si>
  <si>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</si>
  <si>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</si>
  <si>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</si>
  <si>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</si>
  <si>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</si>
  <si>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</si>
  <si>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</si>
  <si>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</si>
  <si>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</si>
  <si>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</si>
  <si>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</si>
  <si>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</si>
  <si>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</si>
  <si>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</si>
  <si>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</si>
  <si>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</si>
  <si>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</si>
  <si>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</si>
  <si>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</si>
  <si>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</si>
  <si>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</si>
  <si>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</si>
  <si>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</si>
  <si>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</si>
  <si>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</si>
  <si>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</si>
  <si>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</si>
  <si>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</si>
  <si>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</si>
  <si>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</si>
  <si>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</si>
  <si>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</si>
  <si>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</si>
  <si>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</si>
  <si>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</si>
  <si>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</si>
  <si>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</si>
  <si>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</si>
  <si>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</si>
  <si>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</si>
  <si>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</si>
  <si>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</si>
  <si>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</si>
  <si>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</si>
  <si>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</si>
  <si>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</si>
  <si>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</si>
  <si>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</si>
  <si>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</si>
  <si>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</si>
  <si>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</si>
  <si>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</si>
  <si>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</si>
  <si>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</si>
  <si>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</si>
  <si>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</si>
  <si>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</si>
  <si>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</si>
  <si>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</si>
  <si>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</si>
  <si>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</si>
  <si>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</si>
  <si>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</si>
  <si>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</si>
  <si>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</si>
  <si>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</si>
  <si>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</si>
  <si>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</si>
  <si>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</si>
  <si>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</si>
  <si>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</si>
  <si>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</si>
  <si>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</si>
  <si>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</si>
  <si>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</si>
  <si>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</si>
  <si>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</si>
  <si>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</si>
  <si>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</si>
  <si>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</si>
  <si>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</si>
  <si>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</si>
  <si>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</si>
  <si>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</si>
  <si>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</si>
  <si>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</si>
  <si>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</si>
  <si>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</si>
  <si>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</si>
  <si>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</si>
  <si>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</si>
  <si>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</si>
  <si>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</si>
  <si>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</si>
  <si>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</si>
  <si>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</si>
  <si>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</si>
  <si>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</si>
  <si>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</si>
  <si>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</si>
  <si>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</si>
  <si>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</si>
  <si>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</si>
  <si>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</si>
  <si>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</si>
  <si>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</si>
  <si>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</si>
  <si>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</si>
  <si>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</si>
  <si>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</si>
  <si>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</si>
  <si>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</si>
  <si>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</si>
  <si>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</si>
  <si>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</si>
  <si>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</si>
  <si>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</si>
  <si>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</si>
  <si>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</si>
  <si>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</si>
  <si>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</si>
  <si>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</si>
  <si>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</si>
  <si>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</si>
  <si>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</si>
  <si>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</si>
  <si>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</si>
  <si>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</si>
  <si>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</si>
  <si>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</si>
  <si>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</si>
  <si>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</si>
  <si>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</si>
  <si>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</si>
  <si>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</si>
  <si>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</si>
  <si>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</si>
  <si>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</si>
  <si>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</si>
  <si>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</si>
  <si>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</si>
  <si>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</si>
  <si>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</si>
  <si>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</si>
  <si>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</si>
  <si>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</si>
  <si>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</si>
  <si>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</si>
  <si>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</si>
  <si>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</si>
  <si>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</si>
  <si>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</si>
  <si>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</si>
  <si>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</si>
  <si>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</si>
  <si>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</si>
  <si>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</si>
  <si>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</si>
  <si>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</si>
  <si>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</si>
  <si>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</si>
  <si>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</si>
  <si>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</si>
  <si>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</si>
  <si>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</si>
  <si>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</si>
  <si>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</si>
  <si>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</si>
  <si>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</si>
  <si>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</si>
  <si>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</si>
  <si>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</si>
  <si>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</si>
  <si>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</si>
  <si>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</si>
  <si>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</si>
  <si>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</si>
  <si>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</si>
  <si>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</si>
  <si>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</si>
  <si>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</si>
  <si>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</si>
  <si>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</si>
  <si>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</si>
  <si>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</si>
  <si>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</si>
  <si>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</si>
  <si>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</si>
  <si>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</si>
  <si>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</si>
  <si>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</si>
  <si>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</si>
  <si>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</si>
  <si>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</si>
  <si>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</si>
  <si>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</si>
  <si>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</si>
  <si>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</si>
  <si>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</si>
  <si>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</si>
  <si>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</si>
  <si>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</si>
  <si>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</si>
  <si>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</si>
  <si>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</si>
  <si>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</si>
  <si>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</si>
  <si>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</si>
  <si>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</si>
  <si>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</si>
  <si>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</si>
  <si>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</si>
  <si>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</si>
  <si>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</si>
  <si>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</si>
  <si>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</si>
  <si>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</si>
  <si>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</si>
  <si>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</si>
  <si>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</si>
  <si>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</si>
  <si>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</si>
  <si>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</si>
  <si>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</si>
  <si>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</si>
  <si>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</si>
  <si>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</si>
  <si>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</si>
  <si>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</si>
  <si>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</si>
  <si>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</si>
  <si>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</si>
  <si>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</si>
  <si>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</si>
  <si>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</si>
  <si>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</si>
  <si>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</si>
  <si>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</si>
  <si>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</si>
  <si>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</si>
  <si>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</si>
  <si>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</si>
  <si>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</si>
  <si>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</si>
  <si>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</si>
  <si>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</si>
  <si>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</si>
  <si>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</si>
  <si>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</si>
  <si>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</si>
  <si>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</si>
  <si>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</si>
  <si>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</si>
  <si>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</si>
  <si>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</si>
  <si>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</si>
  <si>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</si>
  <si>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</si>
  <si>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</si>
  <si>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</si>
  <si>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</si>
  <si>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</si>
  <si>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</si>
  <si>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</si>
  <si>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</si>
  <si>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</si>
  <si>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</si>
  <si>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</si>
  <si>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</si>
  <si>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</si>
  <si>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</si>
  <si>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</si>
  <si>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</si>
  <si>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</si>
  <si>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</si>
  <si>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</si>
  <si>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</si>
  <si>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</si>
  <si>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</si>
  <si>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</si>
  <si>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</si>
  <si>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</si>
  <si>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</si>
  <si>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</si>
  <si>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</si>
  <si>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</si>
  <si>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</si>
  <si>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</si>
  <si>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</si>
  <si>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</si>
  <si>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</si>
  <si>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</si>
  <si>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</si>
  <si>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</si>
  <si>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</si>
  <si>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</si>
  <si>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</si>
  <si>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</si>
  <si>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</si>
  <si>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</si>
  <si>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</si>
  <si>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</si>
  <si>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</si>
  <si>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</si>
  <si>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</si>
  <si>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</si>
  <si>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</si>
  <si>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</si>
  <si>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</si>
  <si>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</si>
  <si>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</si>
  <si>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</si>
  <si>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</si>
  <si>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</si>
  <si>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</si>
  <si>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</si>
  <si>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</si>
  <si>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</si>
  <si>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</si>
  <si>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</si>
  <si>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</si>
  <si>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</si>
  <si>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</si>
  <si>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</si>
  <si>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</si>
  <si>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</si>
  <si>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</si>
  <si>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</si>
  <si>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</si>
  <si>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</si>
  <si>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</si>
  <si>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</si>
  <si>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</si>
  <si>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</si>
  <si>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</si>
  <si>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</si>
  <si>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</si>
  <si>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</si>
  <si>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</si>
  <si>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</si>
  <si>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</si>
  <si>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</si>
  <si>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</si>
  <si>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</si>
  <si>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</si>
  <si>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</si>
  <si>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</si>
  <si>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</si>
  <si>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</si>
  <si>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</si>
  <si>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</si>
  <si>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</si>
  <si>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</si>
  <si>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</si>
  <si>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</si>
  <si>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</si>
  <si>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</si>
  <si>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</si>
  <si>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</si>
  <si>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</si>
  <si>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</si>
  <si>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</si>
  <si>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</si>
  <si>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</si>
  <si>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</si>
  <si>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</si>
  <si>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</si>
  <si>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</si>
  <si>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</si>
  <si>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</si>
  <si>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</si>
  <si>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</si>
  <si>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</si>
  <si>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</si>
  <si>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</si>
  <si>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</si>
  <si>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</si>
  <si>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</si>
  <si>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</si>
  <si>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</si>
  <si>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</si>
  <si>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</si>
  <si>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</si>
  <si>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</si>
  <si>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</si>
  <si>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</si>
  <si>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</si>
  <si>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</si>
  <si>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</si>
  <si>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</si>
  <si>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</si>
  <si>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</si>
  <si>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</si>
  <si>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</si>
  <si>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</si>
  <si>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</si>
  <si>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</si>
  <si>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</si>
  <si>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</si>
  <si>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</si>
  <si>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</si>
  <si>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</si>
  <si>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</si>
  <si>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</si>
  <si>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</si>
  <si>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</si>
  <si>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</si>
  <si>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</si>
  <si>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</si>
  <si>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</si>
  <si>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</si>
  <si>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</si>
  <si>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</si>
  <si>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</si>
  <si>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</si>
  <si>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</si>
  <si>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</si>
  <si>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</si>
  <si>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</si>
  <si>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</si>
  <si>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</si>
  <si>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</si>
  <si>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</si>
  <si>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</si>
  <si>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</si>
  <si>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</si>
  <si>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</si>
  <si>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</si>
  <si>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</si>
  <si>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</si>
  <si>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</si>
  <si>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</si>
  <si>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</si>
  <si>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</si>
  <si>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</si>
  <si>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</si>
  <si>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</si>
  <si>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</si>
  <si>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</si>
  <si>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</si>
  <si>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</si>
  <si>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</si>
  <si>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</si>
  <si>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</si>
  <si>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</si>
  <si>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</si>
  <si>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</si>
  <si>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</si>
  <si>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</si>
  <si>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</si>
  <si>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</si>
  <si>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</si>
  <si>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</si>
  <si>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</si>
  <si>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</si>
  <si>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</si>
  <si>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</si>
  <si>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</si>
  <si>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</si>
  <si>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</si>
  <si>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</si>
  <si>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</si>
  <si>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</si>
  <si>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</si>
  <si>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</si>
  <si>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</si>
  <si>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</si>
  <si>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</si>
  <si>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</si>
  <si>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</si>
  <si>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</si>
  <si>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</si>
  <si>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</si>
  <si>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</si>
  <si>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</si>
  <si>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</si>
  <si>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</si>
  <si>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</si>
  <si>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</si>
  <si>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</si>
  <si>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</si>
  <si>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</si>
  <si>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</si>
  <si>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</si>
  <si>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</si>
  <si>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</si>
  <si>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</si>
  <si>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</si>
  <si>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</si>
  <si>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</si>
  <si>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</si>
  <si>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</si>
  <si>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</si>
  <si>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</si>
  <si>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</si>
  <si>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</si>
  <si>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</si>
  <si>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</si>
  <si>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</si>
  <si>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</si>
  <si>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</si>
  <si>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</si>
  <si>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</si>
  <si>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</si>
  <si>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</si>
  <si>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</si>
  <si>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</si>
  <si>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</si>
  <si>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</si>
  <si>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</si>
  <si>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</si>
  <si>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</si>
  <si>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</si>
  <si>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</si>
  <si>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</si>
  <si>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</si>
  <si>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</si>
  <si>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</si>
  <si>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</si>
  <si>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</si>
  <si>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</si>
  <si>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</si>
  <si>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</si>
  <si>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</si>
  <si>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</si>
  <si>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</si>
  <si>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</si>
  <si>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</si>
  <si>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</si>
  <si>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</si>
  <si>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</si>
  <si>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</si>
  <si>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</si>
  <si>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</si>
  <si>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</si>
  <si>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</si>
  <si>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</si>
  <si>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</si>
  <si>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</si>
  <si>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</si>
  <si>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</si>
  <si>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</si>
  <si>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</si>
  <si>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</si>
  <si>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</si>
  <si>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</si>
  <si>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</si>
  <si>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</si>
  <si>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</si>
  <si>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</si>
  <si>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</si>
  <si>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</si>
  <si>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</si>
  <si>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</si>
  <si>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</si>
  <si>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</si>
  <si>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</si>
  <si>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</si>
  <si>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</si>
  <si>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</si>
  <si>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</si>
  <si>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</si>
  <si>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</si>
  <si>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</si>
  <si>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</si>
  <si>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</si>
  <si>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</si>
  <si>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</si>
  <si>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</si>
  <si>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</si>
  <si>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</si>
  <si>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</si>
  <si>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</si>
  <si>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</si>
  <si>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</si>
  <si>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</si>
  <si>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</si>
  <si>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</si>
  <si>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</si>
  <si>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</si>
  <si>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</si>
  <si>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</si>
  <si>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</si>
  <si>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</si>
  <si>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</si>
  <si>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</si>
  <si>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</si>
  <si>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</si>
  <si>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</si>
  <si>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</si>
  <si>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</si>
  <si>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</si>
  <si>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</si>
  <si>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</si>
  <si>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</si>
  <si>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</si>
  <si>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</si>
  <si>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</si>
  <si>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</si>
  <si>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</si>
  <si>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</si>
  <si>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</si>
  <si>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</si>
  <si>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</si>
  <si>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</si>
  <si>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</si>
  <si>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</si>
  <si>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</si>
  <si>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</si>
  <si>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</si>
  <si>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</si>
  <si>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</si>
  <si>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</si>
  <si>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</si>
  <si>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</si>
  <si>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</si>
  <si>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</si>
  <si>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</si>
  <si>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</si>
  <si>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</si>
  <si>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</si>
  <si>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</si>
  <si>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</si>
  <si>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</si>
  <si>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</si>
  <si>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</si>
  <si>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</si>
  <si>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</si>
  <si>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</si>
  <si>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</si>
  <si>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</si>
  <si>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</si>
  <si>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</si>
  <si>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</si>
  <si>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</si>
  <si>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</si>
  <si>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</si>
  <si>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</si>
  <si>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</si>
  <si>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</si>
  <si>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</si>
  <si>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</si>
  <si>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</si>
  <si>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</si>
  <si>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</si>
  <si>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</si>
  <si>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</si>
  <si>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</si>
  <si>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</si>
  <si>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</si>
  <si>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</si>
  <si>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</si>
  <si>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</si>
  <si>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</si>
  <si>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</si>
  <si>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</si>
  <si>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</si>
  <si>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</si>
  <si>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</si>
  <si>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</si>
  <si>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</si>
  <si>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</si>
  <si>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</si>
  <si>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</si>
  <si>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</si>
  <si>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</si>
  <si>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</si>
  <si>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</si>
  <si>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</si>
  <si>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</si>
  <si>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</si>
  <si>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</si>
  <si>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</si>
  <si>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</si>
  <si>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</si>
  <si>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</si>
  <si>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</si>
  <si>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</si>
  <si>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</si>
  <si>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</si>
  <si>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</si>
  <si>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</si>
  <si>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</si>
  <si>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</si>
  <si>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</si>
  <si>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</si>
  <si>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</si>
  <si>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</si>
  <si>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</si>
  <si>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</si>
  <si>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</si>
  <si>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</si>
  <si>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</si>
  <si>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</si>
  <si>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</si>
  <si>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</si>
  <si>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</si>
  <si>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</si>
  <si>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</si>
  <si>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</si>
  <si>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</si>
  <si>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</si>
  <si>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</si>
  <si>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</si>
  <si>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</si>
  <si>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</si>
  <si>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</si>
  <si>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</si>
  <si>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</si>
  <si>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</si>
  <si>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</si>
  <si>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</si>
  <si>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</si>
  <si>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</si>
  <si>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</si>
  <si>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</si>
  <si>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</si>
  <si>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</si>
  <si>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</si>
  <si>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</si>
  <si>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</si>
  <si>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</si>
  <si>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</si>
  <si>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</si>
  <si>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</si>
  <si>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</si>
  <si>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</si>
  <si>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</si>
  <si>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</si>
  <si>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</si>
  <si>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</si>
  <si>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</si>
  <si>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</si>
  <si>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</si>
  <si>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</si>
  <si>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</si>
  <si>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</si>
  <si>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</si>
  <si>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</si>
  <si>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</si>
  <si>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</si>
  <si>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</si>
  <si>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</si>
  <si>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</si>
  <si>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</si>
  <si>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</si>
  <si>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</si>
  <si>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</si>
  <si>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</si>
  <si>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</si>
  <si>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</si>
  <si>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</si>
  <si>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</si>
  <si>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</si>
  <si>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</si>
  <si>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</si>
  <si>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</si>
  <si>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</si>
  <si>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</si>
  <si>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</si>
  <si>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</si>
  <si>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</si>
  <si>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</si>
  <si>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</si>
  <si>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</si>
  <si>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</si>
  <si>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</si>
  <si>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</si>
  <si>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</si>
  <si>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</si>
  <si>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</si>
  <si>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</si>
  <si>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</si>
  <si>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</si>
  <si>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</si>
  <si>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</si>
  <si>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</si>
  <si>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</si>
  <si>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</si>
  <si>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</si>
  <si>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</si>
  <si>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</si>
  <si>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</si>
  <si>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</si>
  <si>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</si>
  <si>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</si>
  <si>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</si>
  <si>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</si>
  <si>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</si>
  <si>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</si>
  <si>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</si>
  <si>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</si>
  <si>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</si>
  <si>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</si>
  <si>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</si>
  <si>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</si>
  <si>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</si>
  <si>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</si>
  <si>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</si>
  <si>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</si>
  <si>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</si>
  <si>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</si>
  <si>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</si>
  <si>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</si>
  <si>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</si>
  <si>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</si>
  <si>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</si>
  <si>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</si>
  <si>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</si>
  <si>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</si>
  <si>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</si>
  <si>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</si>
  <si>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</si>
  <si>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</si>
  <si>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</si>
  <si>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</si>
  <si>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</si>
  <si>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</si>
  <si>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</si>
  <si>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</si>
  <si>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</si>
  <si>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</si>
  <si>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</si>
  <si>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</si>
  <si>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</si>
  <si>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</si>
  <si>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</si>
  <si>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</si>
  <si>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</si>
  <si>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</si>
  <si>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</si>
  <si>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</si>
  <si>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</si>
  <si>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</si>
  <si>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</si>
  <si>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</si>
  <si>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</si>
  <si>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</si>
  <si>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</si>
  <si>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</si>
  <si>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</si>
  <si>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</si>
  <si>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</si>
  <si>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</si>
  <si>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</si>
  <si>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</si>
  <si>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</si>
  <si>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</si>
  <si>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</si>
  <si>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</si>
  <si>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</si>
  <si>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</si>
  <si>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</si>
  <si>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</si>
  <si>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</si>
  <si>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</si>
  <si>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</si>
  <si>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</si>
  <si>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</si>
  <si>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</si>
  <si>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</si>
  <si>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</si>
  <si>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</si>
  <si>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</si>
  <si>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</si>
  <si>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</si>
  <si>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</si>
  <si>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</si>
  <si>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</si>
  <si>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</si>
  <si>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</si>
  <si>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</si>
  <si>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</si>
  <si>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</si>
  <si>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</si>
  <si>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</si>
  <si>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</si>
  <si>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</si>
  <si>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</si>
  <si>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</si>
  <si>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</si>
  <si>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</si>
  <si>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</si>
  <si>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</si>
  <si>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</si>
  <si>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</si>
  <si>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</si>
  <si>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</si>
  <si>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</si>
  <si>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</si>
  <si>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</si>
  <si>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</si>
  <si>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</si>
  <si>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</si>
  <si>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</si>
  <si>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</si>
  <si>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</si>
  <si>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</si>
  <si>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</si>
  <si>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</si>
  <si>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</si>
  <si>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</si>
  <si>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</si>
  <si>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</si>
  <si>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</si>
  <si>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</si>
  <si>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</si>
  <si>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</si>
  <si>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</si>
  <si>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</si>
  <si>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</si>
  <si>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</si>
  <si>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</si>
  <si>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</si>
  <si>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</si>
  <si>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</si>
  <si>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</si>
  <si>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</si>
  <si>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</si>
  <si>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</si>
  <si>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</si>
  <si>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</si>
  <si>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</si>
  <si>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</si>
  <si>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</si>
  <si>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</si>
  <si>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</si>
  <si>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</si>
  <si>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</si>
  <si>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</si>
  <si>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</si>
  <si>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</si>
  <si>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</si>
  <si>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</si>
  <si>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</si>
  <si>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</si>
  <si>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</si>
  <si>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</si>
  <si>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</si>
  <si>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</si>
  <si>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</si>
  <si>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</si>
  <si>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</si>
  <si>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</si>
  <si>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</si>
  <si>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</si>
  <si>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</si>
  <si>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</si>
  <si>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</si>
  <si>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</si>
  <si>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</si>
  <si>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</si>
  <si>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</si>
  <si>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</si>
  <si>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</si>
  <si>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</si>
  <si>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</si>
  <si>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</si>
  <si>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</si>
  <si>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</si>
  <si>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</si>
  <si>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</si>
  <si>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</si>
  <si>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</si>
  <si>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</si>
  <si>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</si>
  <si>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</si>
  <si>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</si>
  <si>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</si>
  <si>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</si>
  <si>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</si>
  <si>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</si>
  <si>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</si>
  <si>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</si>
  <si>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</si>
  <si>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</si>
  <si>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</si>
  <si>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</si>
  <si>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</si>
  <si>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</si>
  <si>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</si>
  <si>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</si>
  <si>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</si>
  <si>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</si>
  <si>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</si>
  <si>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</si>
  <si>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</si>
  <si>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</si>
  <si>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</si>
  <si>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</si>
  <si>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</si>
  <si>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</si>
  <si>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</si>
  <si>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</si>
  <si>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</si>
  <si>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</si>
  <si>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</si>
  <si>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</si>
  <si>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</si>
  <si>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</si>
  <si>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</si>
  <si>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</si>
  <si>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</si>
  <si>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</si>
  <si>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</si>
  <si>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</si>
  <si>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</si>
  <si>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</si>
  <si>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</si>
  <si>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</si>
  <si>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</si>
  <si>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</si>
  <si>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</si>
  <si>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</si>
  <si>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</si>
  <si>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</si>
  <si>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</si>
  <si>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</si>
  <si>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</si>
  <si>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</si>
  <si>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</si>
  <si>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</si>
  <si>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</si>
  <si>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</si>
  <si>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</si>
  <si>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</si>
  <si>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</si>
  <si>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</si>
  <si>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</si>
  <si>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</si>
  <si>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</si>
  <si>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</si>
  <si>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</si>
  <si>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</si>
  <si>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</si>
  <si>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</si>
  <si>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</si>
  <si>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</si>
  <si>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</si>
  <si>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</si>
  <si>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</si>
  <si>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</si>
  <si>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</si>
  <si>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</si>
  <si>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</si>
  <si>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</si>
  <si>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</si>
  <si>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</si>
  <si>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</si>
  <si>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</si>
  <si>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</si>
  <si>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</si>
  <si>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</si>
  <si>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</si>
  <si>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</si>
  <si>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</si>
  <si>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</si>
  <si>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</si>
  <si>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</si>
  <si>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</si>
  <si>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</si>
  <si>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</si>
  <si>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</si>
  <si>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</si>
  <si>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</si>
  <si>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</si>
  <si>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</si>
  <si>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</si>
  <si>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</si>
  <si>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</si>
  <si>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</si>
  <si>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</si>
  <si>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</si>
  <si>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</si>
  <si>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</si>
  <si>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</si>
  <si>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</si>
  <si>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</si>
  <si>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</si>
  <si>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</si>
  <si>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</si>
  <si>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</si>
  <si>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</si>
  <si>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</si>
  <si>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</si>
  <si>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</si>
  <si>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</si>
  <si>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</si>
  <si>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</si>
  <si>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</si>
  <si>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</si>
  <si>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</si>
  <si>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</si>
  <si>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</si>
  <si>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</si>
  <si>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</si>
  <si>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</si>
  <si>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</si>
  <si>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</si>
  <si>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</si>
  <si>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</si>
  <si>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</si>
  <si>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</si>
  <si>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</si>
  <si>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</si>
  <si>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</si>
  <si>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</si>
  <si>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</si>
  <si>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</si>
  <si>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</si>
  <si>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</si>
  <si>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</si>
  <si>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</si>
  <si>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</si>
  <si>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</si>
  <si>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</si>
  <si>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</si>
  <si>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</si>
  <si>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</si>
  <si>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</si>
  <si>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</si>
  <si>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</si>
  <si>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</si>
  <si>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</si>
  <si>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</si>
  <si>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</si>
  <si>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</si>
  <si>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</si>
  <si>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</si>
  <si>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</si>
  <si>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</si>
  <si>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</si>
  <si>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</si>
  <si>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</si>
  <si>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</si>
  <si>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</si>
  <si>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</si>
  <si>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</si>
  <si>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</si>
  <si>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</si>
  <si>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</si>
  <si>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</si>
  <si>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</si>
  <si>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</si>
  <si>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</si>
  <si>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</si>
  <si>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</si>
  <si>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</si>
  <si>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</si>
  <si>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</si>
  <si>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</si>
  <si>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</si>
  <si>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</si>
  <si>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</si>
  <si>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</si>
  <si>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</si>
  <si>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</si>
  <si>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</si>
  <si>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</si>
  <si>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</si>
  <si>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</si>
  <si>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</si>
  <si>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</si>
  <si>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</si>
  <si>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</si>
  <si>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</si>
  <si>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</si>
  <si>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</si>
  <si>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</si>
  <si>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</si>
  <si>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</si>
  <si>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</si>
  <si>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</si>
  <si>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</si>
  <si>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</si>
  <si>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</si>
  <si>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</si>
  <si>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</si>
  <si>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</si>
  <si>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</si>
  <si>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</si>
  <si>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</si>
  <si>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</si>
  <si>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</si>
  <si>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</si>
  <si>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</si>
  <si>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</si>
  <si>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</si>
  <si>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</si>
  <si>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</si>
  <si>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</si>
  <si>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</si>
  <si>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</si>
  <si>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</si>
  <si>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</si>
  <si>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</si>
  <si>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</si>
  <si>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</si>
  <si>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</si>
  <si>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</si>
  <si>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</si>
  <si>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</si>
  <si>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</si>
  <si>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</si>
  <si>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</si>
  <si>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</si>
  <si>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</si>
  <si>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</si>
  <si>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</si>
  <si>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</si>
  <si>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</si>
  <si>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</si>
  <si>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</si>
  <si>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</si>
  <si>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</si>
  <si>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</si>
  <si>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</si>
  <si>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</si>
  <si>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</si>
  <si>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</si>
  <si>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</si>
  <si>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</si>
  <si>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</si>
  <si>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</si>
  <si>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</si>
  <si>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</si>
  <si>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</si>
  <si>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</si>
  <si>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</si>
  <si>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</si>
  <si>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</si>
  <si>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</si>
  <si>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</si>
  <si>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</si>
  <si>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</si>
  <si>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</si>
  <si>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</si>
  <si>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</si>
  <si>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</si>
  <si>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</si>
  <si>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</si>
  <si>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</si>
  <si>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</si>
  <si>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</si>
  <si>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</si>
  <si>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</si>
  <si>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</si>
  <si>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</si>
  <si>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</si>
  <si>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</si>
  <si>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</si>
  <si>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</si>
  <si>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</si>
  <si>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</si>
  <si>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</si>
  <si>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</si>
  <si>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</si>
  <si>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</si>
  <si>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</si>
  <si>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</si>
  <si>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</si>
  <si>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</si>
  <si>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</si>
  <si>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</si>
  <si>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</si>
  <si>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</si>
  <si>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</si>
  <si>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</si>
  <si>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</si>
  <si>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</si>
  <si>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</si>
  <si>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</si>
  <si>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</si>
  <si>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</si>
  <si>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</si>
  <si>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</si>
  <si>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</si>
  <si>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</si>
  <si>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</si>
  <si>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</si>
  <si>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</si>
  <si>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</si>
  <si>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</si>
  <si>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</si>
  <si>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</si>
  <si>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</si>
  <si>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</si>
  <si>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</si>
  <si>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</si>
  <si>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</si>
  <si>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</si>
  <si>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</si>
  <si>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</si>
  <si>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</si>
  <si>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</si>
  <si>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</si>
  <si>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</si>
  <si>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</si>
  <si>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</si>
  <si>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</si>
  <si>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</si>
  <si>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</si>
  <si>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</si>
  <si>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</si>
  <si>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</si>
  <si>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</si>
  <si>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</si>
  <si>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</si>
  <si>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</si>
  <si>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</si>
  <si>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</si>
  <si>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</si>
  <si>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</si>
  <si>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</si>
  <si>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</si>
  <si>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</si>
  <si>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</si>
  <si>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</si>
  <si>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</si>
  <si>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</si>
  <si>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</si>
  <si>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</si>
  <si>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</si>
  <si>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</si>
  <si>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</si>
  <si>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</si>
  <si>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</si>
  <si>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</si>
  <si>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</si>
  <si>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</si>
  <si>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</si>
  <si>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</si>
  <si>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</si>
  <si>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</si>
  <si>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</si>
  <si>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</si>
  <si>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</si>
  <si>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</si>
  <si>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</si>
  <si>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</si>
  <si>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</si>
  <si>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</si>
  <si>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</si>
  <si>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</si>
  <si>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</si>
  <si>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</si>
  <si>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</si>
  <si>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</si>
  <si>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</si>
  <si>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</si>
  <si>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</si>
  <si>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</si>
  <si>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</si>
  <si>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</si>
  <si>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</si>
  <si>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</si>
  <si>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</si>
  <si>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</si>
  <si>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</si>
  <si>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</si>
  <si>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</si>
  <si>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</si>
  <si>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</si>
  <si>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</si>
  <si>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</si>
  <si>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</si>
  <si>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</si>
  <si>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</si>
  <si>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</si>
  <si>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</si>
  <si>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</si>
  <si>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</si>
  <si>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</si>
  <si>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</si>
  <si>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</si>
  <si>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</si>
  <si>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</si>
  <si>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</si>
  <si>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</si>
  <si>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</si>
  <si>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</si>
  <si>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</si>
  <si>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</si>
  <si>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</si>
  <si>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</si>
  <si>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</si>
  <si>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</si>
  <si>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</si>
  <si>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</si>
  <si>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</si>
  <si>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</si>
  <si>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</si>
  <si>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</si>
  <si>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</si>
  <si>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</si>
  <si>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</si>
  <si>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</si>
  <si>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</si>
  <si>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</si>
  <si>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</si>
  <si>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</si>
  <si>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</si>
  <si>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</si>
  <si>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</si>
  <si>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</si>
  <si>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</si>
  <si>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</si>
  <si>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</si>
  <si>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</si>
  <si>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</si>
  <si>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</si>
  <si>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</si>
  <si>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</si>
  <si>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</si>
  <si>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</si>
  <si>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</si>
  <si>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</si>
  <si>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</si>
  <si>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</si>
  <si>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</si>
  <si>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</si>
  <si>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</si>
  <si>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</si>
  <si>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</si>
  <si>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</si>
  <si>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</si>
  <si>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</si>
  <si>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</si>
  <si>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</si>
  <si>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</si>
  <si>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</si>
  <si>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</si>
  <si>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</si>
  <si>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</si>
  <si>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</si>
  <si>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</si>
  <si>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</si>
  <si>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</si>
  <si>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</si>
  <si>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</si>
  <si>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</si>
  <si>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</si>
  <si>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</si>
  <si>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</si>
  <si>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</si>
  <si>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</si>
  <si>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(более 0,1 Гкал/ч и не превышает 1,5 Гкал/ч) не заполняются так как установлена плата на тепловую нагрузку 0,0103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</si>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</sst>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4F0F2-4D73-8437-0EA5-3408CA081D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26A2D5-3508-1EED-4FCE-8061496F78B8}" mc:Ignorable="x14ac xr xr2 xr3">
  <sheetPr>
    <tabColor rgb="FFCCCCFF"/>
  </sheetPr>
  <dimension ref="A1:P86"/>
  <sheetViews>
    <sheetView topLeftCell="A1" showGridLines="0" zoomScale="110" workbookViewId="0">
      <selection activeCell="L35" sqref="L35"/>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45210.628541666665</v>
      </c>
      <c r="G11" s="62"/>
      <c r="H11" s="783" t="s">
        <v>18</v>
      </c>
      <c r="J11" s="886" t="s">
        <v>19</v>
      </c>
    </row>
    <row customHeight="1" ht="22.5">
      <c r="A12" s="1937"/>
      <c r="D12" s="60"/>
      <c r="E12" s="1179" t="s">
        <v>20</v>
      </c>
      <c r="F12" s="2525">
        <v>45757.62929398148</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45205.62945601852</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47.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54.16666666666666">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899DF9E-763C-BE67-60A7-257D8C7D3ABB}"/>
    <hyperlink ref="H17" location="Титульный!H9" display="Как заполнить?" tooltip="Помощь по работе с полями отчётной формы" xr:uid="{9E9E46D3-8DB2-A417-D093-D0E6CBFE33F8}"/>
    <hyperlink ref="H39" location="Титульный!H9" display="Как заполнить?" tooltip="Помощь по работе с полями отчётной формы" xr:uid="{9832342B-7B4C-1105-91B6-1F105D75DBFA}"/>
    <hyperlink ref="H62" location="Титульный!H9" display="Как заполнить?" tooltip="Помощь по работе с полями отчётной формы" xr:uid="{B137240B-956E-E071-009F-9A20124CA9FB}"/>
    <hyperlink ref="F70" r:id="rId4" xr:uid="{00DD1B69-A0E6-2594-2E99-C040D51FAB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61113-96DE-7EA3-0949-89B541ABFBE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8"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2"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Биробиджан(99701000)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31A16-E403-EAA3-31BC-09A52C96315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АО "ДГК" СП "Биробиджанская ТЭЦ"</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1"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99</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1BD15-EA0F-98A4-B9A9-A6226D76BF66}"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08" width="3.7109375" hidden="1" customWidth="1"/>
    <col min="3" max="3" style="2909" width="3.7109375" customWidth="1"/>
    <col min="4" max="4" style="2909" width="6.140625" customWidth="1"/>
    <col min="5" max="5" style="2909" width="43.140625" customWidth="1"/>
    <col min="6" max="6" style="2828" width="15.00390625" customWidth="1"/>
    <col min="7" max="7" style="2909" width="43.140625" customWidth="1"/>
    <col min="8" max="8" style="2909" width="3.7109375" customWidth="1"/>
    <col min="9" max="9" style="2909" width="5.421875" customWidth="1"/>
    <col min="10" max="10" style="2909" width="47.8515625" customWidth="1"/>
    <col min="11" max="12" style="2909" width="3.7109375" customWidth="1"/>
    <col min="13" max="13" style="2909" width="5.7109375" customWidth="1"/>
    <col min="14" max="14" style="2909" width="28.140625" customWidth="1"/>
    <col min="15" max="16" style="2909" width="3.7109375" customWidth="1"/>
    <col min="17" max="17" style="2909" width="5.7109375" customWidth="1"/>
    <col min="18" max="18" style="2909" width="34.421875" customWidth="1"/>
    <col min="19" max="20" style="2910" width="3.7109375" customWidth="1"/>
    <col min="21" max="21" style="2910" width="5.7109375" customWidth="1"/>
    <col min="22" max="22" style="2910" width="34.421875" customWidth="1"/>
    <col min="23" max="23" style="2909" width="30.7109375" customWidth="1"/>
    <col min="24" max="24" style="2909"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9"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АО "ДГК" СП "Биробиджанская ТЭЦ"</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121</v>
      </c>
      <c r="F9" s="1942"/>
      <c r="G9" s="1966" t="s">
        <v>105</v>
      </c>
      <c r="H9" s="1966" t="s">
        <v>88</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89</v>
      </c>
      <c r="F10" s="1320" t="s">
        <v>127</v>
      </c>
      <c r="G10" s="1966"/>
      <c r="H10" s="1966"/>
      <c r="I10" s="1966"/>
      <c r="J10" s="1966"/>
      <c r="K10" s="96" t="s">
        <v>108</v>
      </c>
      <c r="L10" s="1966" t="s">
        <v>88</v>
      </c>
      <c r="M10" s="1966"/>
      <c r="N10" s="96" t="s">
        <v>128</v>
      </c>
      <c r="O10" s="96" t="s">
        <v>108</v>
      </c>
      <c r="P10" s="1966" t="s">
        <v>88</v>
      </c>
      <c r="Q10" s="1966"/>
      <c r="R10" s="96" t="s">
        <v>128</v>
      </c>
      <c r="S10" s="271" t="s">
        <v>108</v>
      </c>
      <c r="T10" s="1966" t="s">
        <v>88</v>
      </c>
      <c r="U10" s="1966"/>
      <c r="V10" s="271" t="s">
        <v>89</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109</v>
      </c>
      <c r="E11" s="1274" t="s">
        <v>110</v>
      </c>
      <c r="F11" s="1274"/>
      <c r="G11" s="1274" t="s">
        <v>90</v>
      </c>
      <c r="H11" s="1995" t="s">
        <v>111</v>
      </c>
      <c r="I11" s="1995"/>
      <c r="J11" s="1274" t="s">
        <v>92</v>
      </c>
      <c r="K11" s="1274" t="s">
        <v>93</v>
      </c>
      <c r="L11" s="1995" t="s">
        <v>99</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c r="A13" s="314"/>
      <c r="C13" s="195"/>
      <c r="D13" s="1980">
        <v>1</v>
      </c>
      <c r="E13" s="1982" t="s">
        <v>153</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c r="A18" s="314"/>
      <c r="C18" s="195"/>
      <c r="D18" s="1980">
        <v>2</v>
      </c>
      <c r="E18" s="1982" t="s">
        <v>159</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c r="A23" s="314"/>
      <c r="C23" s="195"/>
      <c r="D23" s="1980">
        <v>3</v>
      </c>
      <c r="E23" s="1982" t="s">
        <v>165</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c r="A28" s="314"/>
      <c r="C28" s="195"/>
      <c r="D28" s="1980">
        <v>4</v>
      </c>
      <c r="E28" s="1982" t="s">
        <v>171</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c r="A33" s="314"/>
      <c r="C33" s="195"/>
      <c r="D33" s="1980">
        <v>5</v>
      </c>
      <c r="E33" s="1982" t="s">
        <v>177</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c r="A38" s="314"/>
      <c r="C38" s="195"/>
      <c r="D38" s="1980">
        <v>6</v>
      </c>
      <c r="E38" s="1982" t="s">
        <v>183</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c r="A43" s="314"/>
      <c r="C43" s="195"/>
      <c r="D43" s="2003">
        <v>7</v>
      </c>
      <c r="E43" s="2006" t="s">
        <v>189</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c r="A48" s="314"/>
      <c r="C48" s="195"/>
      <c r="D48" s="1980">
        <v>8</v>
      </c>
      <c r="E48" s="1982" t="s">
        <v>195</v>
      </c>
      <c r="F48" s="1984" t="s">
        <v>62</v>
      </c>
      <c r="G48" s="2838"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839"/>
      <c r="I48" s="2839">
        <v>1</v>
      </c>
      <c r="J48" s="2840" t="s">
        <v>196</v>
      </c>
      <c r="K48" s="2841" t="s">
        <v>62</v>
      </c>
      <c r="L48" s="2842"/>
      <c r="M48" s="2842" t="s">
        <v>109</v>
      </c>
      <c r="N48" s="2843" t="str">
        <f>IF($Z$48="","",INDEX(TERRITORY_MR_LIST,MATCH($Z$48,TERRITORY_LIST_ID,0)))</f>
        <v>Территория 1</v>
      </c>
      <c r="O48" s="2841" t="s">
        <v>57</v>
      </c>
      <c r="P48" s="2842"/>
      <c r="Q48" s="2842" t="s">
        <v>109</v>
      </c>
      <c r="R48" s="2844" t="s">
        <v>24</v>
      </c>
      <c r="S48" s="2845" t="s">
        <v>62</v>
      </c>
      <c r="T48" s="2842"/>
      <c r="U48" s="2842" t="s">
        <v>109</v>
      </c>
      <c r="V48" s="2846" t="s">
        <v>197</v>
      </c>
      <c r="W48" s="2840"/>
      <c r="X48" s="1302"/>
      <c r="Y48" s="1302"/>
      <c r="Z48" s="1302" t="s">
        <v>98</v>
      </c>
      <c r="AA48" s="1302"/>
      <c r="AB48" s="1302" t="s">
        <v>198</v>
      </c>
      <c r="AC48" s="1302" t="s">
        <v>199</v>
      </c>
      <c r="AD48" s="1302" t="s">
        <v>200</v>
      </c>
      <c r="AE48" s="1302" t="s">
        <v>201</v>
      </c>
      <c r="AF48" s="1302" t="s">
        <v>202</v>
      </c>
      <c r="AG48" s="1302" t="s">
        <v>203</v>
      </c>
      <c r="AH48" s="1302" t="str">
        <f>IF($E$48=0,"",$E$48)</f>
        <v>Плата за подключение (технологическое присоединение) к системе теплоснабжения</v>
      </c>
      <c r="AI48" s="1302" t="str">
        <f>IF($G$48=0,"",$G$48)</f>
        <v>Производство тепловой энергии. Некомбинированная выработка, Подключение (технологическое присоединение) к системе теплоснабжения</v>
      </c>
      <c r="AJ48" s="1302" t="str">
        <f>IF($J$48=0,"",$J$48)</f>
        <v>Плата за подключение (технологическое присоединение) объекта капитального строительства "Медицинский центр», расположенного по адресу: ЕАО, г. Биробиджан, ул. Комсомольская, 13а» с тепловой нагрузкой 0,0103 Гкал/час, к системе теплоснабжения АО «ДГК»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СП "Биробиджанская ТЭЦ"</v>
      </c>
      <c r="AN48" s="1821">
        <f>$I$48</f>
        <v>1</v>
      </c>
      <c r="AO48" s="1302" t="str">
        <f>$I$48&amp;"."&amp;$M$48</f>
        <v>1.1</v>
      </c>
      <c r="AP48" s="1294" t="str">
        <f>$I$48&amp;"."&amp;$M$48&amp;"."&amp;$Q$48</f>
        <v>1.1.1</v>
      </c>
      <c r="AQ48" s="1294" t="str">
        <f>$I$48&amp;"."&amp;$M$48&amp;"."&amp;$Q$48&amp;"."&amp;$U$48</f>
        <v>1.1.1.1</v>
      </c>
    </row>
    <row s="2831" customFormat="1" customHeight="1" ht="17.25">
      <c r="A49" s="314"/>
      <c r="C49" s="313"/>
      <c r="D49" s="1980"/>
      <c r="E49" s="1982"/>
      <c r="F49" s="1985"/>
      <c r="G49" s="2838"/>
      <c r="H49" s="2839"/>
      <c r="I49" s="2839"/>
      <c r="J49" s="2840"/>
      <c r="K49" s="2847"/>
      <c r="L49" s="2842"/>
      <c r="M49" s="2842"/>
      <c r="N49" s="2843" t="str">
        <f>IF($Z$48="","",INDEX(TERRITORY_MR_LIST,MATCH($Z$48,TERRITORY_LIST_ID,0)))</f>
        <v>Территория 1</v>
      </c>
      <c r="O49" s="2847"/>
      <c r="P49" s="2842"/>
      <c r="Q49" s="2842"/>
      <c r="R49" s="2844" t="s">
        <v>24</v>
      </c>
      <c r="S49" s="2845"/>
      <c r="T49" s="2848"/>
      <c r="U49" s="2849"/>
      <c r="V49" s="2850" t="s">
        <v>204</v>
      </c>
      <c r="W49" s="2851"/>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c r="A50" s="314"/>
      <c r="C50" s="313"/>
      <c r="D50" s="1981"/>
      <c r="E50" s="1983"/>
      <c r="F50" s="1985"/>
      <c r="G50" s="2852"/>
      <c r="H50" s="2853"/>
      <c r="I50" s="2853"/>
      <c r="J50" s="2854"/>
      <c r="K50" s="2847"/>
      <c r="L50" s="2853"/>
      <c r="M50" s="2853"/>
      <c r="N50" s="2855" t="str">
        <f>IF($Z$48="","",INDEX(TERRITORY_MR_LIST,MATCH($Z$48,TERRITORY_LIST_ID,0)))</f>
        <v>Территория 1</v>
      </c>
      <c r="O50" s="2856"/>
      <c r="P50" s="2857"/>
      <c r="Q50" s="2858"/>
      <c r="R50" s="2859" t="s">
        <v>205</v>
      </c>
      <c r="S50" s="2860"/>
      <c r="T50" s="2861"/>
      <c r="U50" s="2862"/>
      <c r="V50" s="2863"/>
      <c r="W50" s="286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c r="A51" s="314"/>
      <c r="C51" s="195"/>
      <c r="D51" s="1981"/>
      <c r="E51" s="1983"/>
      <c r="F51" s="1985"/>
      <c r="G51" s="2852"/>
      <c r="H51" s="2853"/>
      <c r="I51" s="2853"/>
      <c r="J51" s="2854"/>
      <c r="K51" s="2856"/>
      <c r="L51" s="2865"/>
      <c r="M51" s="2866"/>
      <c r="N51" s="2867" t="s">
        <v>206</v>
      </c>
      <c r="O51" s="2868"/>
      <c r="P51" s="2869"/>
      <c r="Q51" s="2870"/>
      <c r="R51" s="2871"/>
      <c r="S51" s="2872"/>
      <c r="T51" s="2873"/>
      <c r="U51" s="2874"/>
      <c r="V51" s="2875"/>
      <c r="W51" s="2876"/>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c r="A52" s="314"/>
      <c r="C52" s="313"/>
      <c r="D52" s="1981"/>
      <c r="E52" s="1983"/>
      <c r="F52" s="1986"/>
      <c r="G52" s="2852"/>
      <c r="H52" s="2877"/>
      <c r="I52" s="2878"/>
      <c r="J52" s="2879" t="s">
        <v>207</v>
      </c>
      <c r="K52" s="2880"/>
      <c r="L52" s="2881"/>
      <c r="M52" s="2882"/>
      <c r="N52" s="2883"/>
      <c r="O52" s="2884"/>
      <c r="P52" s="2885"/>
      <c r="Q52" s="2886"/>
      <c r="R52" s="2887"/>
      <c r="S52" s="2888"/>
      <c r="T52" s="2889"/>
      <c r="U52" s="2890"/>
      <c r="V52" s="2891"/>
      <c r="W52" s="2892"/>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899"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9"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9"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9"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9"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9"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9"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9"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9"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9"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9"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9"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9"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9"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9"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9"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9"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9"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9"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9"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9"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9"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9"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9"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7"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7"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7"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7"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7"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7"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7"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7"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7"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7"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7"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7"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7"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7"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7"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7"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7"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7"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7"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7"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7"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7"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7"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7"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7"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7"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7"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7"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7"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7"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7"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7"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7A353-4C91-DBFF-B258-B4877B699F2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5"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1"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3"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4" customFormat="1" customHeight="1" ht="14.25">
      <c r="A5" s="1678"/>
      <c r="B5" s="1677"/>
      <c r="C5" s="1551"/>
      <c r="D5" s="2013" t="str">
        <f>IF(org=0,"Не определено",org)</f>
        <v>АО "ДГК" СП "Биробиджанская ТЭЦ"</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121</v>
      </c>
      <c r="G8" s="2030"/>
      <c r="H8" s="2029" t="s">
        <v>88</v>
      </c>
      <c r="I8" s="2030"/>
      <c r="J8" s="1966" t="s">
        <v>122</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127</v>
      </c>
      <c r="H9" s="2031"/>
      <c r="I9" s="2032"/>
      <c r="J9" s="1940"/>
      <c r="K9" s="1605"/>
      <c r="L9" s="1966" t="s">
        <v>280</v>
      </c>
      <c r="M9" s="1940"/>
      <c r="N9" s="2029" t="s">
        <v>88</v>
      </c>
      <c r="O9" s="2030"/>
      <c r="P9" s="1966" t="s">
        <v>128</v>
      </c>
      <c r="Q9" s="1602"/>
      <c r="R9" s="1966" t="s">
        <v>280</v>
      </c>
      <c r="S9" s="1940"/>
      <c r="T9" s="2029" t="s">
        <v>88</v>
      </c>
      <c r="U9" s="2030"/>
      <c r="V9" s="1966" t="s">
        <v>128</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129</v>
      </c>
    </row>
    <row customHeight="1" ht="14.25">
      <c r="D11" s="2020" t="s">
        <v>109</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3"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3"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3"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3"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3"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A3748-E681-6F49-6F98-2AFCE1B2054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4" width="15.00390625" hidden="1" customWidth="1"/>
    <col min="2"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291</v>
      </c>
    </row>
    <row customHeight="1" ht="11.25" hidden="1"/>
    <row s="2985"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"ДГК" СП "Биробиджанская ТЭЦ"</v>
      </c>
      <c r="E5" s="2049"/>
      <c r="F5" s="2049"/>
      <c r="I5" s="723"/>
    </row>
    <row s="2985"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Еврейская автономная область</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1434031363</v>
      </c>
      <c r="G14" s="1025" t="s">
        <v>301</v>
      </c>
      <c r="H14" s="483"/>
    </row>
    <row customHeight="1" ht="22.5" hidden="1">
      <c r="A15" s="465"/>
      <c r="B15" s="510"/>
      <c r="C15" s="465"/>
      <c r="D15" s="1022" t="s">
        <v>302</v>
      </c>
      <c r="E15" s="1023" t="s">
        <v>303</v>
      </c>
      <c r="F15" s="1024" t="str">
        <f>IF(kpp="","",kpp)</f>
        <v>790145002</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6" customFormat="1" customHeight="1" ht="24.75" hidden="1">
      <c r="A24" s="465"/>
      <c r="B24" s="510"/>
      <c r="C24" s="510"/>
      <c r="D24" s="1019" t="s">
        <v>90</v>
      </c>
      <c r="E24" s="1021" t="s">
        <v>317</v>
      </c>
      <c r="F24" s="1026" t="s">
        <v>298</v>
      </c>
      <c r="G24" s="1021"/>
    </row>
    <row s="2986" customFormat="1" customHeight="1" ht="11.25" hidden="1">
      <c r="A25" s="465"/>
      <c r="B25" s="510"/>
      <c r="C25" s="510"/>
      <c r="D25" s="1019" t="s">
        <v>318</v>
      </c>
      <c r="E25" s="1020" t="s">
        <v>319</v>
      </c>
      <c r="F25" s="1026" t="s">
        <v>298</v>
      </c>
      <c r="G25" s="1021"/>
    </row>
    <row s="2986"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6"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6"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6" customFormat="1" customHeight="1" ht="11.25" hidden="1">
      <c r="A29" s="465"/>
      <c r="B29" s="510"/>
      <c r="C29" s="510"/>
      <c r="D29" s="1019" t="s">
        <v>326</v>
      </c>
      <c r="E29" s="1020" t="s">
        <v>327</v>
      </c>
      <c r="F29" s="1028"/>
      <c r="G29" s="1021"/>
    </row>
    <row s="2986" customFormat="1" customHeight="1" ht="11.25" hidden="1">
      <c r="A30" s="465"/>
      <c r="B30" s="510"/>
      <c r="C30" s="510"/>
      <c r="D30" s="1019" t="s">
        <v>328</v>
      </c>
      <c r="E30" s="1020" t="s">
        <v>329</v>
      </c>
      <c r="F30" s="1028"/>
      <c r="G30" s="1021"/>
    </row>
    <row s="2986"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F5682-7755-1AF6-F1EE-316B8902BCD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599" width="1.7109375" hidden="1" customWidth="1"/>
    <col min="8" max="11" style="3108" width="19.8515625" customWidth="1"/>
    <col min="12" max="12" style="3108" width="9.7109375" customWidth="1"/>
    <col min="13" max="18" style="3108" width="19.8515625" customWidth="1"/>
    <col min="19" max="19" style="2599" width="1.7109375" hidden="1" customWidth="1"/>
    <col min="20" max="22" style="3131" width="19.8515625" hidden="1" customWidth="1"/>
    <col min="23" max="23" style="2599" width="1.7109375" hidden="1" customWidth="1"/>
    <col min="24" max="26" style="3131" width="19.8515625" hidden="1" customWidth="1"/>
    <col min="27" max="27" style="2599" width="1.7109375" hidden="1" customWidth="1"/>
    <col min="28" max="29" style="3131" width="19.8515625" hidden="1" customWidth="1"/>
    <col min="30" max="30" style="2599" width="1.7109375" hidden="1" customWidth="1"/>
    <col min="31" max="31" style="3108" width="103.7109375" customWidth="1"/>
    <col min="32"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8"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АО "ДГК" СП "Биробиджанская ТЭЦ"</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ED851-02B9-8B92-A12C-79C07E90DDB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4"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346</v>
      </c>
      <c r="I1" s="2056"/>
    </row>
    <row s="3133"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3"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АО "ДГК" СП "Биробиджанская ТЭЦ"</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379</v>
      </c>
      <c r="I11" s="2012" t="s">
        <v>380</v>
      </c>
      <c r="J11" s="2062"/>
    </row>
    <row customHeight="1" ht="14.25">
      <c r="C12" s="1552"/>
      <c r="D12" s="1966"/>
      <c r="E12" s="2062"/>
      <c r="F12" s="2037"/>
      <c r="G12" s="2038"/>
      <c r="H12" s="2071"/>
      <c r="I12" s="2071"/>
      <c r="J12" s="2062"/>
    </row>
    <row s="2586"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72C87-7198-01DE-148F-ADF132E664A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599" width="9.140625" hidden="1" customWidth="1"/>
    <col min="4" max="4" style="3130" width="3.7109375" customWidth="1"/>
    <col min="5" max="5" style="3108" width="6.28125" customWidth="1"/>
    <col min="6" max="6" style="2599"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83</v>
      </c>
      <c r="H1" s="497" t="s">
        <v>84</v>
      </c>
      <c r="I1" s="497" t="s">
        <v>85</v>
      </c>
      <c r="P1" s="497" t="s">
        <v>83</v>
      </c>
      <c r="Q1" s="497" t="s">
        <v>84</v>
      </c>
      <c r="R1" s="497" t="s">
        <v>85</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9" customFormat="1" customHeight="1" ht="17.25">
      <c r="A5" s="769"/>
      <c r="D5" s="832"/>
      <c r="E5" s="2053" t="str">
        <f>IF(org=0,"Не определено",org)</f>
        <v>АО "ДГК" СП "Биробиджанская ТЭЦ"</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62</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95B1-FC83-FC92-06B8-6FC173B6FEDF}"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390</v>
      </c>
    </row>
    <row r="4" s="3193" customFormat="1" customHeight="1" ht="15">
      <c r="C4" s="1867"/>
      <c r="D4" s="99"/>
      <c r="E4" s="380"/>
    </row>
    <row r="6" s="3192" customFormat="1" customHeight="1" ht="17.25">
      <c r="A6" s="1866" t="s">
        <v>391</v>
      </c>
    </row>
    <row r="8" s="3193" customFormat="1" customHeight="1" ht="17.25">
      <c r="C8" s="1868"/>
      <c r="D8" s="99"/>
      <c r="E8" s="100"/>
    </row>
    <row r="11" s="3192" customFormat="1" customHeight="1" ht="17.25">
      <c r="A11" s="1866" t="s">
        <v>392</v>
      </c>
    </row>
    <row r="13" s="3199"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9" customFormat="1" customHeight="1" ht="15">
      <c r="A19" s="430"/>
      <c r="B19" s="430"/>
      <c r="C19" s="1774" t="s">
        <v>393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9" customFormat="1" customHeight="1" ht="15">
      <c r="A25" s="430"/>
      <c r="B25" s="430"/>
      <c r="C25" s="162"/>
      <c r="D25" s="1872"/>
      <c r="E25" s="1872"/>
      <c r="F25" s="1872"/>
      <c r="G25" s="2133" t="s">
        <v>393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9"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2" customFormat="1" customHeight="1" ht="11.25">
      <c r="A33" s="1866" t="s">
        <v>397</v>
      </c>
    </row>
    <row customHeight="1" ht="11.25"/>
    <row s="3065" customFormat="1" customHeight="1" ht="22.5">
      <c r="A35" s="1841"/>
      <c r="B35" s="465"/>
      <c r="C35" s="869"/>
      <c r="D35" s="448"/>
      <c r="E35" s="870"/>
      <c r="F35" s="1863"/>
      <c r="G35" s="1873"/>
      <c r="H35" s="483"/>
    </row>
    <row customHeight="1" ht="11.25"/>
    <row s="3192" customFormat="1" customHeight="1" ht="11.25">
      <c r="A37" s="1866" t="s">
        <v>398</v>
      </c>
    </row>
    <row customHeight="1" ht="11.25"/>
    <row s="3065" customFormat="1" customHeight="1" ht="22.5">
      <c r="A39" s="465"/>
      <c r="B39" s="465"/>
      <c r="C39" s="465"/>
      <c r="D39" s="448"/>
      <c r="E39" s="870"/>
      <c r="F39" s="871"/>
      <c r="G39" s="1873"/>
      <c r="H39" s="483"/>
    </row>
    <row r="42" s="3192" customFormat="1" customHeight="1" ht="17.25">
      <c r="A42" s="1866" t="s">
        <v>399</v>
      </c>
    </row>
    <row r="44" s="3149" customFormat="1" customHeight="1" ht="18.75">
      <c r="A44" s="74"/>
      <c r="B44" s="1874"/>
      <c r="C44" s="1874"/>
      <c r="D44" s="1875"/>
      <c r="E44" s="1860"/>
      <c r="F44" s="878">
        <v>13</v>
      </c>
      <c r="G44" s="877"/>
      <c r="H44" s="803"/>
      <c r="I44" s="801"/>
      <c r="J44" s="528" t="s">
        <v>62</v>
      </c>
      <c r="K44" s="1876" t="s">
        <v>24</v>
      </c>
      <c r="L44" s="74"/>
      <c r="M44" s="1682"/>
      <c r="N44" s="1682"/>
      <c r="O44" s="1682"/>
      <c r="P44" s="524" t="s">
        <v>386</v>
      </c>
      <c r="Q44" s="524" t="s">
        <v>387</v>
      </c>
      <c r="R44" s="525" t="s">
        <v>388</v>
      </c>
      <c r="S44" s="1682" t="s">
        <v>389</v>
      </c>
      <c r="T44" s="1682"/>
      <c r="U44" s="1682"/>
      <c r="V44" s="1682"/>
    </row>
    <row r="46" s="3192" customFormat="1" customHeight="1" ht="11.25">
      <c r="A46" s="1866" t="s">
        <v>400</v>
      </c>
    </row>
    <row r="48" s="2926"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2" customFormat="1" customHeight="1" ht="11.25">
      <c r="A50" s="1866" t="s">
        <v>401</v>
      </c>
    </row>
    <row r="52" s="3241" customFormat="1" customHeight="1" ht="15">
      <c r="A52" s="131" t="s">
        <v>90</v>
      </c>
      <c r="B52" s="111" t="s">
        <v>24</v>
      </c>
      <c r="C52" s="1878"/>
      <c r="D52" s="114"/>
      <c r="E52" s="387"/>
      <c r="F52" s="387"/>
      <c r="G52" s="1854"/>
      <c r="H52" s="1876"/>
      <c r="I52" s="1855"/>
      <c r="K52" s="258"/>
      <c r="L52" s="259"/>
    </row>
    <row r="54" s="3192" customFormat="1" customHeight="1" ht="11.25">
      <c r="A54" s="1866" t="s">
        <v>402</v>
      </c>
    </row>
    <row r="56" s="2926" customFormat="1" customHeight="1" ht="14.25">
      <c r="A56" s="339"/>
      <c r="B56" s="1174"/>
      <c r="C56" s="377"/>
      <c r="D56" s="1861"/>
      <c r="E56" s="897"/>
      <c r="F56" s="1876"/>
      <c r="G56" s="74"/>
      <c r="I56" s="1670"/>
      <c r="J56" s="1670"/>
    </row>
    <row r="58" s="3192" customFormat="1" customHeight="1" ht="11.25">
      <c r="A58" s="1866" t="s">
        <v>403</v>
      </c>
    </row>
    <row r="60" s="2926"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404</v>
      </c>
    </row>
    <row s="2926"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2" customFormat="1" customHeight="1" ht="11.25">
      <c r="A63" s="1866" t="s">
        <v>406</v>
      </c>
    </row>
    <row r="65" s="2926"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2" customFormat="1" customHeight="1" ht="11.25">
      <c r="A67" s="1866" t="s">
        <v>407</v>
      </c>
    </row>
    <row customHeight="1" ht="17.25"/>
    <row s="2926"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6" customFormat="1" customHeight="1" ht="11.25">
      <c r="A70" s="1180"/>
      <c r="B70" s="1180"/>
      <c r="C70" s="1180"/>
      <c r="D70" s="1174"/>
      <c r="E70" s="1184"/>
      <c r="F70" s="2114"/>
      <c r="G70" s="2094"/>
      <c r="H70" s="2094" t="s">
        <v>109</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6"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6"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6"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6"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6"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411</v>
      </c>
    </row>
    <row r="79" s="2926"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6"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6"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412</v>
      </c>
    </row>
    <row r="85" s="2926"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413</v>
      </c>
    </row>
    <row r="89" s="2926" customFormat="1" customHeight="1" ht="11.25">
      <c r="A89" s="1180"/>
      <c r="B89" s="1180"/>
      <c r="C89" s="1180"/>
      <c r="D89" s="1174"/>
      <c r="E89" s="1184"/>
      <c r="F89" s="1881"/>
      <c r="G89" s="1882"/>
      <c r="H89" s="2094" t="s">
        <v>109</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6"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6"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6"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6"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414</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416</v>
      </c>
    </row>
    <row r="103" s="2641"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427</v>
      </c>
    </row>
    <row r="115" s="2641"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428</v>
      </c>
    </row>
    <row r="127" s="2641"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1"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2" customFormat="1" customHeight="1" ht="17.25">
      <c r="A140" s="1866" t="s">
        <v>434</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204</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205</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206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207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204</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205</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206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204</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205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435</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205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206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207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205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206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205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436</v>
      </c>
    </row>
    <row customHeight="1" ht="17.25">
      <c r="G189" s="1891"/>
      <c r="H189" s="1891"/>
      <c r="I189" s="1891"/>
      <c r="M189" s="1887"/>
    </row>
    <row s="2641"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3" customFormat="1" customHeight="1" ht="11.25">
      <c r="D195" s="2103"/>
      <c r="E195" s="2036"/>
      <c r="F195" s="2036"/>
      <c r="G195" s="1951"/>
      <c r="H195" s="1616"/>
      <c r="I195" s="1617"/>
      <c r="J195" s="2098" t="s">
        <v>207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3"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AE3B-455C-1266-4056-6C0F819421F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9" customFormat="1" customHeight="1" ht="18">
      <c r="A6" s="893"/>
      <c r="B6" s="424"/>
      <c r="C6" s="377"/>
      <c r="D6" s="2171" t="str">
        <f>IF(org=0,"Не определено",org)</f>
        <v>АО "ДГК" СП "Биробиджанская ТЭЦ"</v>
      </c>
      <c r="E6" s="2172"/>
      <c r="F6" s="2172"/>
      <c r="G6" s="2173"/>
      <c r="I6" s="508"/>
      <c r="J6" s="508"/>
    </row>
    <row customHeight="1" ht="14.25">
      <c r="C7" s="82"/>
      <c r="D7" s="69"/>
      <c r="E7" s="81"/>
      <c r="F7" s="762"/>
      <c r="G7" s="179"/>
    </row>
    <row s="2926"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4" customFormat="1" customHeight="1" ht="21">
      <c r="A18" s="339"/>
      <c r="B18" s="132"/>
      <c r="C18" s="296"/>
      <c r="D18" s="343"/>
      <c r="E18" s="345" t="s">
        <v>444</v>
      </c>
      <c r="F18" s="334"/>
      <c r="G18" s="2008"/>
      <c r="I18" s="346"/>
      <c r="J18" s="346"/>
    </row>
    <row s="2599" customFormat="1" customHeight="1" ht="256.5" hidden="1">
      <c r="A19" s="339"/>
      <c r="B19" s="424"/>
      <c r="C19" s="377"/>
      <c r="D19" s="895" t="s">
        <v>445</v>
      </c>
      <c r="E19" s="894" t="s">
        <v>446</v>
      </c>
      <c r="F19" s="391"/>
      <c r="G19" s="333" t="s">
        <v>447</v>
      </c>
      <c r="I19" s="508"/>
      <c r="J19" s="508"/>
    </row>
    <row s="3574" customFormat="1" customHeight="1" ht="14.25">
      <c r="A20" s="339"/>
      <c r="B20" s="132"/>
      <c r="C20" s="296"/>
      <c r="D20" s="896">
        <v>2</v>
      </c>
      <c r="E20" s="326" t="s">
        <v>448</v>
      </c>
      <c r="F20" s="184" t="s">
        <v>298</v>
      </c>
      <c r="G20" s="333"/>
      <c r="I20" s="346"/>
      <c r="J20" s="346"/>
    </row>
    <row s="3574"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6" customFormat="1" customHeight="1" ht="22.5" hidden="1">
      <c r="A23" s="339"/>
      <c r="B23" s="1174"/>
      <c r="C23" s="377"/>
      <c r="D23" s="1719" t="s">
        <v>110</v>
      </c>
      <c r="E23" s="183" t="s">
        <v>451</v>
      </c>
      <c r="F23" s="1716" t="s">
        <v>298</v>
      </c>
      <c r="G23" s="341"/>
      <c r="I23" s="1670"/>
      <c r="J23" s="1670"/>
    </row>
    <row s="2926" customFormat="1" customHeight="1" ht="14.25" hidden="1">
      <c r="A24" s="339"/>
      <c r="B24" s="1174"/>
      <c r="C24" s="377"/>
      <c r="D24" s="1719" t="s">
        <v>452</v>
      </c>
      <c r="E24" s="1718" t="s">
        <v>453</v>
      </c>
      <c r="F24" s="1716" t="s">
        <v>298</v>
      </c>
      <c r="G24" s="333"/>
      <c r="I24" s="1670"/>
      <c r="J24" s="1670"/>
    </row>
    <row s="2926" customFormat="1" customHeight="1" ht="14.25" hidden="1">
      <c r="A25" s="339"/>
      <c r="B25" s="1174"/>
      <c r="C25" s="377"/>
      <c r="D25" s="1719" t="s">
        <v>454</v>
      </c>
      <c r="E25" s="181"/>
      <c r="F25" s="391"/>
      <c r="G25" s="2006" t="s">
        <v>455</v>
      </c>
      <c r="I25" s="1670"/>
      <c r="J25" s="1670"/>
    </row>
    <row s="2926"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944DD-091E-835E-2EF9-7239CB34F0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7" width="35.710937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45205.62945601852</v>
      </c>
      <c r="W30" s="2197"/>
      <c r="X30" s="2197"/>
      <c r="Y30" s="2197"/>
      <c r="Z30" s="2197"/>
      <c r="AA30" s="2197"/>
      <c r="AB30" s="2197"/>
      <c r="AC30" s="322"/>
      <c r="AD30" s="2197" t="str">
        <f>IF(TITLE_DATE_CHANGE_PERIOD="",IF(TITLE_DATE_PR="","",TITLE_DATE_PR),TITLE_DATE_CHANGE_PERIOD)</f>
        <v>45205.62945601852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22/13-П</v>
      </c>
      <c r="W31" s="2184"/>
      <c r="X31" s="2184"/>
      <c r="Y31" s="2184"/>
      <c r="Z31" s="2184"/>
      <c r="AA31" s="2184"/>
      <c r="AB31" s="2184"/>
      <c r="AC31" s="322"/>
      <c r="AD31" s="2184" t="str">
        <f>IF(TITLE_NUMBER_PR_CHANGE="",IF(TITLE_NUMBER_PR="","",TITLE_NUMBER_PR),TITLE_NUMBER_PR_CHANGE)</f>
        <v>22/13-П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45205.62945601852</v>
      </c>
      <c r="W34" s="2197"/>
      <c r="X34" s="2197"/>
      <c r="Y34" s="2197"/>
      <c r="Z34" s="2197"/>
      <c r="AA34" s="2197"/>
      <c r="AB34" s="2197"/>
      <c r="AC34" s="322"/>
      <c r="AD34" s="2197" t="str">
        <f>IF(TITLE_DATE_CHANGE_PERIOD="",IF(TITLE_DATE_PR="","",TITLE_DATE_PR),TITLE_DATE_CHANGE_PERIOD)</f>
        <v>45205.62945601852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22/13-П</v>
      </c>
      <c r="W35" s="2184"/>
      <c r="X35" s="2184"/>
      <c r="Y35" s="2184"/>
      <c r="Z35" s="2184"/>
      <c r="AA35" s="2184"/>
      <c r="AB35" s="2184"/>
      <c r="AC35" s="322"/>
      <c r="AD35" s="2184" t="str">
        <f>IF(TITLE_NUMBER_PR_CHANGE="",IF(TITLE_NUMBER_PR="","",TITLE_NUMBER_PR),TITLE_NUMBER_PR_CHANGE)</f>
        <v>22/13-П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76B4B-A156-8306-E722-F51B94D0030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45205.62945601852</v>
      </c>
      <c r="W30" s="2197"/>
      <c r="X30" s="2197"/>
      <c r="Y30" s="2197"/>
      <c r="Z30" s="2197"/>
      <c r="AA30" s="2197"/>
      <c r="AB30" s="2197"/>
      <c r="AC30" s="322"/>
      <c r="AD30" s="2197" t="str">
        <f>IF(TITLE_DATE_CHANGE_PERIOD="",IF(TITLE_DATE_PR="","",TITLE_DATE_PR),TITLE_DATE_CHANGE_PERIOD)</f>
        <v>45205.62945601852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22/13-П</v>
      </c>
      <c r="W31" s="2184"/>
      <c r="X31" s="2184"/>
      <c r="Y31" s="2184"/>
      <c r="Z31" s="2184"/>
      <c r="AA31" s="2184"/>
      <c r="AB31" s="2184"/>
      <c r="AC31" s="322"/>
      <c r="AD31" s="2184" t="str">
        <f>IF(TITLE_NUMBER_PR_CHANGE="",IF(TITLE_NUMBER_PR="","",TITLE_NUMBER_PR),TITLE_NUMBER_PR_CHANGE)</f>
        <v>22/13-П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45205.62945601852</v>
      </c>
      <c r="W34" s="2197"/>
      <c r="X34" s="2197"/>
      <c r="Y34" s="2197"/>
      <c r="Z34" s="2197"/>
      <c r="AA34" s="2197"/>
      <c r="AB34" s="2197"/>
      <c r="AC34" s="322"/>
      <c r="AD34" s="2197" t="str">
        <f>IF(TITLE_DATE_CHANGE_PERIOD="",IF(TITLE_DATE_PR="","",TITLE_DATE_PR),TITLE_DATE_CHANGE_PERIOD)</f>
        <v>45205.62945601852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22/13-П</v>
      </c>
      <c r="W35" s="2184"/>
      <c r="X35" s="2184"/>
      <c r="Y35" s="2184"/>
      <c r="Z35" s="2184"/>
      <c r="AA35" s="2184"/>
      <c r="AB35" s="2184"/>
      <c r="AC35" s="322"/>
      <c r="AD35" s="2184" t="str">
        <f>IF(TITLE_NUMBER_PR_CHANGE="",IF(TITLE_NUMBER_PR="","",TITLE_NUMBER_PR),TITLE_NUMBER_PR_CHANGE)</f>
        <v>22/13-П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470</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AAFF1-C9DF-29C4-6822-597692ACA06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2" style="2917" width="0.140625" customWidth="1"/>
    <col min="23" max="23" style="2917" width="24.7109375" hidden="1" customWidth="1"/>
    <col min="24" max="25" style="2917" width="0.14062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0.140625" customWidth="1"/>
    <col min="31" max="31" style="2917" width="24.7109375" customWidth="1"/>
    <col min="32" max="33" style="2917" width="0.14062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45205.62945601852</v>
      </c>
      <c r="W30" s="2197"/>
      <c r="X30" s="2197"/>
      <c r="Y30" s="2197"/>
      <c r="Z30" s="2197"/>
      <c r="AA30" s="2197"/>
      <c r="AB30" s="2197"/>
      <c r="AC30" s="322"/>
      <c r="AD30" s="2197" t="str">
        <f>IF(TITLE_DATE_CHANGE_PERIOD="",IF(TITLE_DATE_PR="","",TITLE_DATE_PR),TITLE_DATE_CHANGE_PERIOD)</f>
        <v>45205.62945601852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22/13-П</v>
      </c>
      <c r="W31" s="2184"/>
      <c r="X31" s="2184"/>
      <c r="Y31" s="2184"/>
      <c r="Z31" s="2184"/>
      <c r="AA31" s="2184"/>
      <c r="AB31" s="2184"/>
      <c r="AC31" s="322"/>
      <c r="AD31" s="2184" t="str">
        <f>IF(TITLE_NUMBER_PR_CHANGE="",IF(TITLE_NUMBER_PR="","",TITLE_NUMBER_PR),TITLE_NUMBER_PR_CHANGE)</f>
        <v>22/13-П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45205.62945601852</v>
      </c>
      <c r="W34" s="2197"/>
      <c r="X34" s="2197"/>
      <c r="Y34" s="2197"/>
      <c r="Z34" s="2197"/>
      <c r="AA34" s="2197"/>
      <c r="AB34" s="2197"/>
      <c r="AC34" s="322"/>
      <c r="AD34" s="2197" t="str">
        <f>IF(TITLE_DATE_CHANGE_PERIOD="",IF(TITLE_DATE_PR="","",TITLE_DATE_PR),TITLE_DATE_CHANGE_PERIOD)</f>
        <v>45205.62945601852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22/13-П</v>
      </c>
      <c r="W35" s="2184"/>
      <c r="X35" s="2184"/>
      <c r="Y35" s="2184"/>
      <c r="Z35" s="2184"/>
      <c r="AA35" s="2184"/>
      <c r="AB35" s="2184"/>
      <c r="AC35" s="322"/>
      <c r="AD35" s="2184" t="str">
        <f>IF(TITLE_NUMBER_PR_CHANGE="",IF(TITLE_NUMBER_PR="","",TITLE_NUMBER_PR),TITLE_NUMBER_PR_CHANGE)</f>
        <v>22/13-П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6" customFormat="1" customHeight="1" ht="23.2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471</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8C7E3-3E13-7EA6-804E-CACBA4BFDE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45205.62945601852</v>
      </c>
      <c r="W30" s="2197"/>
      <c r="X30" s="2197"/>
      <c r="Y30" s="2197"/>
      <c r="Z30" s="2197"/>
      <c r="AA30" s="2197"/>
      <c r="AB30" s="2197"/>
      <c r="AC30" s="322"/>
      <c r="AD30" s="2197" t="str">
        <f>IF(TITLE_DATE_CHANGE_PERIOD="",IF(TITLE_DATE_PR="","",TITLE_DATE_PR),TITLE_DATE_CHANGE_PERIOD)</f>
        <v>45205.62945601852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22/13-П</v>
      </c>
      <c r="W31" s="2184"/>
      <c r="X31" s="2184"/>
      <c r="Y31" s="2184"/>
      <c r="Z31" s="2184"/>
      <c r="AA31" s="2184"/>
      <c r="AB31" s="2184"/>
      <c r="AC31" s="322"/>
      <c r="AD31" s="2184" t="str">
        <f>IF(TITLE_NUMBER_PR_CHANGE="",IF(TITLE_NUMBER_PR="","",TITLE_NUMBER_PR),TITLE_NUMBER_PR_CHANGE)</f>
        <v>22/13-П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45205.62945601852</v>
      </c>
      <c r="W34" s="2197"/>
      <c r="X34" s="2197"/>
      <c r="Y34" s="2197"/>
      <c r="Z34" s="2197"/>
      <c r="AA34" s="2197"/>
      <c r="AB34" s="2197"/>
      <c r="AC34" s="322"/>
      <c r="AD34" s="2197" t="str">
        <f>IF(TITLE_DATE_CHANGE_PERIOD="",IF(TITLE_DATE_PR="","",TITLE_DATE_PR),TITLE_DATE_CHANGE_PERIOD)</f>
        <v>45205.62945601852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22/13-П</v>
      </c>
      <c r="W35" s="2184"/>
      <c r="X35" s="2184"/>
      <c r="Y35" s="2184"/>
      <c r="Z35" s="2184"/>
      <c r="AA35" s="2184"/>
      <c r="AB35" s="2184"/>
      <c r="AC35" s="322"/>
      <c r="AD35" s="2184" t="str">
        <f>IF(TITLE_NUMBER_PR_CHANGE="",IF(TITLE_NUMBER_PR="","",TITLE_NUMBER_PR),TITLE_NUMBER_PR_CHANGE)</f>
        <v>22/13-П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617D6-ECF9-6667-CFDA-5118313BE43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45205.62945601852</v>
      </c>
      <c r="W30" s="2197"/>
      <c r="X30" s="2197"/>
      <c r="Y30" s="2197"/>
      <c r="Z30" s="2197"/>
      <c r="AA30" s="2197"/>
      <c r="AB30" s="2197"/>
      <c r="AC30" s="322"/>
      <c r="AD30" s="2197" t="str">
        <f>IF(TITLE_DATE_CHANGE_PERIOD="",IF(TITLE_DATE_PR="","",TITLE_DATE_PR),TITLE_DATE_CHANGE_PERIOD)</f>
        <v>45205.62945601852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22/13-П</v>
      </c>
      <c r="W31" s="2184"/>
      <c r="X31" s="2184"/>
      <c r="Y31" s="2184"/>
      <c r="Z31" s="2184"/>
      <c r="AA31" s="2184"/>
      <c r="AB31" s="2184"/>
      <c r="AC31" s="322"/>
      <c r="AD31" s="2184" t="str">
        <f>IF(TITLE_NUMBER_PR_CHANGE="",IF(TITLE_NUMBER_PR="","",TITLE_NUMBER_PR),TITLE_NUMBER_PR_CHANGE)</f>
        <v>22/13-П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45205.62945601852</v>
      </c>
      <c r="W34" s="2197"/>
      <c r="X34" s="2197"/>
      <c r="Y34" s="2197"/>
      <c r="Z34" s="2197"/>
      <c r="AA34" s="2197"/>
      <c r="AB34" s="2197"/>
      <c r="AC34" s="322"/>
      <c r="AD34" s="2197" t="str">
        <f>IF(TITLE_DATE_CHANGE_PERIOD="",IF(TITLE_DATE_PR="","",TITLE_DATE_PR),TITLE_DATE_CHANGE_PERIOD)</f>
        <v>45205.62945601852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22/13-П</v>
      </c>
      <c r="W35" s="2184"/>
      <c r="X35" s="2184"/>
      <c r="Y35" s="2184"/>
      <c r="Z35" s="2184"/>
      <c r="AA35" s="2184"/>
      <c r="AB35" s="2184"/>
      <c r="AC35" s="322"/>
      <c r="AD35" s="2184" t="str">
        <f>IF(TITLE_NUMBER_PR_CHANGE="",IF(TITLE_NUMBER_PR="","",TITLE_NUMBER_PR),TITLE_NUMBER_PR_CHANGE)</f>
        <v>22/13-П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38C25-4D9C-7E11-84E4-0F319B3FE33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45205.62945601852</v>
      </c>
      <c r="W30" s="2197"/>
      <c r="X30" s="2197"/>
      <c r="Y30" s="2197"/>
      <c r="Z30" s="2197"/>
      <c r="AA30" s="2197"/>
      <c r="AB30" s="2197"/>
      <c r="AC30" s="322"/>
      <c r="AD30" s="2197" t="str">
        <f>IF(TITLE_DATE_CHANGE_PERIOD="",IF(TITLE_DATE_PR="","",TITLE_DATE_PR),TITLE_DATE_CHANGE_PERIOD)</f>
        <v>45205.62945601852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22/13-П</v>
      </c>
      <c r="W31" s="2184"/>
      <c r="X31" s="2184"/>
      <c r="Y31" s="2184"/>
      <c r="Z31" s="2184"/>
      <c r="AA31" s="2184"/>
      <c r="AB31" s="2184"/>
      <c r="AC31" s="322"/>
      <c r="AD31" s="2184" t="str">
        <f>IF(TITLE_NUMBER_PR_CHANGE="",IF(TITLE_NUMBER_PR="","",TITLE_NUMBER_PR),TITLE_NUMBER_PR_CHANGE)</f>
        <v>22/13-П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45205.62945601852</v>
      </c>
      <c r="W34" s="2197"/>
      <c r="X34" s="2197"/>
      <c r="Y34" s="2197"/>
      <c r="Z34" s="2197"/>
      <c r="AA34" s="2197"/>
      <c r="AB34" s="2197"/>
      <c r="AC34" s="322"/>
      <c r="AD34" s="2197" t="str">
        <f>IF(TITLE_DATE_CHANGE_PERIOD="",IF(TITLE_DATE_PR="","",TITLE_DATE_PR),TITLE_DATE_CHANGE_PERIOD)</f>
        <v>45205.62945601852</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22/13-П</v>
      </c>
      <c r="W35" s="2184"/>
      <c r="X35" s="2184"/>
      <c r="Y35" s="2184"/>
      <c r="Z35" s="2184"/>
      <c r="AA35" s="2184"/>
      <c r="AB35" s="2184"/>
      <c r="AC35" s="322"/>
      <c r="AD35" s="2184" t="str">
        <f>IF(TITLE_NUMBER_PR_CHANGE="",IF(TITLE_NUMBER_PR="","",TITLE_NUMBER_PR),TITLE_NUMBER_PR_CHANGE)</f>
        <v>22/13-П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ACB33-F52C-E771-BBD2-DEDBE2FAB261}"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7" width="10.57421875" hidden="1"/>
    <col min="2" max="2" style="2917" width="11.00390625" hidden="1" customWidth="1"/>
    <col min="3" max="3" style="2917" width="10.57421875" hidden="1"/>
    <col min="4" max="4" style="2917" width="11.8515625" hidden="1" customWidth="1"/>
    <col min="5" max="5" style="2917" width="10.00390625" hidden="1" customWidth="1"/>
    <col min="6" max="6" style="2917" width="8.7109375" hidden="1" customWidth="1"/>
    <col min="7" max="7" style="2917" width="7.57421875" hidden="1" customWidth="1"/>
    <col min="8" max="8" style="2917" width="11.421875" hidden="1" customWidth="1"/>
    <col min="9" max="9" style="2917" width="12.00390625" hidden="1" customWidth="1"/>
    <col min="10" max="10" style="2917" width="9.8515625" hidden="1" customWidth="1"/>
    <col min="11" max="12" style="2917"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7" width="32.00390625" customWidth="1"/>
    <col min="23" max="23" style="2917" width="0.140625" customWidth="1"/>
    <col min="24" max="28" style="2917" width="21.7109375" hidden="1" customWidth="1"/>
    <col min="29" max="29" style="2917" width="11.7109375" hidden="1" customWidth="1"/>
    <col min="30" max="30" style="2917" width="3.7109375" hidden="1" customWidth="1"/>
    <col min="31" max="31" style="2917" width="11.7109375" hidden="1" customWidth="1"/>
    <col min="32" max="32" style="2917" width="8.57421875" hidden="1" customWidth="1"/>
    <col min="33" max="37" style="2917" width="21.7109375" customWidth="1"/>
    <col min="38" max="38" style="2917" width="11.7109375" customWidth="1"/>
    <col min="39" max="39" style="2917" width="3.7109375" customWidth="1"/>
    <col min="40" max="40" style="2917" width="11.7109375" customWidth="1"/>
    <col min="41" max="41" style="2917" width="8.57421875" customWidth="1"/>
    <col min="42" max="42" style="2917" width="4.7109375" customWidth="1"/>
    <col min="43" max="43" style="2917"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"ДГК" СП "Биробиджанская ТЭЦ"</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тарифов и цен Правительства Еврейской автономной области</v>
      </c>
      <c r="Y33" s="2184"/>
      <c r="Z33" s="2184"/>
      <c r="AA33" s="2184"/>
      <c r="AB33" s="2184"/>
      <c r="AC33" s="2184"/>
      <c r="AD33" s="2184"/>
      <c r="AE33" s="2184"/>
      <c r="AF33" s="322"/>
      <c r="AG33" s="2184" t="str">
        <f>IF(TITLE_NAME_OR_PR_CHANGE="",IF(TITLE_NAME_OR_PR="","",TITLE_NAME_OR_PR),TITLE_NAME_OR_PR_CHANGE)</f>
        <v>Департамент тарифов и цен Правительства Еврейской автономной области</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45205.62945601852</v>
      </c>
      <c r="Y34" s="2197"/>
      <c r="Z34" s="2197"/>
      <c r="AA34" s="2197"/>
      <c r="AB34" s="2197"/>
      <c r="AC34" s="2197"/>
      <c r="AD34" s="2197"/>
      <c r="AE34" s="2197"/>
      <c r="AF34" s="322"/>
      <c r="AG34" s="2197" t="str">
        <f>IF(TITLE_DATE_CHANGE_PERIOD="",IF(TITLE_DATE_PR="","",TITLE_DATE_PR),TITLE_DATE_CHANGE_PERIOD)</f>
        <v>45205.62945601852</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22/13-П</v>
      </c>
      <c r="Y35" s="2184"/>
      <c r="Z35" s="2184"/>
      <c r="AA35" s="2184"/>
      <c r="AB35" s="2184"/>
      <c r="AC35" s="2184"/>
      <c r="AD35" s="2184"/>
      <c r="AE35" s="2184"/>
      <c r="AF35" s="322"/>
      <c r="AG35" s="2184" t="str">
        <f>IF(TITLE_NUMBER_PR_CHANGE="",IF(TITLE_NUMBER_PR="","",TITLE_NUMBER_PR),TITLE_NUMBER_PR_CHANGE)</f>
        <v>22/13-П</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Y36" s="2184"/>
      <c r="Z36" s="2184"/>
      <c r="AA36" s="2184"/>
      <c r="AB36" s="2184"/>
      <c r="AC36" s="2184"/>
      <c r="AD36" s="2184"/>
      <c r="AE36" s="2184"/>
      <c r="AF36" s="322"/>
      <c r="AG36"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45205.62945601852</v>
      </c>
      <c r="Y38" s="2197"/>
      <c r="Z38" s="2197"/>
      <c r="AA38" s="2197"/>
      <c r="AB38" s="2197"/>
      <c r="AC38" s="2197"/>
      <c r="AD38" s="2197"/>
      <c r="AE38" s="2197"/>
      <c r="AF38" s="322"/>
      <c r="AG38" s="2197" t="str">
        <f>IF(TITLE_DATE_CHANGE_PERIOD="",IF(TITLE_DATE_PR="","",TITLE_DATE_PR),TITLE_DATE_CHANGE_PERIOD)</f>
        <v>45205.62945601852</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22/13-П</v>
      </c>
      <c r="Y39" s="2184"/>
      <c r="Z39" s="2184"/>
      <c r="AA39" s="2184"/>
      <c r="AB39" s="2184"/>
      <c r="AC39" s="2184"/>
      <c r="AD39" s="2184"/>
      <c r="AE39" s="2184"/>
      <c r="AF39" s="322"/>
      <c r="AG39" s="2184" t="str">
        <f>IF(TITLE_NUMBER_PR_CHANGE="",IF(TITLE_NUMBER_PR="","",TITLE_NUMBER_PR),TITLE_NUMBER_PR_CHANGE)</f>
        <v>22/13-П</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523</v>
      </c>
      <c r="Y44" s="2237" t="s">
        <v>524</v>
      </c>
      <c r="Z44" s="2237"/>
      <c r="AA44" s="2237"/>
      <c r="AB44" s="2237"/>
      <c r="AC44" s="2225" t="s">
        <v>494</v>
      </c>
      <c r="AD44" s="2238"/>
      <c r="AE44" s="2239"/>
      <c r="AF44" s="2211"/>
      <c r="AG44" s="2225" t="s">
        <v>523</v>
      </c>
      <c r="AH44" s="2237" t="s">
        <v>524</v>
      </c>
      <c r="AI44" s="2237"/>
      <c r="AJ44" s="2237"/>
      <c r="AK44" s="2237"/>
      <c r="AL44" s="2225" t="s">
        <v>494</v>
      </c>
      <c r="AM44" s="2238"/>
      <c r="AN44" s="2239"/>
      <c r="AO44" s="2211"/>
      <c r="AP44" s="2214"/>
      <c r="AQ44" s="1966"/>
    </row>
    <row customHeight="1" ht="14.25">
      <c r="R45" s="377"/>
      <c r="S45" s="377"/>
      <c r="T45" s="377"/>
      <c r="U45" s="2206"/>
      <c r="V45" s="2047"/>
      <c r="W45" s="1044"/>
      <c r="X45" s="2250"/>
      <c r="Y45" s="2242" t="s">
        <v>525</v>
      </c>
      <c r="Z45" s="2203" t="s">
        <v>526</v>
      </c>
      <c r="AA45" s="2245"/>
      <c r="AB45" s="2204"/>
      <c r="AC45" s="2226"/>
      <c r="AD45" s="2240"/>
      <c r="AE45" s="2241"/>
      <c r="AF45" s="2211"/>
      <c r="AG45" s="2250"/>
      <c r="AH45" s="2242" t="s">
        <v>525</v>
      </c>
      <c r="AI45" s="2203" t="s">
        <v>526</v>
      </c>
      <c r="AJ45" s="2245"/>
      <c r="AK45" s="2204"/>
      <c r="AL45" s="2226"/>
      <c r="AM45" s="2240"/>
      <c r="AN45" s="2241"/>
      <c r="AO45" s="2211"/>
      <c r="AP45" s="2214"/>
      <c r="AQ45" s="1966"/>
    </row>
    <row customHeight="1" ht="25.5">
      <c r="R46" s="377"/>
      <c r="S46" s="377"/>
      <c r="T46" s="377"/>
      <c r="U46" s="2206"/>
      <c r="V46" s="2047"/>
      <c r="W46" s="1044"/>
      <c r="X46" s="2250"/>
      <c r="Y46" s="2243"/>
      <c r="Z46" s="2242" t="s">
        <v>527</v>
      </c>
      <c r="AA46" s="2203" t="s">
        <v>528</v>
      </c>
      <c r="AB46" s="2204"/>
      <c r="AC46" s="2242" t="s">
        <v>504</v>
      </c>
      <c r="AD46" s="2246" t="s">
        <v>505</v>
      </c>
      <c r="AE46" s="2247"/>
      <c r="AF46" s="2211"/>
      <c r="AG46" s="2250"/>
      <c r="AH46" s="2243"/>
      <c r="AI46" s="2242" t="s">
        <v>527</v>
      </c>
      <c r="AJ46" s="2203" t="s">
        <v>528</v>
      </c>
      <c r="AK46" s="2204"/>
      <c r="AL46" s="2242" t="s">
        <v>504</v>
      </c>
      <c r="AM46" s="2246" t="s">
        <v>505</v>
      </c>
      <c r="AN46" s="2247"/>
      <c r="AO46" s="2211"/>
      <c r="AP46" s="2214"/>
      <c r="AQ46" s="1966"/>
    </row>
    <row customHeight="1" ht="62.25">
      <c r="A47" s="1294"/>
      <c r="B47" s="1294" t="s">
        <v>134</v>
      </c>
      <c r="C47" s="1294" t="s">
        <v>135</v>
      </c>
      <c r="D47" s="1294" t="s">
        <v>136</v>
      </c>
      <c r="E47" s="1346" t="s">
        <v>495</v>
      </c>
      <c r="F47" s="1346" t="s">
        <v>496</v>
      </c>
      <c r="G47" s="1346" t="s">
        <v>497</v>
      </c>
      <c r="H47" s="1346" t="s">
        <v>498</v>
      </c>
      <c r="I47" s="1346" t="s">
        <v>499</v>
      </c>
      <c r="J47" s="1346" t="s">
        <v>500</v>
      </c>
      <c r="K47" s="1346" t="s">
        <v>501</v>
      </c>
      <c r="L47" s="1346" t="s">
        <v>529</v>
      </c>
      <c r="M47" s="1346" t="s">
        <v>476</v>
      </c>
      <c r="R47" s="377"/>
      <c r="S47" s="377"/>
      <c r="T47" s="377"/>
      <c r="U47" s="2206"/>
      <c r="V47" s="2047"/>
      <c r="W47" s="290"/>
      <c r="X47" s="2226"/>
      <c r="Y47" s="2244"/>
      <c r="Z47" s="2244"/>
      <c r="AA47" s="1243" t="s">
        <v>530</v>
      </c>
      <c r="AB47" s="1243" t="s">
        <v>531</v>
      </c>
      <c r="AC47" s="2244"/>
      <c r="AD47" s="2248"/>
      <c r="AE47" s="2249"/>
      <c r="AF47" s="2212"/>
      <c r="AG47" s="2226"/>
      <c r="AH47" s="2244"/>
      <c r="AI47" s="2244"/>
      <c r="AJ47" s="1243" t="s">
        <v>530</v>
      </c>
      <c r="AK47" s="1243" t="s">
        <v>531</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520</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521</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204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205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206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19FF8-9325-C6D1-DE7C-0A5D8614B92E}" mc:Ignorable="x14ac xr xr2 xr3">
  <sheetPr>
    <tabColor theme="6" tint="0.4"/>
  </sheetPr>
  <dimension ref="A1:AZ69"/>
  <sheetViews>
    <sheetView topLeftCell="A1" showGridLines="0" zoomScale="90" workbookViewId="0">
      <selection activeCell="AB51" sqref="AB51:AB54"/>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3" style="2917" width="21.7109375" hidden="1" customWidth="1"/>
    <col min="24" max="24" style="2917" width="11.7109375" hidden="1" customWidth="1"/>
    <col min="25" max="25" style="2917" width="3.7109375" hidden="1" customWidth="1"/>
    <col min="26" max="26" style="2917" width="11.7109375" hidden="1" customWidth="1"/>
    <col min="27" max="27" style="2917" width="8.57421875" hidden="1" customWidth="1"/>
    <col min="28" max="28" style="2917" width="5.421875" customWidth="1"/>
    <col min="29" max="30" style="2917" width="3.7109375" customWidth="1"/>
    <col min="31" max="31" style="2917" width="24.7109375" customWidth="1"/>
    <col min="32" max="34" style="2917" width="3.7109375" customWidth="1"/>
    <col min="35" max="35" style="2917" width="24.7109375" customWidth="1"/>
    <col min="36" max="38" style="2917" width="3.7109375" customWidth="1"/>
    <col min="39" max="39" style="2917" width="18.8515625" customWidth="1"/>
    <col min="40" max="41" style="2917" width="21.7109375" customWidth="1"/>
    <col min="42" max="42" style="2917" width="11.7109375" customWidth="1"/>
    <col min="43" max="43" style="2917" width="3.7109375" customWidth="1"/>
    <col min="44" max="44" style="2917" width="11.7109375" customWidth="1"/>
    <col min="45" max="45" style="2917" width="8.57421875" customWidth="1"/>
    <col min="46" max="46" style="2917" width="4.7109375" customWidth="1"/>
    <col min="47" max="47" style="2917"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476</v>
      </c>
      <c r="P23" s="1544"/>
      <c r="Q23" s="1546"/>
      <c r="R23" s="1546"/>
      <c r="Y23" s="1543" t="s">
        <v>478</v>
      </c>
      <c r="AA23" s="1543" t="s">
        <v>479</v>
      </c>
      <c r="AB23" s="1543" t="s">
        <v>539</v>
      </c>
      <c r="AE23" s="1543" t="s">
        <v>540</v>
      </c>
      <c r="AF23" s="1543" t="s">
        <v>539</v>
      </c>
      <c r="AI23" s="1543" t="s">
        <v>541</v>
      </c>
      <c r="AJ23" s="1543" t="s">
        <v>539</v>
      </c>
      <c r="AM23" s="1543" t="s">
        <v>542</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"ДГК" СП "Биробиджанская ТЭЦ"</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тарифов и цен Правительства Еврейской автономной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45205.62945601852</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22/13-П</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45205.62945601852</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22/13-П</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543</v>
      </c>
      <c r="U40" s="289"/>
      <c r="V40" s="2208"/>
      <c r="W40" s="2208"/>
      <c r="X40" s="2208"/>
      <c r="Y40" s="2208"/>
      <c r="Z40" s="2209"/>
      <c r="AA40" s="2261" t="s">
        <v>488</v>
      </c>
      <c r="AB40" s="2253" t="s">
        <v>544</v>
      </c>
      <c r="AC40" s="2222"/>
      <c r="AD40" s="2222"/>
      <c r="AE40" s="2254"/>
      <c r="AF40" s="2222" t="s">
        <v>545</v>
      </c>
      <c r="AG40" s="2222"/>
      <c r="AH40" s="2222"/>
      <c r="AI40" s="2254"/>
      <c r="AJ40" s="2253" t="s">
        <v>546</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547</v>
      </c>
      <c r="W41" s="2030"/>
      <c r="X41" s="2225" t="s">
        <v>494</v>
      </c>
      <c r="Y41" s="2238"/>
      <c r="Z41" s="2239"/>
      <c r="AA41" s="2262"/>
      <c r="AB41" s="2255"/>
      <c r="AC41" s="2256"/>
      <c r="AD41" s="2256"/>
      <c r="AE41" s="2257"/>
      <c r="AF41" s="2256"/>
      <c r="AG41" s="2256"/>
      <c r="AH41" s="2256"/>
      <c r="AI41" s="2257"/>
      <c r="AJ41" s="2255"/>
      <c r="AK41" s="2256"/>
      <c r="AL41" s="2256"/>
      <c r="AM41" s="2256"/>
      <c r="AN41" s="1966" t="s">
        <v>548</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5" t="s">
        <v>549</v>
      </c>
      <c r="AO42" s="2264"/>
      <c r="AP42" s="2240"/>
      <c r="AQ42" s="2240"/>
      <c r="AR42" s="2241"/>
      <c r="AS42" s="2211"/>
      <c r="AT42" s="2214"/>
      <c r="AU42" s="1966"/>
    </row>
    <row customHeight="1" ht="14.25">
      <c r="A43" s="1406"/>
      <c r="B43" s="1406" t="s">
        <v>134</v>
      </c>
      <c r="C43" s="1406" t="s">
        <v>135</v>
      </c>
      <c r="D43" s="1406" t="s">
        <v>136</v>
      </c>
      <c r="E43" s="1400" t="s">
        <v>495</v>
      </c>
      <c r="F43" s="1400" t="s">
        <v>496</v>
      </c>
      <c r="G43" s="1400" t="s">
        <v>497</v>
      </c>
      <c r="H43" s="1400" t="s">
        <v>498</v>
      </c>
      <c r="I43" s="1400" t="s">
        <v>499</v>
      </c>
      <c r="J43" s="1400" t="s">
        <v>500</v>
      </c>
      <c r="K43" s="1400" t="s">
        <v>501</v>
      </c>
      <c r="L43" s="1400" t="s">
        <v>476</v>
      </c>
      <c r="Q43" s="279"/>
      <c r="R43" s="377"/>
      <c r="S43" s="2206"/>
      <c r="T43" s="2047"/>
      <c r="U43" s="290"/>
      <c r="V43" s="1366" t="s">
        <v>550</v>
      </c>
      <c r="W43" s="1366" t="s">
        <v>551</v>
      </c>
      <c r="X43" s="1374" t="s">
        <v>504</v>
      </c>
      <c r="Y43" s="2203" t="s">
        <v>505</v>
      </c>
      <c r="Z43" s="2204"/>
      <c r="AA43" s="2263"/>
      <c r="AB43" s="2258"/>
      <c r="AC43" s="2259"/>
      <c r="AD43" s="2259"/>
      <c r="AE43" s="2260"/>
      <c r="AF43" s="2259"/>
      <c r="AG43" s="2259"/>
      <c r="AH43" s="2259"/>
      <c r="AI43" s="2260"/>
      <c r="AJ43" s="2258"/>
      <c r="AK43" s="2259"/>
      <c r="AL43" s="2259"/>
      <c r="AM43" s="2260"/>
      <c r="AN43" s="1915" t="s">
        <v>550</v>
      </c>
      <c r="AO43" s="1915" t="s">
        <v>551</v>
      </c>
      <c r="AP43" s="1374" t="s">
        <v>504</v>
      </c>
      <c r="AQ43" s="2203" t="s">
        <v>505</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200</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122</v>
      </c>
      <c r="U45" s="288"/>
      <c r="V45" s="2176"/>
      <c r="W45" s="2176"/>
      <c r="X45" s="2176"/>
      <c r="Y45" s="2176"/>
      <c r="Z45" s="2176"/>
      <c r="AA45" s="2177"/>
      <c r="AB45" s="2175" t="str">
        <f>INDEX(PT_DIFFERENTIATION_NTAR,MATCH(A45,PT_DIFFERENTIATION_NTAR_ID,0))</f>
        <v>Плата за подключение (технологическое присоединение) объекта капитального строительства "Медицинский центр», расположенного по адресу: ЕАО, г. Биробиджан, ул. Комсомольская, 13а» с тепловой нагрузкой 0,0103 Гкал/час, к системе теплоснабжения АО «ДГК»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200</v>
      </c>
      <c r="B46" s="1399" t="s">
        <v>201</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458</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200</v>
      </c>
      <c r="B47" s="1399" t="s">
        <v>201</v>
      </c>
      <c r="C47" s="1399" t="s">
        <v>202</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460</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200</v>
      </c>
      <c r="B48" s="1399" t="s">
        <v>201</v>
      </c>
      <c r="C48" s="1399" t="s">
        <v>202</v>
      </c>
      <c r="D48" s="1399" t="s">
        <v>203</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462</v>
      </c>
      <c r="U48" s="288"/>
      <c r="V48" s="2176"/>
      <c r="W48" s="2176"/>
      <c r="X48" s="2176"/>
      <c r="Y48" s="2176"/>
      <c r="Z48" s="2176"/>
      <c r="AA48" s="2177"/>
      <c r="AB48" s="2175" t="str">
        <f>INDEX(PT_DIFFERENTIATION_IST_TE,MATCH(D48,PT_DIFFERENTIATION_IST_TE_ID,0))</f>
        <v>СП "Биробиджанская ТЭЦ"</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7" customFormat="1" customHeight="1" ht="0">
      <c r="A49" s="1379" t="s">
        <v>200</v>
      </c>
      <c r="B49" s="1379" t="s">
        <v>201</v>
      </c>
      <c r="C49" s="1379" t="s">
        <v>202</v>
      </c>
      <c r="D49" s="1379" t="s">
        <v>203</v>
      </c>
      <c r="E49" s="2192"/>
      <c r="F49" s="2192"/>
      <c r="G49" s="2192"/>
      <c r="H49" s="2192"/>
      <c r="I49" s="2189" t="str">
        <f>S48&amp;".1"</f>
        <v>1.1.1.1.1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200</v>
      </c>
      <c r="B50" s="1379" t="s">
        <v>201</v>
      </c>
      <c r="C50" s="1379" t="s">
        <v>202</v>
      </c>
      <c r="D50" s="1379" t="s">
        <v>203</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200</v>
      </c>
      <c r="B51" s="1399" t="s">
        <v>201</v>
      </c>
      <c r="C51" s="1399" t="s">
        <v>202</v>
      </c>
      <c r="D51" s="1399" t="s">
        <v>203</v>
      </c>
      <c r="E51" s="2192"/>
      <c r="F51" s="2192"/>
      <c r="G51" s="2192"/>
      <c r="H51" s="2192"/>
      <c r="I51" s="2219"/>
      <c r="J51" s="2219"/>
      <c r="K51" s="2189" t="str">
        <f>S48&amp;".1"</f>
        <v>1.1.1.1.1</v>
      </c>
      <c r="L51" s="1400"/>
      <c r="P51" s="2190"/>
      <c r="Q51" s="2190"/>
      <c r="R51" s="353">
        <v>1</v>
      </c>
      <c r="S51" s="2265" t="str">
        <f>$K51</f>
        <v>1.1.1.1.1</v>
      </c>
      <c r="T51" s="2268" t="s">
        <v>552</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t="s">
        <v>24</v>
      </c>
      <c r="AN51" s="760"/>
      <c r="AO51" s="1291">
        <v>66.06</v>
      </c>
      <c r="AP51" s="3885">
        <v>45210.63628472222</v>
      </c>
      <c r="AQ51" s="1495" t="s">
        <v>57</v>
      </c>
      <c r="AR51" s="3886" t="s">
        <v>24</v>
      </c>
      <c r="AS51" s="1495" t="s">
        <v>62</v>
      </c>
      <c r="AT51" s="1384"/>
      <c r="AU51" s="2186" t="s">
        <v>553</v>
      </c>
      <c r="AV51" s="519">
        <f>STRCHECKDATE(V54:AT54)</f>
      </c>
      <c r="AW51" s="508"/>
      <c r="AX51" s="508" t="str">
        <f>IF(T51="","",T51)</f>
        <v>ГП ЕАО "Облэнергоремонт плюс"</v>
      </c>
      <c r="AY51" s="508"/>
      <c r="AZ51" s="508"/>
    </row>
    <row customHeight="1" ht="11.25">
      <c r="A52" s="1399" t="s">
        <v>200</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2272" t="s">
        <v>24</v>
      </c>
      <c r="AJ52" s="1946"/>
      <c r="AK52" s="308"/>
      <c r="AL52" s="423"/>
      <c r="AM52" s="422" t="s">
        <v>535</v>
      </c>
      <c r="AN52" s="1429"/>
      <c r="AO52" s="1532"/>
      <c r="AP52" s="1429"/>
      <c r="AQ52" s="1429"/>
      <c r="AR52" s="1429"/>
      <c r="AS52" s="1429"/>
      <c r="AT52" s="1426"/>
      <c r="AU52" s="2187"/>
      <c r="AW52" s="508"/>
      <c r="AX52" s="508"/>
      <c r="AY52" s="508"/>
      <c r="AZ52" s="508"/>
    </row>
    <row customHeight="1" ht="11.25">
      <c r="A53" s="1399" t="s">
        <v>200</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536</v>
      </c>
      <c r="AJ53" s="1429"/>
      <c r="AK53" s="1429"/>
      <c r="AL53" s="1429"/>
      <c r="AM53" s="1429"/>
      <c r="AN53" s="1429"/>
      <c r="AO53" s="1532"/>
      <c r="AP53" s="1429"/>
      <c r="AQ53" s="1429"/>
      <c r="AR53" s="1429"/>
      <c r="AS53" s="1429"/>
      <c r="AT53" s="1426"/>
      <c r="AU53" s="2187"/>
      <c r="AW53" s="508"/>
      <c r="AX53" s="508"/>
      <c r="AY53" s="508"/>
      <c r="AZ53" s="508"/>
    </row>
    <row customHeight="1" ht="11.25">
      <c r="A54" s="1399" t="s">
        <v>200</v>
      </c>
      <c r="B54" s="1399" t="s">
        <v>201</v>
      </c>
      <c r="C54" s="1399" t="s">
        <v>202</v>
      </c>
      <c r="D54" s="1399" t="s">
        <v>203</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537</v>
      </c>
      <c r="AF54" s="1429"/>
      <c r="AG54" s="1429"/>
      <c r="AH54" s="1429"/>
      <c r="AI54" s="1429"/>
      <c r="AJ54" s="1429"/>
      <c r="AK54" s="1429"/>
      <c r="AL54" s="1429"/>
      <c r="AM54" s="1429"/>
      <c r="AN54" s="1429"/>
      <c r="AO54" s="1430" t="str">
        <f>AP51&amp;"-"&amp;AR51</f>
        <v>45210.63628472222-</v>
      </c>
      <c r="AP54" s="1429"/>
      <c r="AQ54" s="1429"/>
      <c r="AR54" s="1429"/>
      <c r="AS54" s="1429"/>
      <c r="AT54" s="1385"/>
      <c r="AU54" s="2187"/>
      <c r="AW54" s="508"/>
      <c r="AX54" s="508" t="str">
        <f>IF(T54="","",T54)</f>
        <v/>
      </c>
      <c r="AY54" s="508"/>
      <c r="AZ54" s="508"/>
    </row>
    <row customHeight="1" ht="11.25">
      <c r="A55" s="1399" t="s">
        <v>200</v>
      </c>
      <c r="B55" s="1399" t="s">
        <v>201</v>
      </c>
      <c r="C55" s="1399" t="s">
        <v>202</v>
      </c>
      <c r="D55" s="1399" t="s">
        <v>203</v>
      </c>
      <c r="E55" s="2192"/>
      <c r="F55" s="2192"/>
      <c r="G55" s="2192"/>
      <c r="H55" s="2192"/>
      <c r="I55" s="2219"/>
      <c r="J55" s="2189"/>
      <c r="K55" s="1399"/>
      <c r="L55" s="1400"/>
      <c r="P55" s="2190"/>
      <c r="Q55" s="2190"/>
      <c r="R55" s="352"/>
      <c r="S55" s="1314"/>
      <c r="T55" s="275" t="s">
        <v>538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200</v>
      </c>
      <c r="B56" s="1379" t="s">
        <v>201</v>
      </c>
      <c r="C56" s="1379" t="s">
        <v>202</v>
      </c>
      <c r="D56" s="1379" t="s">
        <v>203</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200</v>
      </c>
      <c r="B57" s="1379" t="s">
        <v>201</v>
      </c>
      <c r="C57" s="1379" t="s">
        <v>202</v>
      </c>
      <c r="D57" s="1379" t="s">
        <v>203</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200</v>
      </c>
      <c r="B58" s="1379" t="s">
        <v>201</v>
      </c>
      <c r="C58" s="1379" t="s">
        <v>202</v>
      </c>
      <c r="D58" s="1350"/>
      <c r="E58" s="2192"/>
      <c r="F58" s="2192"/>
      <c r="G58" s="2191"/>
      <c r="H58" s="1350"/>
      <c r="I58" s="1350"/>
      <c r="J58" s="1350"/>
      <c r="K58" s="1350"/>
      <c r="L58" s="1375"/>
      <c r="M58" s="1351"/>
      <c r="N58" s="1351"/>
      <c r="P58" s="1352"/>
      <c r="Q58" s="1353"/>
      <c r="R58" s="1352"/>
      <c r="S58" s="1358"/>
      <c r="T58" s="1361" t="s">
        <v>204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200</v>
      </c>
      <c r="B59" s="1379" t="s">
        <v>201</v>
      </c>
      <c r="C59" s="1350"/>
      <c r="D59" s="1350"/>
      <c r="E59" s="2192"/>
      <c r="F59" s="2191"/>
      <c r="G59" s="1350"/>
      <c r="H59" s="1350"/>
      <c r="I59" s="1350"/>
      <c r="J59" s="1350"/>
      <c r="K59" s="1350"/>
      <c r="L59" s="1375"/>
      <c r="M59" s="1357"/>
      <c r="N59" s="1357"/>
      <c r="P59" s="1352"/>
      <c r="Q59" s="1353"/>
      <c r="R59" s="1352"/>
      <c r="S59" s="1358"/>
      <c r="T59" s="1361" t="s">
        <v>205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200</v>
      </c>
      <c r="B60" s="1379"/>
      <c r="C60" s="1379"/>
      <c r="D60" s="1379"/>
      <c r="E60" s="2192"/>
      <c r="F60" s="1379"/>
      <c r="G60" s="1379"/>
      <c r="H60" s="1379"/>
      <c r="I60" s="1379"/>
      <c r="J60" s="1379"/>
      <c r="K60" s="1379"/>
      <c r="L60" s="1382"/>
      <c r="M60" s="1357"/>
      <c r="N60" s="1357"/>
      <c r="O60" s="526"/>
      <c r="P60" s="385"/>
      <c r="Q60" s="1380"/>
      <c r="R60" s="385"/>
      <c r="S60" s="1358"/>
      <c r="T60" s="1361" t="s">
        <v>206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200</v>
      </c>
      <c r="B61" s="1379"/>
      <c r="C61" s="1379"/>
      <c r="D61" s="1379"/>
      <c r="E61" s="2191"/>
      <c r="F61" s="1379"/>
      <c r="G61" s="1379"/>
      <c r="H61" s="1379"/>
      <c r="I61" s="1379"/>
      <c r="J61" s="1379"/>
      <c r="K61" s="1379"/>
      <c r="L61" s="1382"/>
      <c r="M61" s="1357"/>
      <c r="N61" s="1357"/>
      <c r="O61" s="526"/>
      <c r="P61" s="385"/>
      <c r="Q61" s="1380"/>
      <c r="R61" s="385"/>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27892A-EF28-456E-17C7-EA95E73010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4" width="32.57421875" customWidth="1"/>
    <col min="2" max="2" style="3985" width="11.00390625" customWidth="1"/>
    <col min="3" max="3" style="3985" width="9.140625"/>
    <col min="4" max="4" style="3985" width="26.57421875" customWidth="1"/>
    <col min="5" max="5" style="3900" width="27.7109375" customWidth="1"/>
    <col min="6" max="6" style="3900" width="23.57421875" customWidth="1"/>
    <col min="7" max="7" style="3900" width="31.421875" customWidth="1"/>
    <col min="8" max="8" style="3900" width="40.8515625" customWidth="1"/>
    <col min="9" max="9" style="3900" width="14.57421875" customWidth="1"/>
    <col min="10" max="10" style="3900" width="26.8515625" customWidth="1"/>
    <col min="11" max="11" style="3900" width="50.00390625" customWidth="1"/>
    <col min="12" max="12" style="3900" width="52.421875" customWidth="1"/>
    <col min="13" max="13" style="3900" width="10.7109375" customWidth="1"/>
    <col min="14" max="14" style="3900" width="55.140625" customWidth="1"/>
    <col min="15" max="15" style="3900" width="31.8515625" customWidth="1"/>
    <col min="16" max="16" style="3900" width="23.8515625" customWidth="1"/>
    <col min="17" max="17" style="3900" width="46.57421875" customWidth="1"/>
    <col min="18" max="18" style="3900" width="24.00390625" customWidth="1"/>
    <col min="19" max="19" style="3900" width="20.57421875" customWidth="1"/>
    <col min="20" max="20" style="3900" width="22.00390625" customWidth="1"/>
    <col min="21" max="22" style="3900" width="26.421875" customWidth="1"/>
    <col min="23" max="23" style="3900" width="8.28125" hidden="1" customWidth="1"/>
    <col min="24" max="24" style="3900" width="59.7109375" customWidth="1"/>
    <col min="25" max="25" style="3900" width="49.140625" customWidth="1"/>
    <col min="26" max="26" style="3900" width="11.140625" customWidth="1"/>
    <col min="27" max="30" style="3900" width="29.00390625" customWidth="1"/>
    <col min="31" max="31" style="3900" width="9.140625"/>
    <col min="32" max="32" style="3900" width="34.7109375" customWidth="1"/>
    <col min="33" max="33" style="3900" width="9.140625"/>
    <col min="34" max="35" style="3900" width="34.421875" customWidth="1"/>
    <col min="36" max="36" style="3900" width="9.140625"/>
    <col min="37" max="37" style="3900" width="24.57421875" customWidth="1"/>
    <col min="38" max="38" style="3900" width="9.140625"/>
    <col min="39" max="39" style="3900" width="26.140625" customWidth="1"/>
    <col min="40" max="40" style="3900" width="1.7109375" customWidth="1"/>
    <col min="41" max="41" style="3900" width="9.140625"/>
    <col min="42" max="43" style="3900" width="47.8515625" customWidth="1"/>
    <col min="44" max="44" style="3900" width="1.7109375" customWidth="1"/>
    <col min="45" max="45" style="3900" width="21.421875" customWidth="1"/>
    <col min="46" max="46" style="3900" width="1.7109375" customWidth="1"/>
    <col min="47" max="47" style="3900" width="31.28125" customWidth="1"/>
    <col min="48" max="48" style="3900" width="1.7109375" customWidth="1"/>
    <col min="49" max="50" style="3986" width="9.140625"/>
    <col min="51" max="51" style="3900" width="3.7109375" customWidth="1"/>
    <col min="52" max="52" style="3900" width="55.00390625" customWidth="1"/>
    <col min="53" max="53" style="3900" width="9.140625"/>
    <col min="54" max="54" style="3900" width="35.140625" customWidth="1"/>
    <col min="55" max="55" style="3900" width="9.140625"/>
    <col min="56" max="56" style="3900" width="1.7109375" customWidth="1"/>
    <col min="57" max="57" style="3987" width="12.57421875" customWidth="1"/>
    <col min="58" max="58" style="3987" width="14.28125" customWidth="1"/>
    <col min="59" max="59" style="3900" width="30.7109375" customWidth="1"/>
    <col min="60" max="60" style="3895" width="40.7109375" customWidth="1"/>
    <col min="61" max="61" style="3895" width="15.00390625" customWidth="1"/>
    <col min="62" max="62" style="3895" width="40.7109375" customWidth="1"/>
    <col min="63" max="63" style="3895" width="2.7109375" customWidth="1"/>
    <col min="64" max="64" style="3895" width="44.7109375" customWidth="1"/>
    <col min="65" max="65" style="3895" width="2.7109375" customWidth="1"/>
    <col min="66" max="66" style="3895" width="40.7109375" customWidth="1"/>
    <col min="67" max="68" style="3900" width="9.140625"/>
    <col min="69" max="69" style="3900" width="18.140625" customWidth="1"/>
    <col min="70" max="70" style="3900" width="57.8515625" customWidth="1"/>
    <col min="71" max="71" style="3954" width="1.7109375" customWidth="1"/>
    <col min="72" max="72" style="3900" width="22.57421875" customWidth="1"/>
    <col min="73" max="73" style="3900" width="57.8515625" customWidth="1"/>
    <col min="74" max="74" style="3900" width="1.7109375" customWidth="1"/>
    <col min="75" max="75" style="3900" width="22.57421875" customWidth="1"/>
    <col min="76" max="76" style="3900" width="57.8515625" customWidth="1"/>
    <col min="77" max="77" style="3900" width="1.7109375" customWidth="1"/>
    <col min="78" max="78" style="3900" width="22.57421875" customWidth="1"/>
    <col min="79" max="79" style="3900" width="57.8515625" customWidth="1"/>
    <col min="80" max="81" style="3900" width="9.140625"/>
    <col min="82" max="82" style="3900" width="49.57421875" customWidth="1"/>
  </cols>
  <sheetData>
    <row s="3890"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t="s">
        <v>567</v>
      </c>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62</v>
      </c>
      <c r="E2" s="1089" t="s">
        <v>601</v>
      </c>
      <c r="F2" s="1089" t="s">
        <v>602</v>
      </c>
      <c r="G2" s="1089" t="s">
        <v>603</v>
      </c>
      <c r="H2" s="1090" t="s">
        <v>55</v>
      </c>
      <c r="I2" s="1089" t="s">
        <v>109</v>
      </c>
      <c r="J2" s="1089" t="s">
        <v>604</v>
      </c>
      <c r="K2" s="1091" t="s">
        <v>605</v>
      </c>
      <c r="L2" s="1092"/>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53</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110</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90</v>
      </c>
      <c r="J4" s="1089" t="s">
        <v>667</v>
      </c>
      <c r="K4" s="1091" t="s">
        <v>668</v>
      </c>
      <c r="L4" s="1092">
        <f>_xlfn.IFERROR(MATCH(K4,OFFER_METHOD,0),0)</f>
        <v>0</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91</v>
      </c>
      <c r="K5" s="1091" t="s">
        <v>701</v>
      </c>
      <c r="L5" s="1092">
        <f>_xlfn.IFERROR(MATCH(K5,OFFER_METHOD,0),0)</f>
        <v>0</v>
      </c>
      <c r="M5" s="1091">
        <v>4</v>
      </c>
      <c r="N5" s="1105" t="s">
        <v>702</v>
      </c>
      <c r="O5" s="1089" t="s">
        <v>703</v>
      </c>
      <c r="Q5" s="1094" t="s">
        <v>704</v>
      </c>
      <c r="R5" s="129" t="s">
        <v>705</v>
      </c>
      <c r="T5" s="1090" t="s">
        <v>706</v>
      </c>
      <c r="U5" s="1092" t="s">
        <v>707</v>
      </c>
      <c r="V5" s="1096">
        <v>4</v>
      </c>
      <c r="W5" s="1097"/>
      <c r="X5" s="1097" t="s">
        <v>165</v>
      </c>
      <c r="Y5" s="1088" t="s">
        <v>708</v>
      </c>
      <c r="Z5" s="1104">
        <v>1</v>
      </c>
      <c r="AF5" s="1090" t="s">
        <v>709</v>
      </c>
      <c r="AH5" s="1089" t="s">
        <v>710</v>
      </c>
      <c r="AK5" s="1089" t="s">
        <v>711</v>
      </c>
      <c r="AM5" s="1089" t="s">
        <v>712</v>
      </c>
      <c r="AP5" s="1100" t="s">
        <v>165</v>
      </c>
      <c r="AQ5" s="1101" t="s">
        <v>165</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221</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111</v>
      </c>
      <c r="J6" s="1080" t="s">
        <v>726</v>
      </c>
      <c r="L6" s="1092">
        <f>SUM(kind_of_control_method_filter)</f>
        <v>0</v>
      </c>
      <c r="N6" s="1105" t="s">
        <v>727</v>
      </c>
      <c r="O6" s="1089" t="s">
        <v>728</v>
      </c>
      <c r="R6" s="129" t="s">
        <v>608</v>
      </c>
      <c r="T6" s="1090" t="s">
        <v>729</v>
      </c>
      <c r="U6" s="1092" t="s">
        <v>709</v>
      </c>
      <c r="V6" s="1096">
        <v>5</v>
      </c>
      <c r="W6" s="1097"/>
      <c r="X6" s="1088" t="s">
        <v>171</v>
      </c>
      <c r="Y6" s="1088" t="s">
        <v>730</v>
      </c>
      <c r="Z6" s="1104"/>
      <c r="AA6" s="1107"/>
      <c r="AH6" s="1089" t="s">
        <v>731</v>
      </c>
      <c r="AK6" s="1089" t="s">
        <v>732</v>
      </c>
      <c r="AM6" s="1089" t="s">
        <v>733</v>
      </c>
      <c r="AP6" s="1100" t="s">
        <v>171</v>
      </c>
      <c r="AQ6" s="1101" t="s">
        <v>171</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226</v>
      </c>
      <c r="BV6" s="1083"/>
      <c r="BW6" s="1741">
        <v>4213768</v>
      </c>
      <c r="BX6" s="1739" t="s">
        <v>246</v>
      </c>
      <c r="BZ6" s="1317">
        <v>64237510</v>
      </c>
      <c r="CA6" s="1081" t="s">
        <v>741</v>
      </c>
    </row>
    <row customHeight="1" ht="11.25">
      <c r="A7" s="1087" t="s">
        <v>742</v>
      </c>
      <c r="B7" s="1088">
        <v>2005</v>
      </c>
      <c r="E7" s="1089" t="s">
        <v>743</v>
      </c>
      <c r="F7" s="1106"/>
      <c r="H7" s="1090" t="s">
        <v>744</v>
      </c>
      <c r="I7" s="1089" t="s">
        <v>92</v>
      </c>
      <c r="J7" s="1089" t="s">
        <v>745</v>
      </c>
      <c r="N7" s="1109" t="s">
        <v>746</v>
      </c>
      <c r="O7" s="1089" t="s">
        <v>747</v>
      </c>
      <c r="U7" s="1092" t="s">
        <v>57</v>
      </c>
      <c r="V7" s="370" t="s">
        <v>92</v>
      </c>
      <c r="W7" s="1097"/>
      <c r="X7" s="1088" t="s">
        <v>177</v>
      </c>
      <c r="Y7" s="1088" t="s">
        <v>708</v>
      </c>
      <c r="Z7" s="1104"/>
      <c r="AA7" s="1107"/>
      <c r="AH7" s="1089" t="s">
        <v>748</v>
      </c>
      <c r="AK7" s="1089" t="s">
        <v>749</v>
      </c>
      <c r="AM7" s="1089" t="s">
        <v>750</v>
      </c>
      <c r="AP7" s="1100" t="s">
        <v>177</v>
      </c>
      <c r="AQ7" s="1101" t="s">
        <v>177</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231</v>
      </c>
      <c r="BV7" s="1083"/>
      <c r="BW7" s="1741">
        <v>4213769</v>
      </c>
      <c r="BX7" s="1739" t="s">
        <v>758</v>
      </c>
      <c r="BZ7" s="1317">
        <v>64237511</v>
      </c>
      <c r="CA7" s="1081" t="s">
        <v>261</v>
      </c>
    </row>
    <row customHeight="1" ht="11.25">
      <c r="A8" s="1087" t="s">
        <v>759</v>
      </c>
      <c r="B8" s="1088">
        <v>2006</v>
      </c>
      <c r="E8" s="1089" t="s">
        <v>760</v>
      </c>
      <c r="F8" s="1106"/>
      <c r="I8" s="1089" t="s">
        <v>93</v>
      </c>
      <c r="J8" s="1089" t="s">
        <v>761</v>
      </c>
      <c r="N8" s="1177" t="s">
        <v>762</v>
      </c>
      <c r="O8" s="1089" t="s">
        <v>763</v>
      </c>
      <c r="V8" s="370" t="s">
        <v>93</v>
      </c>
      <c r="W8" s="1097"/>
      <c r="X8" s="1088" t="s">
        <v>183</v>
      </c>
      <c r="Y8" s="1088" t="s">
        <v>708</v>
      </c>
      <c r="Z8" s="1104"/>
      <c r="AA8" s="1107"/>
      <c r="AK8" s="1089" t="s">
        <v>764</v>
      </c>
      <c r="AP8" s="1100" t="s">
        <v>183</v>
      </c>
      <c r="AQ8" s="1101" t="s">
        <v>183</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165</v>
      </c>
      <c r="BS8" s="1465"/>
      <c r="BT8" s="1317">
        <v>64236874</v>
      </c>
      <c r="BU8" s="1331" t="s">
        <v>773</v>
      </c>
      <c r="BV8" s="1083"/>
      <c r="BW8" s="1741">
        <v>4213770</v>
      </c>
      <c r="BX8" s="1742" t="s">
        <v>774</v>
      </c>
      <c r="BZ8" s="1317">
        <v>64237512</v>
      </c>
      <c r="CA8" s="1081" t="s">
        <v>256</v>
      </c>
    </row>
    <row customHeight="1" ht="11.25">
      <c r="A9" s="1087" t="s">
        <v>775</v>
      </c>
      <c r="B9" s="1088">
        <v>2007</v>
      </c>
      <c r="E9" s="1089" t="s">
        <v>776</v>
      </c>
      <c r="F9" s="1106"/>
      <c r="G9" s="1080" t="s">
        <v>777</v>
      </c>
      <c r="H9" s="1080" t="s">
        <v>778</v>
      </c>
      <c r="I9" s="1089" t="s">
        <v>99</v>
      </c>
      <c r="O9" s="1089" t="s">
        <v>779</v>
      </c>
      <c r="V9" s="370" t="s">
        <v>99</v>
      </c>
      <c r="W9" s="1097"/>
      <c r="X9" s="1088" t="s">
        <v>189</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171</v>
      </c>
      <c r="BS9" s="1465"/>
      <c r="BT9" s="1317">
        <v>64236875</v>
      </c>
      <c r="BU9" s="1081" t="s">
        <v>236</v>
      </c>
      <c r="BV9" s="1083"/>
      <c r="BW9" s="1736"/>
      <c r="BX9" s="1736"/>
    </row>
    <row customHeight="1" ht="11.25">
      <c r="A10" s="1087" t="s">
        <v>789</v>
      </c>
      <c r="B10" s="1088">
        <v>2008</v>
      </c>
      <c r="E10" s="1089" t="s">
        <v>790</v>
      </c>
      <c r="F10" s="1106"/>
      <c r="G10" s="1089" t="s">
        <v>791</v>
      </c>
      <c r="H10" s="1089" t="s">
        <v>792</v>
      </c>
      <c r="I10" s="1089" t="s">
        <v>147</v>
      </c>
      <c r="J10" s="1080" t="s">
        <v>793</v>
      </c>
      <c r="K10" s="1080" t="s">
        <v>794</v>
      </c>
      <c r="O10" s="1089" t="s">
        <v>795</v>
      </c>
      <c r="V10" s="371" t="s">
        <v>147</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177</v>
      </c>
      <c r="BS10" s="1465"/>
      <c r="BT10" s="1317">
        <v>64236876</v>
      </c>
      <c r="BU10" s="1081" t="s">
        <v>216</v>
      </c>
      <c r="BV10" s="1083"/>
      <c r="BW10" s="1736"/>
      <c r="BX10" s="1736"/>
    </row>
    <row customHeight="1" ht="11.25">
      <c r="A11" s="1087" t="s">
        <v>805</v>
      </c>
      <c r="B11" s="1088">
        <v>2009</v>
      </c>
      <c r="E11" s="1089" t="s">
        <v>806</v>
      </c>
      <c r="F11" s="1106"/>
      <c r="G11" s="1089" t="s">
        <v>807</v>
      </c>
      <c r="H11" s="1089" t="s">
        <v>808</v>
      </c>
      <c r="I11" s="1089" t="s">
        <v>148</v>
      </c>
      <c r="J11" s="1090" t="s">
        <v>809</v>
      </c>
      <c r="K11" s="1112" t="s">
        <v>810</v>
      </c>
      <c r="O11" s="1090" t="s">
        <v>811</v>
      </c>
      <c r="V11" s="370" t="s">
        <v>148</v>
      </c>
      <c r="W11" s="261"/>
      <c r="X11" s="1097" t="s">
        <v>781</v>
      </c>
      <c r="Y11" s="1088" t="s">
        <v>812</v>
      </c>
      <c r="Z11" s="1104"/>
      <c r="AP11" s="1100" t="s">
        <v>189</v>
      </c>
      <c r="AQ11" s="1102" t="s">
        <v>189</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183</v>
      </c>
      <c r="BS11" s="1465"/>
      <c r="BW11" s="1736"/>
      <c r="BX11" s="1736"/>
    </row>
    <row customHeight="1" ht="11.25">
      <c r="A12" s="1087" t="s">
        <v>819</v>
      </c>
      <c r="B12" s="1088">
        <v>2010</v>
      </c>
      <c r="E12" s="1089" t="s">
        <v>820</v>
      </c>
      <c r="F12" s="1106"/>
      <c r="G12" s="1089" t="s">
        <v>808</v>
      </c>
      <c r="I12" s="1089" t="s">
        <v>149</v>
      </c>
      <c r="J12" s="1090" t="s">
        <v>821</v>
      </c>
      <c r="K12" s="1112" t="s">
        <v>822</v>
      </c>
      <c r="O12" s="1090" t="s">
        <v>608</v>
      </c>
      <c r="V12" s="370" t="s">
        <v>149</v>
      </c>
      <c r="W12" s="1102"/>
      <c r="X12" s="1097" t="s">
        <v>823</v>
      </c>
      <c r="Y12" s="1088" t="s">
        <v>614</v>
      </c>
      <c r="AP12" s="1100"/>
      <c r="AW12" s="1134" t="s">
        <v>148</v>
      </c>
      <c r="AX12" s="1134" t="s">
        <v>148</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150</v>
      </c>
      <c r="K13" s="1112" t="s">
        <v>780</v>
      </c>
      <c r="V13" s="370" t="s">
        <v>150</v>
      </c>
      <c r="W13" s="1102"/>
      <c r="X13" s="1102"/>
      <c r="Y13" s="1102"/>
      <c r="AW13" s="1134" t="s">
        <v>149</v>
      </c>
      <c r="AX13" s="1134" t="s">
        <v>149</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151</v>
      </c>
      <c r="J14" s="1080" t="s">
        <v>838</v>
      </c>
      <c r="N14" s="1080" t="s">
        <v>839</v>
      </c>
      <c r="V14" s="1096">
        <v>13</v>
      </c>
      <c r="W14" s="1097"/>
      <c r="X14" s="1097" t="s">
        <v>648</v>
      </c>
      <c r="Y14" s="1088" t="s">
        <v>614</v>
      </c>
      <c r="AW14" s="1134" t="s">
        <v>150</v>
      </c>
      <c r="AX14" s="1134" t="s">
        <v>150</v>
      </c>
      <c r="AZ14" s="1080" t="s">
        <v>840</v>
      </c>
      <c r="BB14" s="1134" t="s">
        <v>841</v>
      </c>
      <c r="BC14" s="1134" t="s">
        <v>833</v>
      </c>
      <c r="BE14" s="1134">
        <v>2012</v>
      </c>
      <c r="BH14" s="1081" t="s">
        <v>757</v>
      </c>
      <c r="BJ14" s="1235" t="s">
        <v>842</v>
      </c>
      <c r="BL14" s="1235" t="s">
        <v>842</v>
      </c>
      <c r="BN14" s="1081" t="s">
        <v>843</v>
      </c>
      <c r="BQ14" s="1317">
        <v>4213782</v>
      </c>
      <c r="BR14" s="1081" t="s">
        <v>189</v>
      </c>
      <c r="BS14" s="1465"/>
      <c r="BT14" s="1083"/>
      <c r="BU14" s="1083"/>
      <c r="BV14" s="1083"/>
      <c r="BW14" s="1740"/>
      <c r="BX14" s="1736"/>
    </row>
    <row customHeight="1" ht="19.5">
      <c r="A15" s="1087" t="s">
        <v>844</v>
      </c>
      <c r="B15" s="1088">
        <v>2013</v>
      </c>
      <c r="E15" s="1744" t="s">
        <v>845</v>
      </c>
      <c r="G15" s="1080" t="s">
        <v>846</v>
      </c>
      <c r="H15" s="1080" t="s">
        <v>847</v>
      </c>
      <c r="I15" s="1091" t="s">
        <v>152</v>
      </c>
      <c r="J15" s="1102" t="s">
        <v>848</v>
      </c>
      <c r="N15" s="1172" t="s">
        <v>849</v>
      </c>
      <c r="X15" s="1100"/>
      <c r="AW15" s="1134" t="s">
        <v>151</v>
      </c>
      <c r="AX15" s="1134" t="s">
        <v>151</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14</v>
      </c>
      <c r="B16" s="1088">
        <v>2014</v>
      </c>
      <c r="E16" s="1745" t="s">
        <v>853</v>
      </c>
      <c r="G16" s="1089" t="s">
        <v>854</v>
      </c>
      <c r="H16" s="1089" t="s">
        <v>855</v>
      </c>
      <c r="I16" s="1091" t="s">
        <v>856</v>
      </c>
      <c r="J16" s="1102" t="s">
        <v>631</v>
      </c>
      <c r="N16" s="1172" t="s">
        <v>857</v>
      </c>
      <c r="AW16" s="1134" t="s">
        <v>152</v>
      </c>
      <c r="AX16" s="1134" t="s">
        <v>152</v>
      </c>
      <c r="AZ16" s="1134" t="s">
        <v>783</v>
      </c>
      <c r="BB16" s="1134" t="s">
        <v>858</v>
      </c>
      <c r="BC16" s="1134" t="s">
        <v>833</v>
      </c>
      <c r="BE16" s="1134">
        <v>2014</v>
      </c>
      <c r="BH16" s="1081" t="s">
        <v>788</v>
      </c>
      <c r="BJ16" s="1235" t="s">
        <v>859</v>
      </c>
      <c r="BL16" s="1235" t="s">
        <v>859</v>
      </c>
      <c r="BN16" s="1081" t="s">
        <v>860</v>
      </c>
      <c r="BR16" s="1083"/>
      <c r="BS16" s="1467"/>
      <c r="BT16" s="1083"/>
      <c r="BU16" s="1083"/>
      <c r="BV16" s="1083"/>
      <c r="BW16" s="1740"/>
      <c r="BX16" s="1736"/>
    </row>
    <row customHeight="1" ht="21">
      <c r="A17" s="1087" t="s">
        <v>861</v>
      </c>
      <c r="B17" s="1088">
        <v>2015</v>
      </c>
      <c r="G17" s="1089" t="s">
        <v>808</v>
      </c>
      <c r="H17" s="1089" t="s">
        <v>808</v>
      </c>
      <c r="I17" s="1089" t="s">
        <v>862</v>
      </c>
      <c r="N17" s="1172" t="s">
        <v>863</v>
      </c>
      <c r="X17" s="1100"/>
      <c r="AW17" s="1134" t="s">
        <v>856</v>
      </c>
      <c r="AX17" s="1134" t="s">
        <v>856</v>
      </c>
      <c r="AZ17" s="1134" t="s">
        <v>864</v>
      </c>
      <c r="BB17" s="1134" t="s">
        <v>865</v>
      </c>
      <c r="BC17" s="1134" t="s">
        <v>717</v>
      </c>
      <c r="BE17" s="1134">
        <v>2015</v>
      </c>
      <c r="BH17" s="1081" t="s">
        <v>804</v>
      </c>
      <c r="BJ17" s="1235" t="s">
        <v>866</v>
      </c>
      <c r="BL17" s="1235" t="s">
        <v>866</v>
      </c>
      <c r="BN17" s="1081" t="s">
        <v>867</v>
      </c>
      <c r="BR17" s="1080" t="s">
        <v>659</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717</v>
      </c>
      <c r="BE18" s="1134">
        <v>2016</v>
      </c>
      <c r="BH18" s="1081" t="s">
        <v>818</v>
      </c>
      <c r="BJ18" s="1235" t="s">
        <v>876</v>
      </c>
      <c r="BL18" s="1235" t="s">
        <v>876</v>
      </c>
      <c r="BN18" s="1081" t="s">
        <v>877</v>
      </c>
      <c r="BQ18" s="1468" t="s">
        <v>689</v>
      </c>
      <c r="BR18" s="1173" t="s">
        <v>690</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717</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833</v>
      </c>
      <c r="BE20" s="1134">
        <v>2018</v>
      </c>
      <c r="BH20" s="1081" t="s">
        <v>829</v>
      </c>
      <c r="BJ20" s="1081" t="s">
        <v>757</v>
      </c>
      <c r="BL20" s="1081" t="s">
        <v>757</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717</v>
      </c>
      <c r="BE21" s="1134">
        <v>2019</v>
      </c>
      <c r="BH21" s="1081" t="s">
        <v>836</v>
      </c>
      <c r="BJ21" s="1081" t="s">
        <v>772</v>
      </c>
      <c r="BL21" s="1081" t="s">
        <v>772</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717</v>
      </c>
      <c r="BE22" s="1134">
        <v>2020</v>
      </c>
      <c r="BH22" s="1081" t="s">
        <v>843</v>
      </c>
      <c r="BJ22" s="1081" t="s">
        <v>788</v>
      </c>
      <c r="BL22" s="1081" t="s">
        <v>788</v>
      </c>
      <c r="BQ22" s="1317">
        <v>4190067</v>
      </c>
      <c r="BR22" s="1081" t="s">
        <v>921</v>
      </c>
      <c r="BS22" s="1465"/>
      <c r="BT22" s="1317">
        <v>4189674</v>
      </c>
      <c r="BU22" s="1081" t="s">
        <v>922</v>
      </c>
      <c r="BV22" s="1083"/>
      <c r="BW22" s="1083"/>
      <c r="CC22" s="1317">
        <v>4189711</v>
      </c>
      <c r="CD22" s="1081" t="s">
        <v>285</v>
      </c>
    </row>
    <row customHeight="1" ht="21">
      <c r="A23" s="1087" t="s">
        <v>923</v>
      </c>
      <c r="B23" s="1088">
        <v>2021</v>
      </c>
      <c r="AW23" s="1134" t="s">
        <v>924</v>
      </c>
      <c r="AX23" s="1134" t="s">
        <v>924</v>
      </c>
      <c r="AZ23" s="1134" t="s">
        <v>925</v>
      </c>
      <c r="BB23" s="1134" t="s">
        <v>926</v>
      </c>
      <c r="BC23" s="1134" t="s">
        <v>624</v>
      </c>
      <c r="BE23" s="1134">
        <v>2021</v>
      </c>
      <c r="BH23" s="1081" t="s">
        <v>852</v>
      </c>
      <c r="BJ23" s="1081" t="s">
        <v>804</v>
      </c>
      <c r="BL23" s="1081" t="s">
        <v>804</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818</v>
      </c>
      <c r="BL24" s="1081" t="s">
        <v>818</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811</v>
      </c>
      <c r="BB26" s="1134" t="s">
        <v>947</v>
      </c>
      <c r="BC26" s="1134" t="s">
        <v>934</v>
      </c>
      <c r="BE26" s="1134">
        <v>2024</v>
      </c>
      <c r="BH26" s="1081" t="s">
        <v>877</v>
      </c>
      <c r="BJ26" s="1081" t="s">
        <v>829</v>
      </c>
      <c r="BL26" s="1081" t="s">
        <v>829</v>
      </c>
      <c r="BQ26" s="1317">
        <v>4190071</v>
      </c>
      <c r="BR26" s="1081" t="s">
        <v>948</v>
      </c>
      <c r="BS26" s="1465"/>
      <c r="BV26" s="1083"/>
      <c r="BW26" s="1083"/>
    </row>
    <row customHeight="1" ht="11.25">
      <c r="A27" s="1087" t="s">
        <v>949</v>
      </c>
      <c r="B27" s="1088">
        <v>2025</v>
      </c>
      <c r="J27" s="162" t="s">
        <v>393</v>
      </c>
      <c r="AX27" s="1134" t="s">
        <v>950</v>
      </c>
      <c r="BB27" s="1134" t="s">
        <v>951</v>
      </c>
      <c r="BC27" s="1134" t="s">
        <v>934</v>
      </c>
      <c r="BE27" s="1134">
        <v>2025</v>
      </c>
      <c r="BH27" s="1083" t="s">
        <v>24</v>
      </c>
      <c r="BJ27" s="1081" t="s">
        <v>836</v>
      </c>
      <c r="BL27" s="1081" t="s">
        <v>836</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843</v>
      </c>
      <c r="BL28" s="1081" t="s">
        <v>843</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45210.628541666665</v>
      </c>
      <c r="F29" s="1118" t="str">
        <f>IF(TEMPLATE_GROUP="","",INDEX(EndDateList,MATCH(TEMPLATE_GROUP,CodeTemplateList,0),1))</f>
        <v>45757.62929398148</v>
      </c>
      <c r="H29" s="1119" t="s">
        <v>962</v>
      </c>
      <c r="AX29" s="1134" t="s">
        <v>963</v>
      </c>
      <c r="AZ29" s="1134" t="s">
        <v>609</v>
      </c>
      <c r="BB29" s="1134" t="s">
        <v>811</v>
      </c>
      <c r="BC29" s="1104"/>
      <c r="BE29" s="1134">
        <v>2027</v>
      </c>
      <c r="BJ29" s="1081" t="s">
        <v>852</v>
      </c>
      <c r="BL29" s="1081" t="s">
        <v>852</v>
      </c>
    </row>
    <row customHeight="1" ht="11.25">
      <c r="A30" s="1087" t="s">
        <v>964</v>
      </c>
      <c r="D30" s="1120"/>
      <c r="E30" s="1121"/>
      <c r="F30" s="1121"/>
      <c r="AX30" s="1134" t="s">
        <v>965</v>
      </c>
      <c r="AZ30" s="1134" t="s">
        <v>637</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45210.628541666665</v>
      </c>
      <c r="F32" s="1118" t="str">
        <f>IF(TEMPLATE_GROUP="","",INDEX(EndDateList,MATCH(TEMPLATE_GROUP,CodeTemplateList,0),1))</f>
        <v>45757.62929398148</v>
      </c>
      <c r="H32" s="1123" t="s">
        <v>973</v>
      </c>
      <c r="O32" s="1087" t="s">
        <v>607</v>
      </c>
      <c r="AX32" s="1134" t="s">
        <v>974</v>
      </c>
      <c r="AZ32" s="1134" t="s">
        <v>705</v>
      </c>
      <c r="BE32" s="1134">
        <v>2030</v>
      </c>
      <c r="BJ32" s="1081" t="s">
        <v>860</v>
      </c>
      <c r="BL32" s="1081" t="s">
        <v>860</v>
      </c>
    </row>
    <row customHeight="1" ht="11.25">
      <c r="A33" s="1087" t="s">
        <v>975</v>
      </c>
      <c r="O33" s="1087" t="s">
        <v>634</v>
      </c>
      <c r="AX33" s="1134" t="s">
        <v>976</v>
      </c>
      <c r="AZ33" s="1134" t="s">
        <v>608</v>
      </c>
      <c r="BE33" s="1134">
        <v>2031</v>
      </c>
      <c r="BJ33" s="1081" t="s">
        <v>867</v>
      </c>
      <c r="BL33" s="1081" t="s">
        <v>867</v>
      </c>
    </row>
    <row customHeight="1" ht="11.25">
      <c r="A34" s="1087" t="s">
        <v>977</v>
      </c>
      <c r="O34" s="1087" t="s">
        <v>670</v>
      </c>
      <c r="AX34" s="1134" t="s">
        <v>978</v>
      </c>
      <c r="BE34" s="1134">
        <v>2032</v>
      </c>
      <c r="BJ34" s="1081" t="s">
        <v>877</v>
      </c>
      <c r="BL34" s="1081" t="s">
        <v>877</v>
      </c>
    </row>
    <row customHeight="1" ht="11.25">
      <c r="A35" s="1087" t="s">
        <v>979</v>
      </c>
      <c r="O35" s="1087" t="s">
        <v>703</v>
      </c>
      <c r="AX35" s="1134" t="s">
        <v>980</v>
      </c>
      <c r="AZ35" s="1080" t="s">
        <v>981</v>
      </c>
      <c r="BE35" s="1134">
        <v>2033</v>
      </c>
      <c r="BL35" s="1081" t="s">
        <v>982</v>
      </c>
    </row>
    <row customHeight="1" ht="11.25">
      <c r="A36" s="1087" t="s">
        <v>983</v>
      </c>
      <c r="D36" s="1124" t="s">
        <v>984</v>
      </c>
      <c r="E36" s="1125" t="s">
        <v>596</v>
      </c>
      <c r="F36" s="1126" t="str">
        <f>INDEX(E37:E41,MATCH(TEMPLATE_SPHERE,F37:F41,0))</f>
        <v>теплоснабжения</v>
      </c>
      <c r="G36" s="1126" t="str">
        <f>INDEX(G37:G41,MATCH(TEMPLATE_SPHERE,F37:F41,0))</f>
        <v>теплоснабжение</v>
      </c>
      <c r="O36" s="1087" t="s">
        <v>728</v>
      </c>
      <c r="AX36" s="1134" t="s">
        <v>985</v>
      </c>
      <c r="AZ36" s="1134" t="s">
        <v>608</v>
      </c>
      <c r="BE36" s="1134">
        <v>2034</v>
      </c>
      <c r="BL36" s="1081" t="s">
        <v>986</v>
      </c>
    </row>
    <row customHeight="1" ht="11.25">
      <c r="A37" s="1087" t="s">
        <v>987</v>
      </c>
      <c r="E37" s="414" t="s">
        <v>988</v>
      </c>
      <c r="F37" s="1127" t="s">
        <v>596</v>
      </c>
      <c r="G37" s="414" t="s">
        <v>989</v>
      </c>
      <c r="O37" s="1087" t="s">
        <v>747</v>
      </c>
      <c r="AX37" s="1134" t="s">
        <v>990</v>
      </c>
      <c r="AZ37" s="1134" t="s">
        <v>636</v>
      </c>
      <c r="BE37" s="1134">
        <v>2035</v>
      </c>
    </row>
    <row customHeight="1" ht="11.25">
      <c r="A38" s="1087" t="s">
        <v>991</v>
      </c>
      <c r="E38" s="414" t="s">
        <v>992</v>
      </c>
      <c r="F38" s="1128" t="s">
        <v>993</v>
      </c>
      <c r="G38" s="414" t="s">
        <v>994</v>
      </c>
      <c r="O38" s="1087" t="s">
        <v>763</v>
      </c>
      <c r="AX38" s="1134" t="s">
        <v>995</v>
      </c>
      <c r="AZ38" s="1134" t="s">
        <v>671</v>
      </c>
      <c r="BE38" s="1134">
        <v>2036</v>
      </c>
      <c r="BH38" s="1080" t="s">
        <v>996</v>
      </c>
      <c r="BJ38" s="1080" t="s">
        <v>997</v>
      </c>
      <c r="BL38" s="1080" t="s">
        <v>998</v>
      </c>
      <c r="BN38" s="1080" t="s">
        <v>999</v>
      </c>
    </row>
    <row customHeight="1" ht="11.25">
      <c r="A39" s="1087" t="s">
        <v>1000</v>
      </c>
      <c r="E39" s="414" t="s">
        <v>1001</v>
      </c>
      <c r="F39" s="1128" t="s">
        <v>598</v>
      </c>
      <c r="G39" s="414" t="s">
        <v>1002</v>
      </c>
      <c r="O39" s="1087" t="s">
        <v>779</v>
      </c>
      <c r="AX39" s="1134" t="s">
        <v>1003</v>
      </c>
      <c r="AZ39" s="1134" t="s">
        <v>704</v>
      </c>
      <c r="BE39" s="1134">
        <v>2037</v>
      </c>
      <c r="BH39" s="1081" t="s">
        <v>1004</v>
      </c>
      <c r="BJ39" s="1235" t="s">
        <v>1004</v>
      </c>
      <c r="BL39" s="1235" t="s">
        <v>1004</v>
      </c>
      <c r="BN39" s="1081" t="s">
        <v>1005</v>
      </c>
    </row>
    <row customHeight="1" ht="11.25">
      <c r="A40" s="1087" t="s">
        <v>1006</v>
      </c>
      <c r="E40" s="414" t="s">
        <v>1007</v>
      </c>
      <c r="F40" s="1128" t="s">
        <v>1008</v>
      </c>
      <c r="G40" s="414" t="s">
        <v>1009</v>
      </c>
      <c r="O40" s="1087" t="s">
        <v>795</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811</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607</v>
      </c>
      <c r="BE42" s="1134">
        <v>2040</v>
      </c>
      <c r="BH42" s="1081" t="s">
        <v>1024</v>
      </c>
      <c r="BJ42" s="1235" t="s">
        <v>1025</v>
      </c>
      <c r="BL42" s="1235" t="s">
        <v>1025</v>
      </c>
      <c r="BN42" s="1081" t="s">
        <v>1026</v>
      </c>
    </row>
    <row customHeight="1" ht="11.25">
      <c r="A43" s="1087" t="s">
        <v>1027</v>
      </c>
      <c r="AX43" s="1134" t="s">
        <v>1028</v>
      </c>
      <c r="AZ43" s="1134" t="s">
        <v>634</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670</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703</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728</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747</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763</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779</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795</v>
      </c>
      <c r="BE50" s="1134">
        <v>2048</v>
      </c>
      <c r="BH50" s="1081" t="s">
        <v>1037</v>
      </c>
      <c r="BJ50" s="1235" t="s">
        <v>1075</v>
      </c>
      <c r="BL50" s="1235" t="s">
        <v>1075</v>
      </c>
    </row>
    <row customHeight="1" ht="11.25">
      <c r="A51" s="1087" t="s">
        <v>1076</v>
      </c>
      <c r="E51" s="414" t="s">
        <v>1077</v>
      </c>
      <c r="F51" s="1128" t="s">
        <v>1078</v>
      </c>
      <c r="G51" s="1130" t="str">
        <f>IF(TITLE_PERIOD_START="","",TITLE_PERIOD_START)</f>
        <v>45210.628541666665</v>
      </c>
      <c r="H51" s="1130" t="str">
        <f>IF(TITLE_PERIOD_END="","",TITLE_PERIOD_END)</f>
        <v>45757.62929398148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811</v>
      </c>
      <c r="BE51" s="1134">
        <v>2049</v>
      </c>
      <c r="BH51" s="1081" t="s">
        <v>1047</v>
      </c>
      <c r="BJ51" s="1235" t="s">
        <v>1080</v>
      </c>
      <c r="BL51" s="1235" t="s">
        <v>1080</v>
      </c>
    </row>
    <row customHeight="1" ht="11.25">
      <c r="A52" s="1087" t="s">
        <v>1081</v>
      </c>
      <c r="E52" s="414" t="s">
        <v>1082</v>
      </c>
      <c r="F52" s="1128" t="s">
        <v>1040</v>
      </c>
      <c r="G52" s="1130" t="str">
        <f>IF(TITLE_PERIOD_START="","",TITLE_PERIOD_START)</f>
        <v>45210.628541666665</v>
      </c>
      <c r="H52" s="1130" t="str">
        <f>IF(TITLE_PERIOD_END="","",TITLE_PERIOD_END)</f>
        <v>45757.62929398148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608</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610</v>
      </c>
      <c r="BE55" s="1134">
        <v>2053</v>
      </c>
      <c r="BH55" s="1083" t="s">
        <v>24</v>
      </c>
      <c r="BJ55" s="1235" t="s">
        <v>1069</v>
      </c>
      <c r="BL55" s="1235" t="s">
        <v>1069</v>
      </c>
    </row>
    <row customHeight="1" ht="11.25">
      <c r="A56" s="1087" t="s">
        <v>1093</v>
      </c>
      <c r="D56" s="1132" t="s">
        <v>1094</v>
      </c>
      <c r="E56" s="1108">
        <v>55</v>
      </c>
      <c r="F56" s="1087" t="s">
        <v>1095</v>
      </c>
      <c r="AX56" s="1134" t="s">
        <v>1096</v>
      </c>
      <c r="AZ56" s="1134" t="s">
        <v>638</v>
      </c>
      <c r="BE56" s="1134">
        <v>2054</v>
      </c>
      <c r="BH56" s="1083" t="s">
        <v>24</v>
      </c>
      <c r="BJ56" s="1235" t="s">
        <v>1037</v>
      </c>
      <c r="BL56" s="1235" t="s">
        <v>1037</v>
      </c>
    </row>
    <row customHeight="1" ht="11.25">
      <c r="A57" s="1087" t="s">
        <v>1097</v>
      </c>
      <c r="D57" s="1132" t="s">
        <v>1098</v>
      </c>
      <c r="E57" s="1108">
        <v>66</v>
      </c>
      <c r="F57" s="1087" t="s">
        <v>1095</v>
      </c>
      <c r="AX57" s="1134" t="s">
        <v>1099</v>
      </c>
      <c r="AZ57" s="1134" t="s">
        <v>673</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130</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611</v>
      </c>
      <c r="BE60" s="1134">
        <v>2058</v>
      </c>
      <c r="BJ60" s="1235" t="s">
        <v>1064</v>
      </c>
      <c r="BL60" s="1235" t="s">
        <v>1064</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129</v>
      </c>
      <c r="E62" s="1108">
        <v>30</v>
      </c>
      <c r="F62" s="1087" t="s">
        <v>1104</v>
      </c>
      <c r="AZ62" s="1134" t="s">
        <v>674</v>
      </c>
      <c r="BE62" s="1134">
        <v>2060</v>
      </c>
      <c r="BL62" s="1235" t="s">
        <v>1115</v>
      </c>
    </row>
    <row customHeight="1" ht="11.25">
      <c r="A63" s="1087" t="s">
        <v>1116</v>
      </c>
      <c r="D63" s="1132" t="s">
        <v>1117</v>
      </c>
      <c r="E63" s="1108">
        <v>30</v>
      </c>
      <c r="F63" s="1087" t="s">
        <v>1104</v>
      </c>
      <c r="AZ63" s="1134" t="s">
        <v>706</v>
      </c>
      <c r="BE63" s="1134">
        <v>2061</v>
      </c>
    </row>
    <row customHeight="1" ht="11.25">
      <c r="A64" s="1087" t="s">
        <v>1118</v>
      </c>
      <c r="D64" s="1132" t="s">
        <v>1119</v>
      </c>
      <c r="E64" s="1108">
        <v>30</v>
      </c>
      <c r="F64" s="1087" t="s">
        <v>1104</v>
      </c>
      <c r="AZ64" s="1134" t="s">
        <v>729</v>
      </c>
      <c r="BE64" s="1134">
        <v>2062</v>
      </c>
    </row>
    <row customHeight="1" ht="11.25">
      <c r="A65" s="1087" t="s">
        <v>1120</v>
      </c>
      <c r="D65" s="1087"/>
      <c r="BE65" s="1134">
        <v>2063</v>
      </c>
    </row>
    <row customHeight="1" ht="11.25">
      <c r="A66" s="1087" t="s">
        <v>1121</v>
      </c>
      <c r="AZ66" s="1080" t="s">
        <v>1122</v>
      </c>
      <c r="BE66" s="1134">
        <v>2064</v>
      </c>
    </row>
    <row customHeight="1" ht="11.25">
      <c r="A67" s="1087" t="s">
        <v>1123</v>
      </c>
      <c r="AZ67" s="1134" t="s">
        <v>612</v>
      </c>
      <c r="BE67" s="1134">
        <v>2065</v>
      </c>
    </row>
    <row customHeight="1" ht="11.25">
      <c r="A68" s="1087" t="s">
        <v>1124</v>
      </c>
      <c r="AZ68" s="1134" t="s">
        <v>640</v>
      </c>
      <c r="BE68" s="1134">
        <v>2066</v>
      </c>
      <c r="BH68" s="1080" t="s">
        <v>1125</v>
      </c>
      <c r="BJ68" s="1080" t="s">
        <v>1126</v>
      </c>
      <c r="BL68" s="1080" t="s">
        <v>1127</v>
      </c>
      <c r="BN68" s="1080" t="s">
        <v>1128</v>
      </c>
    </row>
    <row customHeight="1" ht="11.25">
      <c r="A69" s="1087" t="s">
        <v>1129</v>
      </c>
      <c r="AZ69" s="1134" t="s">
        <v>675</v>
      </c>
      <c r="BE69" s="1134">
        <v>2067</v>
      </c>
      <c r="BH69" s="1081" t="s">
        <v>1130</v>
      </c>
      <c r="BI69" s="1131" t="s">
        <v>109</v>
      </c>
      <c r="BJ69" s="1081" t="s">
        <v>1131</v>
      </c>
      <c r="BK69" s="1131" t="s">
        <v>109</v>
      </c>
      <c r="BL69" s="1081" t="s">
        <v>1132</v>
      </c>
      <c r="BN69" s="1081" t="s">
        <v>1133</v>
      </c>
    </row>
    <row customHeight="1" ht="11.25">
      <c r="A70" s="1087" t="s">
        <v>1134</v>
      </c>
      <c r="AZ70" s="1134" t="s">
        <v>707</v>
      </c>
      <c r="BE70" s="1134">
        <v>2068</v>
      </c>
      <c r="BH70" s="1081" t="s">
        <v>1135</v>
      </c>
      <c r="BJ70" s="1081" t="s">
        <v>1136</v>
      </c>
      <c r="BL70" s="1081" t="s">
        <v>1137</v>
      </c>
      <c r="BN70" s="1081" t="s">
        <v>1138</v>
      </c>
    </row>
    <row customHeight="1" ht="11.25">
      <c r="A71" s="1087" t="s">
        <v>1139</v>
      </c>
      <c r="AZ71" s="1134" t="s">
        <v>709</v>
      </c>
      <c r="BE71" s="1134">
        <v>2069</v>
      </c>
      <c r="BH71" s="1081" t="s">
        <v>1140</v>
      </c>
      <c r="BI71" s="1131" t="s">
        <v>90</v>
      </c>
      <c r="BJ71" s="1081" t="s">
        <v>1141</v>
      </c>
      <c r="BK71" s="1131" t="s">
        <v>90</v>
      </c>
      <c r="BL71" s="1081" t="s">
        <v>1142</v>
      </c>
      <c r="BN71" s="1081" t="s">
        <v>1143</v>
      </c>
    </row>
    <row customHeight="1" ht="11.25">
      <c r="A72" s="1087" t="s">
        <v>1144</v>
      </c>
      <c r="AZ72" s="1134" t="s">
        <v>57</v>
      </c>
      <c r="BE72" s="1134">
        <v>2070</v>
      </c>
      <c r="BH72" s="1081" t="s">
        <v>1145</v>
      </c>
      <c r="BJ72" s="1081" t="s">
        <v>1145</v>
      </c>
      <c r="BL72" s="1081" t="s">
        <v>1145</v>
      </c>
      <c r="BN72" s="1081" t="s">
        <v>1146</v>
      </c>
    </row>
    <row customHeight="1" ht="11.25">
      <c r="A73" s="1087" t="s">
        <v>1147</v>
      </c>
      <c r="BH73" s="1081" t="s">
        <v>1148</v>
      </c>
      <c r="BI73" s="1131" t="s">
        <v>111</v>
      </c>
      <c r="BJ73" s="1081" t="s">
        <v>1149</v>
      </c>
      <c r="BK73" s="1131" t="s">
        <v>111</v>
      </c>
      <c r="BL73" s="1081" t="s">
        <v>1150</v>
      </c>
      <c r="BN73" s="1081" t="s">
        <v>1151</v>
      </c>
    </row>
    <row customHeight="1" ht="11.25">
      <c r="A74" s="1087" t="s">
        <v>1152</v>
      </c>
      <c r="BH74" s="1081" t="s">
        <v>1153</v>
      </c>
      <c r="BJ74" s="1081" t="s">
        <v>1154</v>
      </c>
      <c r="BL74" s="1081" t="s">
        <v>1155</v>
      </c>
      <c r="BN74" s="1081" t="s">
        <v>1156</v>
      </c>
    </row>
    <row customHeight="1" ht="11.25">
      <c r="A75" s="1087" t="s">
        <v>1157</v>
      </c>
      <c r="AZ75" s="1080" t="s">
        <v>1158</v>
      </c>
      <c r="BH75" s="1081" t="s">
        <v>1159</v>
      </c>
      <c r="BJ75" s="1081" t="s">
        <v>1159</v>
      </c>
      <c r="BL75" s="1081" t="s">
        <v>1159</v>
      </c>
    </row>
    <row customHeight="1" ht="11.25">
      <c r="A76" s="1087" t="s">
        <v>1160</v>
      </c>
      <c r="AZ76" s="1134" t="s">
        <v>621</v>
      </c>
      <c r="BH76" s="1081" t="s">
        <v>1161</v>
      </c>
      <c r="BJ76" s="1081" t="s">
        <v>1162</v>
      </c>
      <c r="BL76" s="1081" t="s">
        <v>1163</v>
      </c>
    </row>
    <row customHeight="1" ht="11.25">
      <c r="A77" s="1087" t="s">
        <v>1164</v>
      </c>
      <c r="AZ77" s="1134" t="s">
        <v>650</v>
      </c>
    </row>
    <row customHeight="1" ht="11.25">
      <c r="A78" s="1087" t="s">
        <v>1165</v>
      </c>
      <c r="AZ78" s="1134" t="s">
        <v>682</v>
      </c>
    </row>
    <row customHeight="1" ht="11.25">
      <c r="A79" s="1087" t="s">
        <v>1166</v>
      </c>
      <c r="AZ79" s="1134" t="s">
        <v>713</v>
      </c>
      <c r="BH79" s="1080" t="s">
        <v>1167</v>
      </c>
      <c r="BJ79" s="1080" t="s">
        <v>1168</v>
      </c>
      <c r="BL79" s="1080" t="s">
        <v>1169</v>
      </c>
    </row>
    <row customHeight="1" ht="11.25">
      <c r="A80" s="1087" t="s">
        <v>1170</v>
      </c>
      <c r="AZ80" s="1134" t="s">
        <v>734</v>
      </c>
      <c r="BH80" s="1081" t="s">
        <v>1171</v>
      </c>
      <c r="BJ80" s="1081" t="s">
        <v>1172</v>
      </c>
      <c r="BL80" s="1081" t="s">
        <v>1173</v>
      </c>
    </row>
    <row customHeight="1" ht="11.25">
      <c r="A81" s="1087" t="s">
        <v>1174</v>
      </c>
      <c r="AZ81" s="1134" t="s">
        <v>751</v>
      </c>
      <c r="BH81" s="1081" t="s">
        <v>1175</v>
      </c>
      <c r="BJ81" s="1081" t="s">
        <v>1176</v>
      </c>
      <c r="BL81" s="1081" t="s">
        <v>1177</v>
      </c>
    </row>
    <row customHeight="1" ht="11.25">
      <c r="A82" s="1087" t="s">
        <v>1178</v>
      </c>
      <c r="AZ82" s="1134" t="s">
        <v>765</v>
      </c>
      <c r="BH82" s="1081" t="s">
        <v>1179</v>
      </c>
      <c r="BJ82" s="1081" t="s">
        <v>1180</v>
      </c>
      <c r="BL82" s="1081" t="s">
        <v>1181</v>
      </c>
    </row>
    <row customHeight="1" ht="11.25">
      <c r="A83" s="1087" t="s">
        <v>1182</v>
      </c>
      <c r="BH83" s="1081" t="s">
        <v>1183</v>
      </c>
      <c r="BJ83" s="1081" t="s">
        <v>1184</v>
      </c>
      <c r="BL83" s="1081" t="s">
        <v>1185</v>
      </c>
    </row>
    <row customHeight="1" ht="11.25">
      <c r="A84" s="1087" t="s">
        <v>1186</v>
      </c>
      <c r="AZ84" s="1080" t="s">
        <v>1187</v>
      </c>
    </row>
    <row customHeight="1" ht="11.25">
      <c r="A85" s="1087" t="s">
        <v>1188</v>
      </c>
      <c r="AZ85" s="1134" t="s">
        <v>1189</v>
      </c>
    </row>
    <row customHeight="1" ht="11.25">
      <c r="A86" s="1087" t="s">
        <v>1190</v>
      </c>
      <c r="AZ86" s="1134" t="s">
        <v>1191</v>
      </c>
      <c r="BH86" s="1080" t="s">
        <v>1192</v>
      </c>
      <c r="BJ86" s="1080" t="s">
        <v>1193</v>
      </c>
      <c r="BL86" s="1080" t="s">
        <v>1194</v>
      </c>
    </row>
    <row customHeight="1" ht="11.25">
      <c r="A87" s="1087" t="s">
        <v>1195</v>
      </c>
      <c r="AZ87" s="1134" t="s">
        <v>1196</v>
      </c>
      <c r="BH87" s="1081" t="s">
        <v>1197</v>
      </c>
      <c r="BJ87" s="1081" t="s">
        <v>1198</v>
      </c>
      <c r="BL87" s="1081" t="s">
        <v>1199</v>
      </c>
    </row>
    <row customHeight="1" ht="11.25">
      <c r="AZ88" s="1652"/>
      <c r="BH88" s="1081" t="s">
        <v>1200</v>
      </c>
      <c r="BJ88" s="1081" t="s">
        <v>1201</v>
      </c>
      <c r="BL88" s="1081" t="s">
        <v>1202</v>
      </c>
    </row>
    <row customHeight="1" ht="11.25">
      <c r="AZ89" s="1080" t="s">
        <v>1203</v>
      </c>
    </row>
    <row customHeight="1" ht="11.25">
      <c r="AZ90" s="1134" t="s">
        <v>1073</v>
      </c>
    </row>
    <row customHeight="1" ht="11.25">
      <c r="AZ91" s="1134" t="s">
        <v>1204</v>
      </c>
      <c r="BH91" s="1080" t="s">
        <v>1205</v>
      </c>
      <c r="BJ91" s="1080" t="s">
        <v>1206</v>
      </c>
      <c r="BL91" s="1080" t="s">
        <v>1207</v>
      </c>
    </row>
    <row customHeight="1" ht="11.25">
      <c r="AZ92" s="1134" t="s">
        <v>1208</v>
      </c>
      <c r="BH92" s="1081" t="s">
        <v>1209</v>
      </c>
      <c r="BJ92" s="1081" t="s">
        <v>1210</v>
      </c>
      <c r="BL92" s="1081" t="s">
        <v>1211</v>
      </c>
    </row>
    <row customHeight="1" ht="11.25">
      <c r="AZ93" s="1134" t="s">
        <v>1212</v>
      </c>
      <c r="BH93" s="1081" t="s">
        <v>1213</v>
      </c>
      <c r="BJ93" s="1081" t="s">
        <v>1214</v>
      </c>
      <c r="BL93" s="1081" t="s">
        <v>1215</v>
      </c>
    </row>
    <row customHeight="1" ht="11.25">
      <c r="AZ94" s="1134" t="s">
        <v>1216</v>
      </c>
    </row>
    <row r="96" customHeight="1" ht="11.25">
      <c r="AZ96" s="1080" t="s">
        <v>1217</v>
      </c>
      <c r="BH96" s="1080" t="s">
        <v>1218</v>
      </c>
      <c r="BJ96" s="1080" t="s">
        <v>1219</v>
      </c>
      <c r="BL96" s="1080" t="s">
        <v>1220</v>
      </c>
      <c r="BN96" s="1080" t="s">
        <v>1221</v>
      </c>
    </row>
    <row customHeight="1" ht="11.25">
      <c r="AZ97" s="1134" t="s">
        <v>1222</v>
      </c>
      <c r="BH97" s="1081" t="s">
        <v>1223</v>
      </c>
      <c r="BJ97" s="1081" t="s">
        <v>1224</v>
      </c>
      <c r="BL97" s="1081" t="s">
        <v>1225</v>
      </c>
      <c r="BN97" s="1081" t="s">
        <v>1226</v>
      </c>
    </row>
    <row customHeight="1" ht="11.25">
      <c r="AZ98" s="1134" t="s">
        <v>1227</v>
      </c>
      <c r="BH98" s="1081" t="s">
        <v>1228</v>
      </c>
      <c r="BJ98" s="1081" t="s">
        <v>1229</v>
      </c>
      <c r="BL98" s="1081" t="s">
        <v>1230</v>
      </c>
      <c r="BN98" s="1081" t="s">
        <v>1231</v>
      </c>
    </row>
    <row customHeight="1" ht="11.25">
      <c r="AZ99" s="1134" t="s">
        <v>1232</v>
      </c>
      <c r="BH99" s="1081" t="s">
        <v>1233</v>
      </c>
      <c r="BJ99" s="1081" t="s">
        <v>1234</v>
      </c>
      <c r="BL99" s="1081" t="s">
        <v>1235</v>
      </c>
      <c r="BN99" s="1081" t="s">
        <v>1236</v>
      </c>
    </row>
    <row customHeight="1" ht="11.25">
      <c r="BJ100" s="1081" t="s">
        <v>811</v>
      </c>
      <c r="BL100" s="1081" t="s">
        <v>811</v>
      </c>
      <c r="BN100" s="1081" t="s">
        <v>1237</v>
      </c>
    </row>
    <row customHeight="1" ht="11.25">
      <c r="AZ101" s="1738" t="s">
        <v>1238</v>
      </c>
      <c r="BN101" s="1081" t="s">
        <v>1239</v>
      </c>
    </row>
    <row customHeight="1" ht="11.25">
      <c r="AZ102" s="1134" t="s">
        <v>1240</v>
      </c>
      <c r="BN102" s="1081" t="s">
        <v>1241</v>
      </c>
    </row>
    <row customHeight="1" ht="11.25">
      <c r="AZ103" s="1134" t="s">
        <v>549</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896</v>
      </c>
      <c r="BN108" s="1081" t="s">
        <v>1251</v>
      </c>
    </row>
    <row customHeight="1" ht="11.25">
      <c r="BH109" s="1081" t="s">
        <v>1252</v>
      </c>
    </row>
    <row customHeight="1" ht="11.25">
      <c r="BH110" s="1081" t="s">
        <v>1252</v>
      </c>
    </row>
    <row r="114" customHeight="1" ht="11.25">
      <c r="BH114" s="1080" t="s">
        <v>1253</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2558B-AD3A-7AE9-E56C-8F83AC7E37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6" width="43.140625"/>
    <col min="4" max="5" style="3996" width="36.421875" customWidth="1"/>
    <col min="6" max="8" style="3997" width="36.421875" customWidth="1"/>
  </cols>
  <sheetData>
    <row customHeight="1" ht="9">
      <c r="A1" s="856" t="s">
        <v>1254</v>
      </c>
      <c r="B1" s="856"/>
      <c r="C1" s="995" t="s">
        <v>1255</v>
      </c>
      <c r="D1" s="993" t="s">
        <v>596</v>
      </c>
      <c r="E1" s="993" t="s">
        <v>993</v>
      </c>
      <c r="F1" s="993" t="s">
        <v>598</v>
      </c>
      <c r="G1" s="993" t="s">
        <v>1008</v>
      </c>
      <c r="H1" s="993" t="s">
        <v>1016</v>
      </c>
    </row>
    <row customHeight="1" ht="9">
      <c r="A2" s="996" t="s">
        <v>1256</v>
      </c>
      <c r="B2" s="996"/>
      <c r="C2" s="997" t="str">
        <f>INDEX(TEMPLATE_NUMBER_FORM_LIST,MATCH(TEMPLATE_SPHERE,TEMPLATE_SPHERE_LIST,0))</f>
        <v>16</v>
      </c>
      <c r="D2" s="996" t="s">
        <v>862</v>
      </c>
      <c r="E2" s="996" t="s">
        <v>148</v>
      </c>
      <c r="F2" s="998" t="s">
        <v>148</v>
      </c>
      <c r="G2" s="996" t="s">
        <v>148</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1258</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1260</v>
      </c>
    </row>
    <row customHeight="1" ht="171">
      <c r="A5" s="856" t="s">
        <v>1261</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1263</v>
      </c>
    </row>
    <row customHeight="1" ht="90">
      <c r="A6" s="856" t="s">
        <v>1264</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1266</v>
      </c>
      <c r="B7" s="856" t="s">
        <v>111</v>
      </c>
      <c r="C7" s="997" t="str">
        <f>IF(TEMPLATE_SPHERE="HEAT",D7,E7)</f>
        <v>Форма 11. Информация о расходах на капитальный и текущий ремонт основных средств</v>
      </c>
      <c r="D7" s="856" t="s">
        <v>1267</v>
      </c>
      <c r="E7" s="856" t="s">
        <v>1268</v>
      </c>
      <c r="F7" s="999"/>
      <c r="G7" s="999"/>
      <c r="H7" s="999"/>
    </row>
    <row customHeight="1" ht="108">
      <c r="A8" s="856" t="s">
        <v>1269</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3978A5-EAAD-E33A-A267-D21AB1F6C4C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6" width="9.140625"/>
    <col min="3" max="7" style="4040" width="8.00390625" customWidth="1"/>
    <col min="8" max="12" style="4040" width="8.57421875" customWidth="1"/>
    <col min="13" max="14" style="4040" width="27.7109375" customWidth="1"/>
    <col min="15" max="19" style="4040" width="5.140625" customWidth="1"/>
    <col min="20" max="24" style="4040" width="27.7109375" customWidth="1"/>
    <col min="25" max="25" style="4041" width="1.8515625" customWidth="1"/>
    <col min="26" max="26" style="3996" width="27.7109375" customWidth="1"/>
    <col min="27" max="27" style="4042" width="27.7109375" customWidth="1"/>
    <col min="28" max="29" style="3996" width="27.7109375" customWidth="1"/>
    <col min="30" max="30" style="3996" width="3.8515625" customWidth="1"/>
    <col min="31" max="34" style="3996" width="9.140625"/>
  </cols>
  <sheetData>
    <row s="3998"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596</v>
      </c>
      <c r="D2" s="851" t="s">
        <v>993</v>
      </c>
      <c r="E2" s="851" t="s">
        <v>598</v>
      </c>
      <c r="F2" s="851" t="s">
        <v>1008</v>
      </c>
      <c r="G2" s="851" t="s">
        <v>1016</v>
      </c>
      <c r="H2" s="853"/>
      <c r="I2" s="853"/>
      <c r="J2" s="853"/>
      <c r="K2" s="853"/>
      <c r="L2" s="853"/>
      <c r="M2" s="853"/>
      <c r="N2" s="853"/>
      <c r="O2" s="851" t="s">
        <v>596</v>
      </c>
      <c r="P2" s="851" t="s">
        <v>993</v>
      </c>
      <c r="Q2" s="851" t="s">
        <v>1008</v>
      </c>
      <c r="R2" s="851" t="s">
        <v>598</v>
      </c>
      <c r="S2" s="851" t="s">
        <v>1016</v>
      </c>
      <c r="T2" s="851" t="s">
        <v>596</v>
      </c>
      <c r="U2" s="851" t="s">
        <v>993</v>
      </c>
      <c r="V2" s="851" t="s">
        <v>1008</v>
      </c>
      <c r="W2" s="851" t="s">
        <v>598</v>
      </c>
      <c r="X2" s="851" t="s">
        <v>1016</v>
      </c>
      <c r="Y2" s="851"/>
      <c r="Z2" s="851" t="s">
        <v>596</v>
      </c>
      <c r="AA2" s="860" t="s">
        <v>993</v>
      </c>
      <c r="AB2" s="851" t="s">
        <v>1008</v>
      </c>
      <c r="AC2" s="851" t="s">
        <v>598</v>
      </c>
      <c r="AD2" s="851" t="s">
        <v>1016</v>
      </c>
    </row>
    <row customHeight="1" ht="162">
      <c r="A3" s="855" t="s">
        <v>22</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1328</v>
      </c>
      <c r="G11" s="2280"/>
      <c r="H11" s="910" t="s">
        <v>1329</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1367</v>
      </c>
      <c r="R25" s="970" t="s">
        <v>299</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1367</v>
      </c>
      <c r="P29" s="970" t="s">
        <v>302</v>
      </c>
      <c r="Q29" s="970"/>
      <c r="R29" s="970" t="s">
        <v>302</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318</v>
      </c>
      <c r="Q53" s="970" t="s">
        <v>318</v>
      </c>
      <c r="R53" s="970" t="s">
        <v>318</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99</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99</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99</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99</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147</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148</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149</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150</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152</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1564</v>
      </c>
      <c r="D148" s="853" t="s">
        <v>955</v>
      </c>
      <c r="E148" s="853" t="s">
        <v>1068</v>
      </c>
      <c r="F148" s="853" t="s">
        <v>1565</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3D8D1-AE3A-4D68-9F33-B1544C44650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 СП "Биробиджанская ТЭЦ"</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тарифов и цен Правительства Еврейской автономной области</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481</v>
      </c>
      <c r="N9" s="292"/>
      <c r="O9" s="2184" t="str">
        <f>IF(TITLE_DATE_CHANGE_PERIOD="",IF(TITLE_DATE_PR="","",TITLE_DATE_PR),TITLE_DATE_CHANGE_PERIOD)</f>
        <v>45205.62945601852</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22/13-П</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41</v>
      </c>
      <c r="N11" s="292"/>
      <c r="O11"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99"/>
      <c r="B33" s="1399"/>
      <c r="C33" s="1399"/>
      <c r="D33" s="1399"/>
      <c r="E33" s="1399" t="s">
        <v>207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513</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000B1-432C-8AD8-1D45-79E98E989BF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7" width="11.57421875" customWidth="1"/>
    <col min="2" max="2" style="2917" width="10.7109375" customWidth="1"/>
    <col min="3" max="3" style="2917" width="10.00390625" customWidth="1"/>
    <col min="4" max="4" style="2917" width="12.8515625" customWidth="1"/>
    <col min="5" max="5" style="2917" width="12.28125" customWidth="1"/>
    <col min="6" max="8" style="4082" width="12.28125"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 СП "Биробиджанская ТЭЦ"</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Департамент тарифов и цен Правительства Еврейской автономной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45205.62945601852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22/13-П</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724DC-0092-C435-0FAE-3FB27CCC69F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7" width="10.57421875"/>
    <col min="2" max="2" style="2917" width="11.00390625" customWidth="1"/>
    <col min="3" max="3" style="2917" width="10.57421875"/>
    <col min="4" max="4" style="2917" width="11.8515625" customWidth="1"/>
    <col min="5" max="5" style="2917" width="12.28125" customWidth="1"/>
    <col min="6" max="8" style="4082" width="12.28125"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 СП "Биробиджанская ТЭЦ"</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Департамент тарифов и цен Правительства Еврейской автономной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45205.62945601852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22/13-П</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F67CA-FADE-71AA-4BF9-0799A3F941C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78" width="9.140625" customWidth="1"/>
    <col min="9" max="9" style="3748" width="3.7109375" customWidth="1"/>
    <col min="10" max="11" style="3749" width="3.7109375" customWidth="1"/>
    <col min="12" max="12" style="2917" width="12.7109375" customWidth="1"/>
    <col min="13" max="13" style="2917" width="47.421875" customWidth="1"/>
    <col min="14" max="14" style="2917" width="2.7109375" hidden="1" customWidth="1"/>
    <col min="15" max="18" style="2917" width="23.7109375" customWidth="1"/>
    <col min="19" max="19" style="2917" width="11.7109375" customWidth="1"/>
    <col min="20" max="20" style="2917" width="3.7109375" customWidth="1"/>
    <col min="21" max="21" style="2917" width="11.7109375" customWidth="1"/>
    <col min="22" max="22" style="2917" width="8.57421875" hidden="1" customWidth="1"/>
    <col min="23" max="23" style="2917" width="4.7109375" customWidth="1"/>
    <col min="24" max="24" style="2917"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1587</v>
      </c>
      <c r="N15" s="1238"/>
      <c r="O15" s="2047" t="s">
        <v>1588</v>
      </c>
      <c r="P15" s="2046" t="s">
        <v>1589</v>
      </c>
      <c r="Q15" s="2046" t="s">
        <v>1569</v>
      </c>
      <c r="R15" s="2046"/>
      <c r="S15" s="2046"/>
      <c r="T15" s="2046"/>
      <c r="U15" s="2046"/>
      <c r="V15" s="2047" t="s">
        <v>488</v>
      </c>
      <c r="W15" s="2298" t="s">
        <v>1570</v>
      </c>
      <c r="X15" s="1966"/>
    </row>
    <row customHeight="1" ht="25.5">
      <c r="J16" s="377"/>
      <c r="K16" s="377"/>
      <c r="L16" s="2047"/>
      <c r="M16" s="2047"/>
      <c r="N16" s="1238"/>
      <c r="O16" s="2047"/>
      <c r="P16" s="2046"/>
      <c r="Q16" s="2046" t="s">
        <v>1590</v>
      </c>
      <c r="R16" s="2046"/>
      <c r="S16" s="2237" t="s">
        <v>512</v>
      </c>
      <c r="T16" s="2237"/>
      <c r="U16" s="2237"/>
      <c r="V16" s="2047"/>
      <c r="W16" s="2298"/>
      <c r="X16" s="1966"/>
    </row>
    <row customHeight="1" ht="14.25">
      <c r="J17" s="377"/>
      <c r="K17" s="377"/>
      <c r="L17" s="2047"/>
      <c r="M17" s="2047"/>
      <c r="N17" s="1238"/>
      <c r="O17" s="2047"/>
      <c r="P17" s="2046"/>
      <c r="Q17" s="1238" t="s">
        <v>550</v>
      </c>
      <c r="R17" s="1238" t="s">
        <v>551</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538</v>
      </c>
      <c r="N25" s="363"/>
      <c r="O25" s="317"/>
      <c r="P25" s="317"/>
      <c r="Q25" s="317"/>
      <c r="R25" s="317"/>
      <c r="S25" s="321"/>
      <c r="T25" s="367"/>
      <c r="U25" s="366"/>
      <c r="V25" s="363"/>
      <c r="W25" s="363"/>
      <c r="X25" s="2008"/>
    </row>
    <row s="4075"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75"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75"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5" customFormat="1" customHeight="1" ht="14.25">
      <c r="G29" s="365"/>
      <c r="H29" s="378"/>
      <c r="I29" s="375"/>
      <c r="J29" s="376"/>
      <c r="L29" s="297"/>
      <c r="M29" s="423" t="s">
        <v>207</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38285-577A-67B6-45B9-1829C91058DA}" mc:Ignorable="x14ac xr xr2 xr3">
  <sheetPr>
    <tabColor theme="6" tint="0.4"/>
  </sheetPr>
  <dimension ref="A1:L47"/>
  <sheetViews>
    <sheetView topLeftCell="A1" showGridLines="0" zoomScale="110" workbookViewId="0">
      <selection activeCell="G44" sqref="G44"/>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6" customFormat="1" customHeight="1" ht="18.75" hidden="1">
      <c r="A2" s="1729"/>
      <c r="B2" s="1174"/>
      <c r="C2" s="1776" t="s">
        <v>393</v>
      </c>
      <c r="D2" s="1719"/>
      <c r="E2" s="185"/>
      <c r="F2" s="1716"/>
      <c r="G2" s="1716" t="s">
        <v>298</v>
      </c>
      <c r="H2" s="1175"/>
      <c r="K2" s="1670"/>
      <c r="L2" s="1670"/>
    </row>
    <row s="2926" customFormat="1" customHeight="1" ht="14.25" hidden="1">
      <c r="A3" s="1398"/>
      <c r="B3" s="1174"/>
      <c r="C3" s="340"/>
      <c r="K3" s="1670"/>
      <c r="L3" s="1670"/>
    </row>
    <row s="2926" customFormat="1" customHeight="1" ht="18.75" hidden="1">
      <c r="A4" s="1729"/>
      <c r="B4" s="1174"/>
      <c r="C4" s="1776" t="s">
        <v>393</v>
      </c>
      <c r="D4" s="1719"/>
      <c r="E4" s="191" t="s">
        <v>1594</v>
      </c>
      <c r="F4" s="1716"/>
      <c r="G4" s="243"/>
      <c r="H4" s="1716" t="s">
        <v>298</v>
      </c>
      <c r="K4" s="1670"/>
      <c r="L4" s="1670"/>
    </row>
    <row s="2926" customFormat="1" customHeight="1" ht="14.25" hidden="1">
      <c r="A5" s="1398"/>
      <c r="B5" s="1174"/>
      <c r="C5" s="340"/>
      <c r="K5" s="1670"/>
      <c r="L5" s="1670"/>
    </row>
    <row s="2926" customFormat="1" customHeight="1" ht="18.75" hidden="1">
      <c r="A6" s="1729"/>
      <c r="B6" s="1174"/>
      <c r="C6" s="1776" t="s">
        <v>393</v>
      </c>
      <c r="D6" s="1719"/>
      <c r="E6" s="192" t="s">
        <v>1595</v>
      </c>
      <c r="F6" s="1716"/>
      <c r="G6" s="243"/>
      <c r="H6" s="1716" t="s">
        <v>298</v>
      </c>
      <c r="K6" s="1670"/>
      <c r="L6" s="1670"/>
    </row>
    <row s="2926" customFormat="1" customHeight="1" ht="14.25" hidden="1">
      <c r="A7" s="1398"/>
      <c r="B7" s="1174"/>
      <c r="C7" s="340"/>
      <c r="K7" s="1670"/>
      <c r="L7" s="1670"/>
    </row>
    <row s="2926" customFormat="1" customHeight="1" ht="18.75" hidden="1">
      <c r="A8" s="1729"/>
      <c r="B8" s="1174"/>
      <c r="C8" s="1776" t="s">
        <v>393</v>
      </c>
      <c r="D8" s="1719"/>
      <c r="E8" s="192" t="s">
        <v>1596</v>
      </c>
      <c r="F8" s="1716"/>
      <c r="G8" s="243"/>
      <c r="H8" s="1716" t="s">
        <v>298</v>
      </c>
      <c r="K8" s="1670"/>
      <c r="L8" s="1670"/>
    </row>
    <row s="2926" customFormat="1" customHeight="1" ht="14.25" hidden="1">
      <c r="A9" s="1398"/>
      <c r="B9" s="1174"/>
      <c r="C9" s="340"/>
      <c r="K9" s="1670"/>
      <c r="L9" s="1670"/>
    </row>
    <row s="2926" customFormat="1" customHeight="1" ht="18.75" hidden="1">
      <c r="A10" s="1729"/>
      <c r="B10" s="1174"/>
      <c r="C10" s="1776" t="s">
        <v>393</v>
      </c>
      <c r="D10" s="1719"/>
      <c r="E10" s="192" t="s">
        <v>1597</v>
      </c>
      <c r="F10" s="1716"/>
      <c r="G10" s="1720"/>
      <c r="H10" s="1716" t="s">
        <v>298</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6" customFormat="1" customHeight="1" ht="14.25">
      <c r="A15" s="1398"/>
      <c r="B15" s="1174"/>
      <c r="C15" s="377"/>
      <c r="D15" s="2171" t="str">
        <f>IF(org=0,"Не определено",org)</f>
        <v>АО "ДГК" СП "Биробиджанская ТЭЦ"</v>
      </c>
      <c r="E15" s="2172"/>
      <c r="F15" s="2172"/>
      <c r="G15" s="2172"/>
      <c r="H15" s="2173"/>
      <c r="J15" s="862"/>
      <c r="K15" s="1670"/>
      <c r="L15" s="1670"/>
    </row>
    <row customHeight="1" ht="14.25">
      <c r="C16" s="82"/>
      <c r="D16" s="69"/>
      <c r="E16" s="81"/>
      <c r="F16" s="81"/>
      <c r="G16" s="81"/>
      <c r="H16" s="762"/>
      <c r="I16" s="179"/>
    </row>
    <row s="2926"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109</v>
      </c>
      <c r="E20" s="72" t="s">
        <v>110</v>
      </c>
      <c r="F20" s="72"/>
      <c r="G20" s="72" t="s">
        <v>90</v>
      </c>
      <c r="H20" s="72" t="s">
        <v>91</v>
      </c>
      <c r="I20" s="72" t="s">
        <v>111</v>
      </c>
    </row>
    <row customHeight="1" ht="14.25">
      <c r="A21" s="1729"/>
      <c r="C21" s="82"/>
      <c r="D21" s="133">
        <v>1</v>
      </c>
      <c r="E21" s="2304" t="s">
        <v>1599</v>
      </c>
      <c r="F21" s="2304"/>
      <c r="G21" s="2304"/>
      <c r="H21" s="2304"/>
      <c r="I21" s="194"/>
    </row>
    <row customHeight="1" ht="20.25">
      <c r="A22" s="1729"/>
      <c r="C22" s="82"/>
      <c r="D22" s="133" t="s">
        <v>431</v>
      </c>
      <c r="E22" s="180" t="s">
        <v>1600</v>
      </c>
      <c r="F22" s="184"/>
      <c r="G22" s="4145">
        <v>44657.63859953704</v>
      </c>
      <c r="H22" s="184" t="s">
        <v>298</v>
      </c>
      <c r="I22" s="137" t="s">
        <v>1601</v>
      </c>
    </row>
    <row customHeight="1" ht="45">
      <c r="A23" s="1729"/>
      <c r="C23" s="82"/>
      <c r="D23" s="133" t="s">
        <v>442</v>
      </c>
      <c r="E23" s="180" t="s">
        <v>1602</v>
      </c>
      <c r="F23" s="184"/>
      <c r="G23" s="243" t="s">
        <v>1603</v>
      </c>
      <c r="H23" s="4146" t="s">
        <v>1604</v>
      </c>
      <c r="I23" s="244" t="s">
        <v>1605</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146" t="s">
        <v>1606</v>
      </c>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318</v>
      </c>
      <c r="E26" s="185" t="s">
        <v>1607</v>
      </c>
      <c r="F26" s="184"/>
      <c r="G26" s="184" t="s">
        <v>298</v>
      </c>
      <c r="H26" s="4146" t="s">
        <v>1606</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1464</v>
      </c>
      <c r="E29" s="191" t="s">
        <v>1594</v>
      </c>
      <c r="F29" s="184"/>
      <c r="G29" s="243" t="s">
        <v>1609</v>
      </c>
      <c r="H29" s="184" t="s">
        <v>298</v>
      </c>
      <c r="I29" s="2006" t="s">
        <v>1610</v>
      </c>
    </row>
    <row s="4153" customFormat="1" customHeight="1" ht="18.75">
      <c r="A30" s="4154"/>
      <c r="B30" s="4155"/>
      <c r="C30" s="4156" t="s">
        <v>393</v>
      </c>
      <c r="D30" s="4157" t="s">
        <v>1481</v>
      </c>
      <c r="E30" s="4158" t="s">
        <v>1594</v>
      </c>
      <c r="F30" s="4159"/>
      <c r="G30" s="4160" t="s">
        <v>1611</v>
      </c>
      <c r="H30" s="4159" t="s">
        <v>298</v>
      </c>
      <c r="I30" s="4161"/>
      <c r="J30" s="4161"/>
      <c r="K30" s="4162"/>
      <c r="L30" s="4162"/>
    </row>
    <row s="4161" customFormat="1" customHeight="1" ht="18.75">
      <c r="A31" s="4154"/>
      <c r="B31" s="4155"/>
      <c r="C31" s="4156" t="s">
        <v>393</v>
      </c>
      <c r="D31" s="4157" t="s">
        <v>1612</v>
      </c>
      <c r="E31" s="4158" t="s">
        <v>1594</v>
      </c>
      <c r="F31" s="4159"/>
      <c r="G31" s="4160" t="s">
        <v>1613</v>
      </c>
      <c r="H31" s="4159" t="s">
        <v>298</v>
      </c>
      <c r="I31" s="4161"/>
      <c r="J31" s="4161"/>
      <c r="K31" s="4162"/>
      <c r="L31" s="4162"/>
    </row>
    <row s="4161" customFormat="1" customHeight="1" ht="18.75">
      <c r="A32" s="4154"/>
      <c r="B32" s="4155"/>
      <c r="C32" s="4156" t="s">
        <v>393</v>
      </c>
      <c r="D32" s="4157" t="s">
        <v>1614</v>
      </c>
      <c r="E32" s="4158" t="s">
        <v>1594</v>
      </c>
      <c r="F32" s="4159"/>
      <c r="G32" s="4160" t="s">
        <v>1615</v>
      </c>
      <c r="H32" s="4159" t="s">
        <v>298</v>
      </c>
      <c r="I32" s="4161"/>
      <c r="J32" s="4161"/>
      <c r="K32" s="4162"/>
      <c r="L32" s="4162"/>
    </row>
    <row s="4161" customFormat="1" customHeight="1" ht="18.75">
      <c r="A33" s="4154"/>
      <c r="B33" s="4155"/>
      <c r="C33" s="4156" t="s">
        <v>393</v>
      </c>
      <c r="D33" s="4157" t="s">
        <v>1616</v>
      </c>
      <c r="E33" s="4158" t="s">
        <v>1594</v>
      </c>
      <c r="F33" s="4159"/>
      <c r="G33" s="4160" t="s">
        <v>1617</v>
      </c>
      <c r="H33" s="4159" t="s">
        <v>298</v>
      </c>
      <c r="I33" s="4161"/>
      <c r="J33" s="4161"/>
      <c r="K33" s="4162"/>
      <c r="L33" s="4162"/>
    </row>
    <row s="4161" customFormat="1" customHeight="1" ht="18.75">
      <c r="A34" s="4154"/>
      <c r="B34" s="4155"/>
      <c r="C34" s="4156" t="s">
        <v>393</v>
      </c>
      <c r="D34" s="4157" t="s">
        <v>1618</v>
      </c>
      <c r="E34" s="4158" t="s">
        <v>1594</v>
      </c>
      <c r="F34" s="4159"/>
      <c r="G34" s="4160" t="s">
        <v>1619</v>
      </c>
      <c r="H34" s="4159" t="s">
        <v>298</v>
      </c>
      <c r="I34" s="4161"/>
      <c r="J34" s="4161"/>
      <c r="K34" s="4162"/>
      <c r="L34" s="4162"/>
    </row>
    <row customHeight="1" ht="15">
      <c r="A35" s="1729" t="s">
        <v>110</v>
      </c>
      <c r="C35" s="82"/>
      <c r="D35" s="95"/>
      <c r="E35" s="189" t="s">
        <v>450</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307</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1471</v>
      </c>
      <c r="E38" s="192" t="s">
        <v>1595</v>
      </c>
      <c r="F38" s="184"/>
      <c r="G38" s="243" t="s">
        <v>1620</v>
      </c>
      <c r="H38" s="184" t="s">
        <v>298</v>
      </c>
      <c r="I38" s="2006" t="s">
        <v>1621</v>
      </c>
    </row>
    <row customHeight="1" ht="15">
      <c r="A39" s="1729" t="s">
        <v>90</v>
      </c>
      <c r="C39" s="82"/>
      <c r="D39" s="95"/>
      <c r="E39" s="190" t="s">
        <v>450</v>
      </c>
      <c r="F39" s="186"/>
      <c r="G39" s="186"/>
      <c r="H39" s="187"/>
      <c r="I39" s="2008"/>
    </row>
    <row customHeight="1" ht="24">
      <c r="A40" s="1729"/>
      <c r="C40" s="82"/>
      <c r="D40" s="133" t="s">
        <v>309</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1622</v>
      </c>
      <c r="E41" s="192" t="s">
        <v>1596</v>
      </c>
      <c r="F41" s="184"/>
      <c r="G41" s="243" t="s">
        <v>1623</v>
      </c>
      <c r="H41" s="184" t="s">
        <v>298</v>
      </c>
      <c r="I41" s="1982" t="s">
        <v>1624</v>
      </c>
    </row>
    <row customHeight="1" ht="15">
      <c r="A42" s="1729" t="s">
        <v>91</v>
      </c>
      <c r="C42" s="82"/>
      <c r="D42" s="95"/>
      <c r="E42" s="190" t="s">
        <v>450</v>
      </c>
      <c r="F42" s="186"/>
      <c r="G42" s="186"/>
      <c r="H42" s="187"/>
      <c r="I42" s="1982"/>
    </row>
    <row customHeight="1" ht="26.25">
      <c r="A43" s="1729"/>
      <c r="C43" s="82"/>
      <c r="D43" s="133" t="s">
        <v>312</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1625</v>
      </c>
      <c r="E44" s="192" t="s">
        <v>1597</v>
      </c>
      <c r="F44" s="184"/>
      <c r="G44" s="193" t="s">
        <v>1626</v>
      </c>
      <c r="H44" s="184" t="s">
        <v>298</v>
      </c>
      <c r="I44" s="2006" t="s">
        <v>1627</v>
      </c>
      <c r="L44" s="141" t="s">
        <v>1598</v>
      </c>
    </row>
    <row customHeight="1" ht="15">
      <c r="A45" s="1729" t="s">
        <v>111</v>
      </c>
      <c r="C45" s="82"/>
      <c r="D45" s="95"/>
      <c r="E45" s="190" t="s">
        <v>450</v>
      </c>
      <c r="F45" s="186"/>
      <c r="G45" s="186"/>
      <c r="H45" s="187"/>
      <c r="I45" s="2008"/>
    </row>
    <row s="4166" customFormat="1" customHeight="1" ht="3">
      <c r="A46" s="1729"/>
      <c r="K46" s="182"/>
      <c r="L46" s="182"/>
    </row>
    <row customHeight="1" ht="24.75">
      <c r="D47" s="1727" t="s">
        <v>506</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25EAB625-F1E1-6767-10D6-FC8940B84653}"/>
    <hyperlink ref="H24" r:id="rId3" xr:uid="{112B1CA3-5E14-297C-5905-E8D687021BA8}"/>
    <hyperlink ref="H26" r:id="rId4" xr:uid="{3572EC47-AA83-F947-D127-B5CFEC28D7D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640DD-A039-23B7-46A5-487EE4035CB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3" width="9.140625" hidden="1" customWidth="1"/>
    <col min="2" max="2" style="3575" width="9.140625" hidden="1" customWidth="1"/>
    <col min="3" max="3" style="3749" width="3.7109375" customWidth="1"/>
    <col min="4" max="4" style="4171" width="6.28125" customWidth="1"/>
    <col min="5" max="5" style="4171" width="38.140625" customWidth="1"/>
    <col min="6" max="7" style="4171" width="35.7109375" customWidth="1"/>
    <col min="8" max="8" style="4171" width="89.57421875" customWidth="1"/>
    <col min="9" max="9" style="4171" width="10.57421875"/>
    <col min="10" max="11" style="3578" width="10.57421875"/>
    <col min="12" max="17" style="4171" width="10.57421875"/>
  </cols>
  <sheetData>
    <row customHeight="1" ht="14.25" hidden="1">
      <c r="N1" s="241"/>
      <c r="O1" s="241"/>
      <c r="Q1" s="241"/>
    </row>
    <row s="2926"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6" customFormat="1" customHeight="1" ht="17.25">
      <c r="A6" s="1715"/>
      <c r="B6" s="1174"/>
      <c r="C6" s="377"/>
      <c r="D6" s="2171" t="str">
        <f>IF(org=0,"Не определено",org)</f>
        <v>АО "ДГК" СП "Биробиджанская ТЭЦ"</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6" customFormat="1" customHeight="1" ht="14.25">
      <c r="A15" s="339"/>
      <c r="B15" s="1174"/>
      <c r="C15" s="377"/>
      <c r="D15" s="402"/>
      <c r="E15" s="1723"/>
      <c r="F15" s="1724"/>
      <c r="G15" s="1725"/>
      <c r="H15" s="1726"/>
      <c r="J15" s="1670"/>
      <c r="K15" s="1670"/>
    </row>
    <row customHeight="1" ht="21.75">
      <c r="D16" s="1727" t="s">
        <v>506</v>
      </c>
      <c r="E16" s="2305" t="s">
        <v>1629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B03D4-D7B5-9961-8B91-CA292ECB7D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D160B-26A3-DC4C-4533-DAEBD7F63C9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47.8515625" customWidth="1"/>
    <col min="6" max="6" style="3131" width="9.57421875" customWidth="1"/>
    <col min="7" max="7" style="2599" width="25.7109375" hidden="1" customWidth="1"/>
    <col min="8" max="8" style="2599" width="34.00390625" hidden="1" customWidth="1"/>
    <col min="9" max="9" style="3131" width="25.7109375" customWidth="1"/>
    <col min="10" max="10" style="3131" width="34.00390625" customWidth="1"/>
    <col min="11" max="11" style="2600" width="50.8515625" customWidth="1"/>
    <col min="12" max="20" style="3131" width="10.57421875"/>
    <col min="21" max="21" style="4189"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1630</v>
      </c>
      <c r="E5" s="1997"/>
      <c r="F5" s="1997"/>
      <c r="G5" s="1997"/>
      <c r="H5" s="1997"/>
      <c r="I5" s="1997"/>
      <c r="J5" s="1998"/>
    </row>
    <row customHeight="1" ht="15">
      <c r="C6" s="162"/>
      <c r="D6" s="2053" t="str">
        <f>IF(org=0,"Не определено",org)</f>
        <v>АО "ДГК" СП "Биробиджанская ТЭЦ"</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9"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1631</v>
      </c>
      <c r="G13" s="818" t="s">
        <v>295</v>
      </c>
      <c r="H13" s="817" t="s">
        <v>384</v>
      </c>
      <c r="I13" s="818" t="s">
        <v>295</v>
      </c>
      <c r="J13" s="817" t="s">
        <v>384</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1632</v>
      </c>
      <c r="F15" s="529" t="s">
        <v>1633</v>
      </c>
      <c r="G15" s="686"/>
      <c r="H15" s="686"/>
      <c r="I15" s="686"/>
      <c r="J15" s="686"/>
      <c r="K15" s="277" t="s">
        <v>1634</v>
      </c>
    </row>
    <row customHeight="1" ht="22.5" hidden="1">
      <c r="A16" s="513"/>
      <c r="C16" s="534"/>
      <c r="D16" s="529">
        <v>2</v>
      </c>
      <c r="E16" s="267" t="s">
        <v>1635</v>
      </c>
      <c r="F16" s="529" t="s">
        <v>1636</v>
      </c>
      <c r="G16" s="686"/>
      <c r="H16" s="686"/>
      <c r="I16" s="686"/>
      <c r="J16" s="686"/>
      <c r="K16" s="277" t="s">
        <v>1637</v>
      </c>
    </row>
    <row customHeight="1" ht="123.75" hidden="1">
      <c r="A17" s="513"/>
      <c r="C17" s="534"/>
      <c r="D17" s="529">
        <v>3</v>
      </c>
      <c r="E17" s="267" t="s">
        <v>1638</v>
      </c>
      <c r="F17" s="529" t="s">
        <v>298</v>
      </c>
      <c r="G17" s="686"/>
      <c r="H17" s="686"/>
      <c r="I17" s="686"/>
      <c r="J17" s="686"/>
      <c r="K17" s="277" t="s">
        <v>1639</v>
      </c>
    </row>
    <row customHeight="1" ht="45">
      <c r="A18" s="513"/>
      <c r="C18" s="534"/>
      <c r="D18" s="529">
        <v>4</v>
      </c>
      <c r="E18" s="267" t="s">
        <v>1640</v>
      </c>
      <c r="F18" s="529" t="s">
        <v>298</v>
      </c>
      <c r="G18" s="819" t="s">
        <v>298</v>
      </c>
      <c r="H18" s="820" t="s">
        <v>298</v>
      </c>
      <c r="I18" s="529" t="s">
        <v>298</v>
      </c>
      <c r="J18" s="586" t="s">
        <v>298</v>
      </c>
      <c r="K18" s="277" t="s">
        <v>1641</v>
      </c>
    </row>
    <row customHeight="1" ht="33.75">
      <c r="A19" s="513"/>
      <c r="C19" s="534"/>
      <c r="D19" s="547" t="s">
        <v>1464</v>
      </c>
      <c r="E19" s="567" t="s">
        <v>1642</v>
      </c>
      <c r="F19" s="529" t="s">
        <v>1643</v>
      </c>
      <c r="G19" s="827"/>
      <c r="H19" s="92"/>
      <c r="I19" s="827"/>
      <c r="J19" s="828"/>
      <c r="K19" s="687"/>
    </row>
    <row customHeight="1" ht="33.75">
      <c r="A20" s="513"/>
      <c r="C20" s="534"/>
      <c r="D20" s="547" t="s">
        <v>1481</v>
      </c>
      <c r="E20" s="567" t="s">
        <v>1644</v>
      </c>
      <c r="F20" s="529" t="s">
        <v>1645</v>
      </c>
      <c r="G20" s="827"/>
      <c r="H20" s="92"/>
      <c r="I20" s="827"/>
      <c r="J20" s="92"/>
      <c r="K20" s="687"/>
    </row>
    <row customHeight="1" ht="45">
      <c r="A21" s="513"/>
      <c r="C21" s="534"/>
      <c r="D21" s="547" t="s">
        <v>1612</v>
      </c>
      <c r="E21" s="567" t="s">
        <v>1646</v>
      </c>
      <c r="F21" s="529" t="s">
        <v>1243</v>
      </c>
      <c r="G21" s="688"/>
      <c r="H21" s="92"/>
      <c r="I21" s="688"/>
      <c r="J21" s="92"/>
      <c r="K21" s="687"/>
    </row>
    <row customHeight="1" ht="67.5" hidden="1">
      <c r="A22" s="513"/>
      <c r="C22" s="534"/>
      <c r="D22" s="529">
        <v>5</v>
      </c>
      <c r="E22" s="267" t="s">
        <v>1647</v>
      </c>
      <c r="F22" s="529" t="s">
        <v>1648</v>
      </c>
      <c r="G22" s="689"/>
      <c r="H22" s="690"/>
      <c r="I22" s="689"/>
      <c r="J22" s="690"/>
      <c r="K22" s="277" t="s">
        <v>1649</v>
      </c>
    </row>
    <row customHeight="1" ht="33.75" hidden="1">
      <c r="C23" s="459"/>
      <c r="D23" s="529">
        <v>6</v>
      </c>
      <c r="E23" s="267" t="s">
        <v>1650</v>
      </c>
      <c r="F23" s="529" t="s">
        <v>1651</v>
      </c>
      <c r="G23" s="689"/>
      <c r="H23" s="689"/>
      <c r="I23" s="689"/>
      <c r="J23" s="689"/>
      <c r="K23" s="277" t="s">
        <v>1652</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AD379-2876-AC4C-8D05-C8087D31790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36.7109375" customWidth="1"/>
    <col min="6" max="6" style="3131" width="9.57421875" customWidth="1"/>
    <col min="7" max="7" style="2599" width="42.421875" hidden="1" customWidth="1"/>
    <col min="8" max="8" style="3131" width="40.7109375" customWidth="1"/>
    <col min="9" max="9" style="2600" width="93.421875" customWidth="1"/>
    <col min="10" max="17" style="3131" width="10.57421875"/>
    <col min="18" max="18" style="4189" width="10.57421875"/>
  </cols>
  <sheetData>
    <row s="2600"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"ДГК" СП "Биробиджанская ТЭЦ"</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9"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292</v>
      </c>
      <c r="E12" s="2311"/>
      <c r="F12" s="2311"/>
      <c r="G12" s="898"/>
      <c r="H12" s="898"/>
      <c r="I12" s="1966"/>
      <c r="R12" s="683"/>
    </row>
    <row customHeight="1" ht="33.75">
      <c r="C13" s="162"/>
      <c r="D13" s="771" t="s">
        <v>88</v>
      </c>
      <c r="E13" s="770" t="s">
        <v>294</v>
      </c>
      <c r="F13" s="770" t="s">
        <v>1631</v>
      </c>
      <c r="G13" s="818" t="s">
        <v>295</v>
      </c>
      <c r="H13" s="764" t="s">
        <v>295</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1653</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1653</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1653</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1654</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1655</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C18F-EFB7-B6AA-5C57-C4EA454CCB64}"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36.7109375" customWidth="1"/>
    <col min="6" max="6" style="3131" width="9.57421875" customWidth="1"/>
    <col min="7" max="7" style="2599" width="25.7109375" hidden="1" customWidth="1"/>
    <col min="8" max="8" style="2599" width="33.7109375" hidden="1" customWidth="1"/>
    <col min="9" max="9" style="3131" width="25.7109375" customWidth="1"/>
    <col min="10" max="10" style="3131" width="33.7109375" customWidth="1"/>
    <col min="11" max="11" style="2600" width="93.421875" customWidth="1"/>
    <col min="12" max="20" style="3131" width="10.57421875"/>
    <col min="21" max="21" style="4189"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1656</v>
      </c>
      <c r="F3" s="699" t="s">
        <v>298</v>
      </c>
      <c r="G3" s="694"/>
      <c r="H3" s="408"/>
      <c r="I3" s="694"/>
      <c r="J3" s="408"/>
      <c r="K3" s="277" t="s">
        <v>1657</v>
      </c>
    </row>
    <row customHeight="1" ht="15" hidden="1">
      <c r="A4" s="513"/>
      <c r="B4" s="2313"/>
      <c r="C4" s="2314"/>
      <c r="D4" s="697" t="str">
        <f>B3&amp;".2"</f>
        <v>.2</v>
      </c>
      <c r="E4" s="698" t="s">
        <v>1658</v>
      </c>
      <c r="F4" s="699" t="s">
        <v>298</v>
      </c>
      <c r="G4" s="1784" t="s">
        <v>24</v>
      </c>
      <c r="H4" s="408"/>
      <c r="I4" s="1784" t="s">
        <v>24</v>
      </c>
      <c r="J4" s="408"/>
      <c r="K4" s="277" t="s">
        <v>1659</v>
      </c>
    </row>
    <row s="2600" customFormat="1" customHeight="1" ht="15" hidden="1">
      <c r="C5" s="680"/>
      <c r="U5" s="427"/>
    </row>
    <row customHeight="1" ht="22.5" hidden="1">
      <c r="A6" s="513"/>
      <c r="B6" s="2313"/>
      <c r="C6" s="2314"/>
      <c r="D6" s="697" t="str">
        <f>B6&amp;".1"</f>
        <v>.1</v>
      </c>
      <c r="E6" s="698" t="s">
        <v>1660</v>
      </c>
      <c r="F6" s="699" t="s">
        <v>298</v>
      </c>
      <c r="G6" s="694"/>
      <c r="H6" s="408"/>
      <c r="I6" s="694"/>
      <c r="J6" s="408"/>
      <c r="K6" s="277" t="s">
        <v>1661</v>
      </c>
    </row>
    <row customHeight="1" ht="15" hidden="1">
      <c r="A7" s="513"/>
      <c r="B7" s="2313"/>
      <c r="C7" s="2314"/>
      <c r="D7" s="697" t="str">
        <f>B6&amp;".2"</f>
        <v>.2</v>
      </c>
      <c r="E7" s="698" t="s">
        <v>1658</v>
      </c>
      <c r="F7" s="699" t="s">
        <v>298</v>
      </c>
      <c r="G7" s="1784" t="s">
        <v>24</v>
      </c>
      <c r="H7" s="408"/>
      <c r="I7" s="1784" t="s">
        <v>24</v>
      </c>
      <c r="J7" s="408"/>
      <c r="K7" s="277" t="s">
        <v>1659</v>
      </c>
    </row>
    <row s="2600" customFormat="1" customHeight="1" ht="15" hidden="1">
      <c r="C8" s="680"/>
      <c r="U8" s="427"/>
    </row>
    <row customHeight="1" ht="22.5" hidden="1">
      <c r="A9" s="513"/>
      <c r="B9" s="2313"/>
      <c r="C9" s="2314"/>
      <c r="D9" s="697" t="str">
        <f>B9&amp;".1"</f>
        <v>.1</v>
      </c>
      <c r="E9" s="698" t="s">
        <v>1662</v>
      </c>
      <c r="F9" s="699" t="s">
        <v>298</v>
      </c>
      <c r="G9" s="705" t="s">
        <v>24</v>
      </c>
      <c r="H9" s="408" t="s">
        <v>24</v>
      </c>
      <c r="I9" s="705" t="s">
        <v>24</v>
      </c>
      <c r="J9" s="408" t="s">
        <v>24</v>
      </c>
      <c r="K9" s="277"/>
    </row>
    <row customHeight="1" ht="15" hidden="1">
      <c r="A10" s="513"/>
      <c r="B10" s="2313"/>
      <c r="C10" s="2314"/>
      <c r="D10" s="697" t="str">
        <f>B9&amp;".2"</f>
        <v>.2</v>
      </c>
      <c r="E10" s="698" t="s">
        <v>1663</v>
      </c>
      <c r="F10" s="699" t="s">
        <v>298</v>
      </c>
      <c r="G10" s="1778" t="s">
        <v>24</v>
      </c>
      <c r="H10" s="408" t="s">
        <v>24</v>
      </c>
      <c r="I10" s="1778" t="s">
        <v>24</v>
      </c>
      <c r="J10" s="408" t="s">
        <v>24</v>
      </c>
      <c r="K10" s="277" t="s">
        <v>1664</v>
      </c>
    </row>
    <row customHeight="1" ht="15" hidden="1">
      <c r="A11" s="513"/>
      <c r="B11" s="2313"/>
      <c r="C11" s="2314"/>
      <c r="D11" s="697" t="str">
        <f>B9&amp;".3"</f>
        <v>.3</v>
      </c>
      <c r="E11" s="698" t="s">
        <v>1665</v>
      </c>
      <c r="F11" s="699" t="s">
        <v>298</v>
      </c>
      <c r="G11" s="1778" t="s">
        <v>24</v>
      </c>
      <c r="H11" s="408" t="s">
        <v>24</v>
      </c>
      <c r="I11" s="1778" t="s">
        <v>24</v>
      </c>
      <c r="J11" s="408" t="s">
        <v>24</v>
      </c>
      <c r="K11" s="277" t="s">
        <v>1666</v>
      </c>
    </row>
    <row s="2600" customFormat="1" customHeight="1" ht="15" hidden="1">
      <c r="C12" s="680"/>
      <c r="U12" s="427"/>
    </row>
    <row customHeight="1" ht="33.75" hidden="1">
      <c r="A13" s="513"/>
      <c r="B13" s="2313"/>
      <c r="C13" s="2314"/>
      <c r="D13" s="697" t="str">
        <f>B13&amp;".1"</f>
        <v>.1</v>
      </c>
      <c r="E13" s="698" t="s">
        <v>1667</v>
      </c>
      <c r="F13" s="699" t="s">
        <v>298</v>
      </c>
      <c r="G13" s="705" t="s">
        <v>24</v>
      </c>
      <c r="H13" s="408" t="s">
        <v>24</v>
      </c>
      <c r="I13" s="705" t="s">
        <v>24</v>
      </c>
      <c r="J13" s="408" t="s">
        <v>24</v>
      </c>
      <c r="K13" s="277" t="s">
        <v>1668</v>
      </c>
    </row>
    <row customHeight="1" ht="15" hidden="1">
      <c r="B14" s="2313"/>
      <c r="C14" s="2314"/>
      <c r="D14" s="697" t="str">
        <f>B13&amp;".2"</f>
        <v>.2</v>
      </c>
      <c r="E14" s="698" t="s">
        <v>1669</v>
      </c>
      <c r="F14" s="699" t="s">
        <v>298</v>
      </c>
      <c r="G14" s="1778" t="s">
        <v>24</v>
      </c>
      <c r="H14" s="408" t="s">
        <v>24</v>
      </c>
      <c r="I14" s="1778" t="s">
        <v>24</v>
      </c>
      <c r="J14" s="408" t="s">
        <v>24</v>
      </c>
      <c r="K14" s="277" t="s">
        <v>1670</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1671</v>
      </c>
      <c r="E22" s="2312"/>
      <c r="F22" s="2312"/>
      <c r="G22" s="2312"/>
      <c r="H22" s="2312"/>
      <c r="I22" s="2312"/>
      <c r="J22" s="684"/>
      <c r="K22" s="545"/>
    </row>
    <row customHeight="1" ht="15">
      <c r="C23" s="162"/>
      <c r="D23" s="2049" t="str">
        <f>IF(org=0,"Не определено",org)</f>
        <v>АО "ДГК" СП "Биробиджанская ТЭЦ"</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9"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1631</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1672</v>
      </c>
      <c r="C32" s="534"/>
      <c r="D32" s="700">
        <v>1</v>
      </c>
      <c r="E32" s="701" t="s">
        <v>1673</v>
      </c>
      <c r="F32" s="699" t="s">
        <v>298</v>
      </c>
      <c r="G32" s="823" t="s">
        <v>298</v>
      </c>
      <c r="H32" s="823" t="s">
        <v>298</v>
      </c>
      <c r="I32" s="699" t="s">
        <v>298</v>
      </c>
      <c r="J32" s="699" t="s">
        <v>298</v>
      </c>
      <c r="K32" s="277"/>
    </row>
    <row customHeight="1" ht="11.25">
      <c r="A33" s="513"/>
      <c r="C33" s="513"/>
      <c r="D33" s="343"/>
      <c r="E33" s="588" t="s">
        <v>1571</v>
      </c>
      <c r="F33" s="580"/>
      <c r="G33" s="580"/>
      <c r="H33" s="580"/>
      <c r="I33" s="580"/>
      <c r="J33" s="580"/>
      <c r="K33" s="581"/>
      <c r="U33" s="513"/>
    </row>
    <row customHeight="1" ht="22.5">
      <c r="A34" s="513"/>
      <c r="B34" s="589" t="s">
        <v>449</v>
      </c>
      <c r="C34" s="534"/>
      <c r="D34" s="700">
        <v>2</v>
      </c>
      <c r="E34" s="701" t="s">
        <v>1674</v>
      </c>
      <c r="F34" s="830" t="s">
        <v>298</v>
      </c>
      <c r="G34" s="830" t="s">
        <v>298</v>
      </c>
      <c r="H34" s="830" t="s">
        <v>298</v>
      </c>
      <c r="I34" s="699"/>
      <c r="J34" s="699"/>
      <c r="K34" s="277"/>
    </row>
    <row customHeight="1" ht="11.25">
      <c r="A35" s="513"/>
      <c r="C35" s="513"/>
      <c r="D35" s="343"/>
      <c r="E35" s="588" t="s">
        <v>1675</v>
      </c>
      <c r="F35" s="580"/>
      <c r="G35" s="702"/>
      <c r="H35" s="580"/>
      <c r="I35" s="702"/>
      <c r="J35" s="580"/>
      <c r="K35" s="581"/>
      <c r="U35" s="513"/>
    </row>
    <row customHeight="1" ht="67.5">
      <c r="A36" s="513"/>
      <c r="B36" s="513" t="s">
        <v>1676</v>
      </c>
      <c r="C36" s="534"/>
      <c r="D36" s="700">
        <v>3</v>
      </c>
      <c r="E36" s="701" t="s">
        <v>1677</v>
      </c>
      <c r="F36" s="703" t="s">
        <v>298</v>
      </c>
      <c r="G36" s="824" t="s">
        <v>1678</v>
      </c>
      <c r="H36" s="823" t="s">
        <v>298</v>
      </c>
      <c r="I36" s="532" t="s">
        <v>1678</v>
      </c>
      <c r="J36" s="699" t="s">
        <v>298</v>
      </c>
      <c r="K36" s="277" t="s">
        <v>1679</v>
      </c>
    </row>
    <row customHeight="1" ht="11.25">
      <c r="A37" s="513"/>
      <c r="C37" s="513"/>
      <c r="D37" s="343"/>
      <c r="E37" s="588" t="s">
        <v>1680</v>
      </c>
      <c r="F37" s="580"/>
      <c r="G37" s="702"/>
      <c r="H37" s="702"/>
      <c r="I37" s="702"/>
      <c r="J37" s="702"/>
      <c r="K37" s="581"/>
      <c r="U37" s="513"/>
    </row>
    <row customHeight="1" ht="67.5">
      <c r="A38" s="513"/>
      <c r="B38" s="513" t="s">
        <v>1681</v>
      </c>
      <c r="C38" s="534"/>
      <c r="D38" s="700">
        <v>4</v>
      </c>
      <c r="E38" s="701" t="s">
        <v>1682</v>
      </c>
      <c r="F38" s="703" t="s">
        <v>298</v>
      </c>
      <c r="G38" s="824" t="s">
        <v>1678</v>
      </c>
      <c r="H38" s="825" t="s">
        <v>298</v>
      </c>
      <c r="I38" s="532" t="s">
        <v>1678</v>
      </c>
      <c r="J38" s="529" t="s">
        <v>298</v>
      </c>
      <c r="K38" s="687" t="s">
        <v>1683</v>
      </c>
    </row>
    <row customHeight="1" ht="11.25">
      <c r="A39" s="513"/>
      <c r="C39" s="513"/>
      <c r="D39" s="343"/>
      <c r="E39" s="588" t="s">
        <v>1684</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A8D68-903E-32E3-3194-1B2AE9F225EE}"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5" width="25.140625" hidden="1" customWidth="1"/>
    <col min="2" max="2" style="4133" width="9.140625" hidden="1" customWidth="1"/>
    <col min="3" max="3" style="3749" width="3.7109375" customWidth="1"/>
    <col min="4" max="4" style="4171" width="6.28125" customWidth="1"/>
    <col min="5" max="5" style="4171" width="46.7109375" customWidth="1"/>
    <col min="6" max="6" style="4171" width="35.7109375" customWidth="1"/>
    <col min="7" max="7" style="4171" width="3.7109375" customWidth="1"/>
    <col min="8" max="9" style="4171" width="11.7109375" customWidth="1"/>
    <col min="10" max="11" style="4171" width="35.7109375" customWidth="1"/>
    <col min="12" max="12" style="4171" width="84.8515625" customWidth="1"/>
    <col min="13" max="13" style="4171" width="10.57421875"/>
    <col min="14" max="15" style="3578" width="10.57421875"/>
    <col min="16" max="32" style="4171" width="10.57421875"/>
  </cols>
  <sheetData>
    <row s="2926" customFormat="1" customHeight="1" ht="14.25" hidden="1">
      <c r="A1" s="1829"/>
      <c r="B1" s="369"/>
      <c r="C1" s="340"/>
      <c r="M1" s="1682">
        <f>_xlfn.IFERROR(MATCH("метод экономически обоснованных расходов (затрат)",OFFER_METHOD,0),0)</f>
        <v>0</v>
      </c>
      <c r="N1" s="1670"/>
      <c r="O1" s="1670"/>
      <c r="S1" s="841"/>
      <c r="AF1" s="241"/>
    </row>
    <row s="2926"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6"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45205.62945601852</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22/13-П</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121</v>
      </c>
      <c r="F14" s="2063" t="s">
        <v>122</v>
      </c>
      <c r="G14" s="2317" t="s">
        <v>1685</v>
      </c>
      <c r="H14" s="2318"/>
      <c r="I14" s="2319"/>
      <c r="J14" s="2063" t="s">
        <v>295</v>
      </c>
      <c r="K14" s="2063" t="s">
        <v>384</v>
      </c>
      <c r="L14" s="2174"/>
    </row>
    <row customHeight="1" ht="21">
      <c r="C15" s="377"/>
      <c r="D15" s="2212"/>
      <c r="E15" s="2064"/>
      <c r="F15" s="2064"/>
      <c r="G15" s="2057" t="s">
        <v>1549</v>
      </c>
      <c r="H15" s="2059"/>
      <c r="I15" s="94" t="s">
        <v>1686</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1687</v>
      </c>
      <c r="C19" s="2315"/>
      <c r="D19" s="2041"/>
      <c r="E19" s="2145"/>
      <c r="F19" s="2145"/>
      <c r="G19" s="406"/>
      <c r="H19" s="401" t="s">
        <v>1570</v>
      </c>
      <c r="I19" s="345"/>
      <c r="J19" s="407"/>
      <c r="K19" s="187"/>
      <c r="L19" s="2007"/>
      <c r="M19" s="330"/>
    </row>
    <row s="2926"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926" customFormat="1" customHeight="1" ht="18.75" hidden="1">
      <c r="A21" s="1830"/>
      <c r="B21" s="369" t="s">
        <v>1687</v>
      </c>
      <c r="C21" s="2315"/>
      <c r="D21" s="2041"/>
      <c r="E21" s="2145"/>
      <c r="F21" s="2145"/>
      <c r="G21" s="406"/>
      <c r="H21" s="401" t="s">
        <v>1570</v>
      </c>
      <c r="I21" s="345"/>
      <c r="J21" s="407"/>
      <c r="K21" s="187"/>
      <c r="L21" s="2007"/>
      <c r="M21" s="330"/>
      <c r="N21" s="1670"/>
      <c r="O21" s="1670"/>
    </row>
    <row s="2926"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6" customFormat="1" customHeight="1" ht="18.75" hidden="1">
      <c r="A23" s="1830"/>
      <c r="B23" s="369" t="s">
        <v>1687</v>
      </c>
      <c r="C23" s="2315"/>
      <c r="D23" s="2041"/>
      <c r="E23" s="2145"/>
      <c r="F23" s="2145"/>
      <c r="G23" s="406"/>
      <c r="H23" s="401" t="s">
        <v>1570</v>
      </c>
      <c r="I23" s="345"/>
      <c r="J23" s="407"/>
      <c r="K23" s="187"/>
      <c r="L23" s="2007"/>
      <c r="M23" s="330"/>
      <c r="N23" s="1670"/>
      <c r="O23" s="1670"/>
    </row>
    <row s="2926"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6" customFormat="1" customHeight="1" ht="18.75" hidden="1">
      <c r="A25" s="1830"/>
      <c r="B25" s="369" t="s">
        <v>1687</v>
      </c>
      <c r="C25" s="2315"/>
      <c r="D25" s="2041"/>
      <c r="E25" s="2145"/>
      <c r="F25" s="2145"/>
      <c r="G25" s="406"/>
      <c r="H25" s="401" t="s">
        <v>1570</v>
      </c>
      <c r="I25" s="345"/>
      <c r="J25" s="407"/>
      <c r="K25" s="187"/>
      <c r="L25" s="2007"/>
      <c r="M25" s="330"/>
      <c r="N25" s="1670"/>
      <c r="O25" s="1670"/>
    </row>
    <row s="2926"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6" customFormat="1" customHeight="1" ht="18.75" hidden="1">
      <c r="A27" s="1830"/>
      <c r="B27" s="369" t="s">
        <v>1687</v>
      </c>
      <c r="C27" s="2315"/>
      <c r="D27" s="2041"/>
      <c r="E27" s="2145"/>
      <c r="F27" s="2145"/>
      <c r="G27" s="406"/>
      <c r="H27" s="401" t="s">
        <v>1570</v>
      </c>
      <c r="I27" s="345"/>
      <c r="J27" s="407"/>
      <c r="K27" s="187"/>
      <c r="L27" s="2007"/>
      <c r="M27" s="330"/>
      <c r="N27" s="1670"/>
      <c r="O27" s="1670"/>
    </row>
    <row s="2926"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6" customFormat="1" customHeight="1" ht="18.75" hidden="1">
      <c r="A29" s="1830"/>
      <c r="B29" s="369" t="s">
        <v>1687</v>
      </c>
      <c r="C29" s="2315"/>
      <c r="D29" s="2041"/>
      <c r="E29" s="2145"/>
      <c r="F29" s="2145"/>
      <c r="G29" s="406"/>
      <c r="H29" s="401" t="s">
        <v>1570</v>
      </c>
      <c r="I29" s="345"/>
      <c r="J29" s="407"/>
      <c r="K29" s="187"/>
      <c r="L29" s="2007"/>
      <c r="M29" s="330"/>
      <c r="N29" s="1670"/>
      <c r="O29" s="1670"/>
    </row>
    <row s="2926"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6" customFormat="1" customHeight="1" ht="18.75" hidden="1">
      <c r="A31" s="1830"/>
      <c r="B31" s="369" t="s">
        <v>1687</v>
      </c>
      <c r="C31" s="2315"/>
      <c r="D31" s="2041"/>
      <c r="E31" s="2145"/>
      <c r="F31" s="2145"/>
      <c r="G31" s="406"/>
      <c r="H31" s="401" t="s">
        <v>1570</v>
      </c>
      <c r="I31" s="345"/>
      <c r="J31" s="407"/>
      <c r="K31" s="187"/>
      <c r="L31" s="2007"/>
      <c r="M31" s="330"/>
      <c r="N31" s="1670"/>
      <c r="O31" s="1670"/>
    </row>
    <row s="2926" customFormat="1" customHeight="1" ht="18.75" hidden="1">
      <c r="A32" s="1830" t="s">
        <v>199</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Производство тепловой энергии. Некомбинированная выработка, Подключение (технологическое присоединение) к системе теплоснабжения</v>
      </c>
      <c r="G32" s="1816"/>
      <c r="H32" s="1785"/>
      <c r="I32" s="1823"/>
      <c r="J32" s="1822"/>
      <c r="K32" s="1815" t="s">
        <v>298</v>
      </c>
      <c r="L32" s="2007"/>
      <c r="M32" s="330"/>
      <c r="N32" s="1670"/>
      <c r="O32" s="1670"/>
    </row>
    <row s="2926" customFormat="1" customHeight="1" ht="18.75" hidden="1">
      <c r="A33" s="1830"/>
      <c r="B33" s="369" t="s">
        <v>1687</v>
      </c>
      <c r="C33" s="2315"/>
      <c r="D33" s="2041"/>
      <c r="E33" s="2145"/>
      <c r="F33" s="2145"/>
      <c r="G33" s="406"/>
      <c r="H33" s="401" t="s">
        <v>1570</v>
      </c>
      <c r="I33" s="345"/>
      <c r="J33" s="407"/>
      <c r="K33" s="187"/>
      <c r="L33" s="2007"/>
      <c r="M33" s="330"/>
      <c r="N33" s="1670"/>
      <c r="O33" s="1670"/>
    </row>
    <row s="2926"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6" customFormat="1" customHeight="1" ht="18.75" hidden="1">
      <c r="A35" s="1830"/>
      <c r="B35" s="369" t="s">
        <v>1687</v>
      </c>
      <c r="C35" s="2315"/>
      <c r="D35" s="2041"/>
      <c r="E35" s="2145"/>
      <c r="F35" s="2145"/>
      <c r="G35" s="406"/>
      <c r="H35" s="401" t="s">
        <v>1570</v>
      </c>
      <c r="I35" s="345"/>
      <c r="J35" s="407"/>
      <c r="K35" s="187"/>
      <c r="L35" s="2007"/>
      <c r="M35" s="330"/>
      <c r="N35" s="1670"/>
      <c r="O35" s="1670"/>
    </row>
    <row s="2926"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6" customFormat="1" customHeight="1" ht="18.75" hidden="1">
      <c r="A37" s="1830"/>
      <c r="B37" s="369" t="s">
        <v>1687</v>
      </c>
      <c r="C37" s="2315"/>
      <c r="D37" s="2041"/>
      <c r="E37" s="2145"/>
      <c r="F37" s="2145"/>
      <c r="G37" s="406"/>
      <c r="H37" s="401" t="s">
        <v>1570</v>
      </c>
      <c r="I37" s="345"/>
      <c r="J37" s="407"/>
      <c r="K37" s="187"/>
      <c r="L37" s="2007"/>
      <c r="M37" s="330"/>
      <c r="N37" s="1670"/>
      <c r="O37" s="1670"/>
    </row>
    <row s="2926"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6" customFormat="1" customHeight="1" ht="18.75" hidden="1">
      <c r="A39" s="1830"/>
      <c r="B39" s="369" t="s">
        <v>1687</v>
      </c>
      <c r="C39" s="2315"/>
      <c r="D39" s="2041"/>
      <c r="E39" s="2145"/>
      <c r="F39" s="2145"/>
      <c r="G39" s="406"/>
      <c r="H39" s="401" t="s">
        <v>1570</v>
      </c>
      <c r="I39" s="345"/>
      <c r="J39" s="407"/>
      <c r="K39" s="187"/>
      <c r="L39" s="2007"/>
      <c r="M39" s="330"/>
      <c r="N39" s="1670"/>
      <c r="O39" s="1670"/>
    </row>
    <row s="2926"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6" customFormat="1" customHeight="1" ht="18.75" hidden="1">
      <c r="A41" s="1830"/>
      <c r="B41" s="369" t="s">
        <v>1687</v>
      </c>
      <c r="C41" s="2315"/>
      <c r="D41" s="2041"/>
      <c r="E41" s="2145"/>
      <c r="F41" s="2145"/>
      <c r="G41" s="406"/>
      <c r="H41" s="401" t="s">
        <v>1570</v>
      </c>
      <c r="I41" s="345"/>
      <c r="J41" s="407"/>
      <c r="K41" s="187"/>
      <c r="L41" s="2007"/>
      <c r="M41" s="330"/>
      <c r="N41" s="1670"/>
      <c r="O41" s="1670"/>
    </row>
    <row s="2926"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6" customFormat="1" customHeight="1" ht="18.75" hidden="1">
      <c r="A43" s="1830"/>
      <c r="B43" s="369" t="s">
        <v>1687</v>
      </c>
      <c r="C43" s="2315"/>
      <c r="D43" s="2041"/>
      <c r="E43" s="2145"/>
      <c r="F43" s="2145"/>
      <c r="G43" s="406"/>
      <c r="H43" s="401" t="s">
        <v>1570</v>
      </c>
      <c r="I43" s="345"/>
      <c r="J43" s="407"/>
      <c r="K43" s="187"/>
      <c r="L43" s="2007"/>
      <c r="M43" s="330"/>
      <c r="N43" s="1670"/>
      <c r="O43" s="1670"/>
    </row>
    <row s="2926"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6" customFormat="1" customHeight="1" ht="18.75" hidden="1">
      <c r="A45" s="1830"/>
      <c r="B45" s="369" t="s">
        <v>1687</v>
      </c>
      <c r="C45" s="2315"/>
      <c r="D45" s="2041"/>
      <c r="E45" s="2145"/>
      <c r="F45" s="2145"/>
      <c r="G45" s="406"/>
      <c r="H45" s="401" t="s">
        <v>1570</v>
      </c>
      <c r="I45" s="345"/>
      <c r="J45" s="407"/>
      <c r="K45" s="187"/>
      <c r="L45" s="2007"/>
      <c r="M45" s="330"/>
      <c r="N45" s="1670"/>
      <c r="O45" s="1670"/>
    </row>
    <row s="2926"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6" customFormat="1" customHeight="1" ht="18.75" hidden="1">
      <c r="A47" s="1830"/>
      <c r="B47" s="369" t="s">
        <v>1687</v>
      </c>
      <c r="C47" s="2315"/>
      <c r="D47" s="2041"/>
      <c r="E47" s="2145"/>
      <c r="F47" s="2145"/>
      <c r="G47" s="406"/>
      <c r="H47" s="401" t="s">
        <v>1570</v>
      </c>
      <c r="I47" s="345"/>
      <c r="J47" s="407"/>
      <c r="K47" s="187"/>
      <c r="L47" s="2007"/>
      <c r="M47" s="330"/>
      <c r="N47" s="1670"/>
      <c r="O47" s="1670"/>
    </row>
    <row s="2926"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6" customFormat="1" customHeight="1" ht="18.75" hidden="1">
      <c r="A49" s="1830"/>
      <c r="B49" s="369" t="s">
        <v>1687</v>
      </c>
      <c r="C49" s="2315"/>
      <c r="D49" s="2041"/>
      <c r="E49" s="2145"/>
      <c r="F49" s="2145"/>
      <c r="G49" s="406"/>
      <c r="H49" s="401" t="s">
        <v>1570</v>
      </c>
      <c r="I49" s="345"/>
      <c r="J49" s="407"/>
      <c r="K49" s="187"/>
      <c r="L49" s="2007"/>
      <c r="M49" s="330"/>
      <c r="N49" s="1670"/>
      <c r="O49" s="1670"/>
    </row>
    <row s="2926"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6" customFormat="1" customHeight="1" ht="18.75" hidden="1">
      <c r="A51" s="1830"/>
      <c r="B51" s="369" t="s">
        <v>1687</v>
      </c>
      <c r="C51" s="2315"/>
      <c r="D51" s="2041"/>
      <c r="E51" s="2145"/>
      <c r="F51" s="2145"/>
      <c r="G51" s="406"/>
      <c r="H51" s="401" t="s">
        <v>1570</v>
      </c>
      <c r="I51" s="345"/>
      <c r="J51" s="407"/>
      <c r="K51" s="187"/>
      <c r="L51" s="2007"/>
      <c r="M51" s="330"/>
      <c r="N51" s="1670"/>
      <c r="O51" s="1670"/>
    </row>
    <row s="2926"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6" customFormat="1" customHeight="1" ht="18.75" hidden="1">
      <c r="A53" s="1830"/>
      <c r="B53" s="369" t="s">
        <v>1687</v>
      </c>
      <c r="C53" s="2315"/>
      <c r="D53" s="2041"/>
      <c r="E53" s="2145"/>
      <c r="F53" s="2145"/>
      <c r="G53" s="406"/>
      <c r="H53" s="401" t="s">
        <v>1570</v>
      </c>
      <c r="I53" s="345"/>
      <c r="J53" s="407"/>
      <c r="K53" s="187"/>
      <c r="L53" s="2007"/>
      <c r="M53" s="330"/>
      <c r="N53" s="1670"/>
      <c r="O53" s="1670"/>
    </row>
    <row s="2926"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6" customFormat="1" customHeight="1" ht="18.75" hidden="1">
      <c r="A55" s="1830"/>
      <c r="B55" s="369" t="s">
        <v>1687</v>
      </c>
      <c r="C55" s="2315"/>
      <c r="D55" s="2041"/>
      <c r="E55" s="2145"/>
      <c r="F55" s="2145"/>
      <c r="G55" s="406"/>
      <c r="H55" s="401" t="s">
        <v>1570</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1688</v>
      </c>
      <c r="M57" s="330"/>
    </row>
    <row customHeight="1" ht="18.75">
      <c r="A58" s="1830"/>
      <c r="C58" s="377"/>
      <c r="D58" s="133" t="s">
        <v>90</v>
      </c>
      <c r="E58" s="2303" t="s">
        <v>1689</v>
      </c>
      <c r="F58" s="2303"/>
      <c r="G58" s="2303"/>
      <c r="H58" s="2303"/>
      <c r="I58" s="2303"/>
      <c r="J58" s="2303"/>
      <c r="K58" s="2303"/>
      <c r="L58" s="285"/>
      <c r="M58" s="330"/>
    </row>
    <row s="2926"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6" customFormat="1" customHeight="1" ht="18.75" hidden="1">
      <c r="A60" s="1830"/>
      <c r="B60" s="369" t="s">
        <v>1690</v>
      </c>
      <c r="C60" s="2315"/>
      <c r="D60" s="2041"/>
      <c r="E60" s="2145"/>
      <c r="F60" s="2145"/>
      <c r="G60" s="406"/>
      <c r="H60" s="401" t="s">
        <v>1570</v>
      </c>
      <c r="I60" s="345"/>
      <c r="J60" s="407"/>
      <c r="K60" s="187"/>
      <c r="L60" s="2007"/>
      <c r="M60" s="330"/>
      <c r="N60" s="1670"/>
      <c r="O60" s="1670"/>
    </row>
    <row s="2926"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926" customFormat="1" customHeight="1" ht="18.75" hidden="1">
      <c r="A62" s="1830"/>
      <c r="B62" s="369" t="s">
        <v>1690</v>
      </c>
      <c r="C62" s="2315"/>
      <c r="D62" s="2041"/>
      <c r="E62" s="2145"/>
      <c r="F62" s="2145"/>
      <c r="G62" s="406"/>
      <c r="H62" s="401" t="s">
        <v>1570</v>
      </c>
      <c r="I62" s="345"/>
      <c r="J62" s="407"/>
      <c r="K62" s="187"/>
      <c r="L62" s="337"/>
      <c r="M62" s="330"/>
      <c r="N62" s="1670"/>
      <c r="O62" s="1670"/>
    </row>
    <row s="2926"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6" customFormat="1" customHeight="1" ht="18.75" hidden="1">
      <c r="A64" s="1830"/>
      <c r="B64" s="369" t="s">
        <v>1690</v>
      </c>
      <c r="C64" s="2315"/>
      <c r="D64" s="2041"/>
      <c r="E64" s="2145"/>
      <c r="F64" s="2145"/>
      <c r="G64" s="406"/>
      <c r="H64" s="401" t="s">
        <v>1570</v>
      </c>
      <c r="I64" s="345"/>
      <c r="J64" s="407"/>
      <c r="K64" s="187"/>
      <c r="L64" s="337"/>
      <c r="M64" s="330"/>
      <c r="N64" s="1670"/>
      <c r="O64" s="1670"/>
    </row>
    <row s="2926"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6" customFormat="1" customHeight="1" ht="18.75" hidden="1">
      <c r="A66" s="1830"/>
      <c r="B66" s="369" t="s">
        <v>1690</v>
      </c>
      <c r="C66" s="2315"/>
      <c r="D66" s="2041"/>
      <c r="E66" s="2145"/>
      <c r="F66" s="2145"/>
      <c r="G66" s="406"/>
      <c r="H66" s="401" t="s">
        <v>1570</v>
      </c>
      <c r="I66" s="345"/>
      <c r="J66" s="407"/>
      <c r="K66" s="187"/>
      <c r="L66" s="337"/>
      <c r="M66" s="330"/>
      <c r="N66" s="1670"/>
      <c r="O66" s="1670"/>
    </row>
    <row s="2926"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6" customFormat="1" customHeight="1" ht="18.75" hidden="1">
      <c r="A68" s="1830"/>
      <c r="B68" s="369" t="s">
        <v>1690</v>
      </c>
      <c r="C68" s="2315"/>
      <c r="D68" s="2041"/>
      <c r="E68" s="2145"/>
      <c r="F68" s="2145"/>
      <c r="G68" s="406"/>
      <c r="H68" s="401" t="s">
        <v>1570</v>
      </c>
      <c r="I68" s="345"/>
      <c r="J68" s="407"/>
      <c r="K68" s="187"/>
      <c r="L68" s="337"/>
      <c r="M68" s="330"/>
      <c r="N68" s="1670"/>
      <c r="O68" s="1670"/>
    </row>
    <row s="2926"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6" customFormat="1" customHeight="1" ht="18.75" hidden="1">
      <c r="A70" s="1830"/>
      <c r="B70" s="369" t="s">
        <v>1690</v>
      </c>
      <c r="C70" s="2315"/>
      <c r="D70" s="2041"/>
      <c r="E70" s="2145"/>
      <c r="F70" s="2145"/>
      <c r="G70" s="406"/>
      <c r="H70" s="401" t="s">
        <v>1570</v>
      </c>
      <c r="I70" s="345"/>
      <c r="J70" s="407"/>
      <c r="K70" s="187"/>
      <c r="L70" s="337"/>
      <c r="M70" s="330"/>
      <c r="N70" s="1670"/>
      <c r="O70" s="1670"/>
    </row>
    <row s="2926"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6" customFormat="1" customHeight="1" ht="18.75" hidden="1">
      <c r="A72" s="1830"/>
      <c r="B72" s="369" t="s">
        <v>1690</v>
      </c>
      <c r="C72" s="2315"/>
      <c r="D72" s="2041"/>
      <c r="E72" s="2145"/>
      <c r="F72" s="2145"/>
      <c r="G72" s="406"/>
      <c r="H72" s="401" t="s">
        <v>1570</v>
      </c>
      <c r="I72" s="345"/>
      <c r="J72" s="407"/>
      <c r="K72" s="187"/>
      <c r="L72" s="337"/>
      <c r="M72" s="330"/>
      <c r="N72" s="1670"/>
      <c r="O72" s="1670"/>
    </row>
    <row s="2926" customFormat="1" customHeight="1" ht="18.75" hidden="1">
      <c r="A73" s="1830" t="s">
        <v>199</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Производство тепловой энергии. Некомбинированная выработка, Подключение (технологическое присоединение) к системе теплоснабжения</v>
      </c>
      <c r="G73" s="1816"/>
      <c r="H73" s="1785"/>
      <c r="I73" s="1823"/>
      <c r="J73" s="1828"/>
      <c r="K73" s="1815" t="s">
        <v>298</v>
      </c>
      <c r="L73" s="337"/>
      <c r="M73" s="330"/>
      <c r="N73" s="1670"/>
      <c r="O73" s="1670"/>
    </row>
    <row s="2926" customFormat="1" customHeight="1" ht="18.75" hidden="1">
      <c r="A74" s="1830"/>
      <c r="B74" s="369" t="s">
        <v>1690</v>
      </c>
      <c r="C74" s="2315"/>
      <c r="D74" s="2041"/>
      <c r="E74" s="2145"/>
      <c r="F74" s="2145"/>
      <c r="G74" s="406"/>
      <c r="H74" s="401" t="s">
        <v>1570</v>
      </c>
      <c r="I74" s="345"/>
      <c r="J74" s="407"/>
      <c r="K74" s="187"/>
      <c r="L74" s="337"/>
      <c r="M74" s="330"/>
      <c r="N74" s="1670"/>
      <c r="O74" s="1670"/>
    </row>
    <row s="2926"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6" customFormat="1" customHeight="1" ht="18.75" hidden="1">
      <c r="A76" s="1830"/>
      <c r="B76" s="369" t="s">
        <v>1690</v>
      </c>
      <c r="C76" s="2315"/>
      <c r="D76" s="2041"/>
      <c r="E76" s="2145"/>
      <c r="F76" s="2145"/>
      <c r="G76" s="406"/>
      <c r="H76" s="401" t="s">
        <v>1570</v>
      </c>
      <c r="I76" s="345"/>
      <c r="J76" s="407"/>
      <c r="K76" s="187"/>
      <c r="L76" s="337"/>
      <c r="M76" s="330"/>
      <c r="N76" s="1670"/>
      <c r="O76" s="1670"/>
    </row>
    <row s="2926"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6" customFormat="1" customHeight="1" ht="18.75" hidden="1">
      <c r="A78" s="1830"/>
      <c r="B78" s="369" t="s">
        <v>1690</v>
      </c>
      <c r="C78" s="2315"/>
      <c r="D78" s="2041"/>
      <c r="E78" s="2145"/>
      <c r="F78" s="2145"/>
      <c r="G78" s="406"/>
      <c r="H78" s="401" t="s">
        <v>1570</v>
      </c>
      <c r="I78" s="345"/>
      <c r="J78" s="407"/>
      <c r="K78" s="187"/>
      <c r="L78" s="337"/>
      <c r="M78" s="330"/>
      <c r="N78" s="1670"/>
      <c r="O78" s="1670"/>
    </row>
    <row s="2926"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6" customFormat="1" customHeight="1" ht="18.75" hidden="1">
      <c r="A80" s="1830"/>
      <c r="B80" s="369" t="s">
        <v>1690</v>
      </c>
      <c r="C80" s="2315"/>
      <c r="D80" s="2041"/>
      <c r="E80" s="2145"/>
      <c r="F80" s="2145"/>
      <c r="G80" s="406"/>
      <c r="H80" s="401" t="s">
        <v>1570</v>
      </c>
      <c r="I80" s="345"/>
      <c r="J80" s="407"/>
      <c r="K80" s="187"/>
      <c r="L80" s="337"/>
      <c r="M80" s="330"/>
      <c r="N80" s="1670"/>
      <c r="O80" s="1670"/>
    </row>
    <row s="2926"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6" customFormat="1" customHeight="1" ht="18.75" hidden="1">
      <c r="A82" s="1830"/>
      <c r="B82" s="369" t="s">
        <v>1690</v>
      </c>
      <c r="C82" s="2315"/>
      <c r="D82" s="2041"/>
      <c r="E82" s="2145"/>
      <c r="F82" s="2145"/>
      <c r="G82" s="406"/>
      <c r="H82" s="401" t="s">
        <v>1570</v>
      </c>
      <c r="I82" s="345"/>
      <c r="J82" s="407"/>
      <c r="K82" s="187"/>
      <c r="L82" s="337"/>
      <c r="M82" s="330"/>
      <c r="N82" s="1670"/>
      <c r="O82" s="1670"/>
    </row>
    <row s="2926"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6" customFormat="1" customHeight="1" ht="18.75" hidden="1">
      <c r="A84" s="1830"/>
      <c r="B84" s="369" t="s">
        <v>1690</v>
      </c>
      <c r="C84" s="2315"/>
      <c r="D84" s="2041"/>
      <c r="E84" s="2145"/>
      <c r="F84" s="2145"/>
      <c r="G84" s="406"/>
      <c r="H84" s="401" t="s">
        <v>1570</v>
      </c>
      <c r="I84" s="345"/>
      <c r="J84" s="407"/>
      <c r="K84" s="187"/>
      <c r="L84" s="337"/>
      <c r="M84" s="330"/>
      <c r="N84" s="1670"/>
      <c r="O84" s="1670"/>
    </row>
    <row s="2926"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6" customFormat="1" customHeight="1" ht="18.75" hidden="1">
      <c r="A86" s="1830"/>
      <c r="B86" s="369" t="s">
        <v>1690</v>
      </c>
      <c r="C86" s="2315"/>
      <c r="D86" s="2041"/>
      <c r="E86" s="2145"/>
      <c r="F86" s="2145"/>
      <c r="G86" s="406"/>
      <c r="H86" s="401" t="s">
        <v>1570</v>
      </c>
      <c r="I86" s="345"/>
      <c r="J86" s="407"/>
      <c r="K86" s="187"/>
      <c r="L86" s="337"/>
      <c r="M86" s="330"/>
      <c r="N86" s="1670"/>
      <c r="O86" s="1670"/>
    </row>
    <row s="2926"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6" customFormat="1" customHeight="1" ht="18.75" hidden="1">
      <c r="A88" s="1830"/>
      <c r="B88" s="369" t="s">
        <v>1690</v>
      </c>
      <c r="C88" s="2315"/>
      <c r="D88" s="2041"/>
      <c r="E88" s="2145"/>
      <c r="F88" s="2145"/>
      <c r="G88" s="406"/>
      <c r="H88" s="401" t="s">
        <v>1570</v>
      </c>
      <c r="I88" s="345"/>
      <c r="J88" s="407"/>
      <c r="K88" s="187"/>
      <c r="L88" s="337"/>
      <c r="M88" s="330"/>
      <c r="N88" s="1670"/>
      <c r="O88" s="1670"/>
    </row>
    <row s="2926"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6" customFormat="1" customHeight="1" ht="18.75" hidden="1">
      <c r="A90" s="1830"/>
      <c r="B90" s="369" t="s">
        <v>1690</v>
      </c>
      <c r="C90" s="2315"/>
      <c r="D90" s="2041"/>
      <c r="E90" s="2145"/>
      <c r="F90" s="2145"/>
      <c r="G90" s="406"/>
      <c r="H90" s="401" t="s">
        <v>1570</v>
      </c>
      <c r="I90" s="345"/>
      <c r="J90" s="407"/>
      <c r="K90" s="187"/>
      <c r="L90" s="337"/>
      <c r="M90" s="330"/>
      <c r="N90" s="1670"/>
      <c r="O90" s="1670"/>
    </row>
    <row s="2926"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6" customFormat="1" customHeight="1" ht="18.75" hidden="1">
      <c r="A92" s="1830"/>
      <c r="B92" s="369" t="s">
        <v>1690</v>
      </c>
      <c r="C92" s="2315"/>
      <c r="D92" s="2041"/>
      <c r="E92" s="2145"/>
      <c r="F92" s="2145"/>
      <c r="G92" s="406"/>
      <c r="H92" s="401" t="s">
        <v>1570</v>
      </c>
      <c r="I92" s="345"/>
      <c r="J92" s="407"/>
      <c r="K92" s="187"/>
      <c r="L92" s="337"/>
      <c r="M92" s="330"/>
      <c r="N92" s="1670"/>
      <c r="O92" s="1670"/>
    </row>
    <row s="2926"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6" customFormat="1" customHeight="1" ht="18.75" hidden="1">
      <c r="A94" s="1830"/>
      <c r="B94" s="369" t="s">
        <v>1690</v>
      </c>
      <c r="C94" s="2315"/>
      <c r="D94" s="2041"/>
      <c r="E94" s="2145"/>
      <c r="F94" s="2145"/>
      <c r="G94" s="406"/>
      <c r="H94" s="401" t="s">
        <v>1570</v>
      </c>
      <c r="I94" s="345"/>
      <c r="J94" s="407"/>
      <c r="K94" s="187"/>
      <c r="L94" s="337"/>
      <c r="M94" s="330"/>
      <c r="N94" s="1670"/>
      <c r="O94" s="1670"/>
    </row>
    <row s="2926"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6" customFormat="1" customHeight="1" ht="18.75" hidden="1">
      <c r="A96" s="1830"/>
      <c r="B96" s="369" t="s">
        <v>1690</v>
      </c>
      <c r="C96" s="2315"/>
      <c r="D96" s="2041"/>
      <c r="E96" s="2145"/>
      <c r="F96" s="2145"/>
      <c r="G96" s="406"/>
      <c r="H96" s="401" t="s">
        <v>1570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6"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6" customFormat="1" customHeight="1" ht="18.75" hidden="1">
      <c r="A99" s="1830"/>
      <c r="B99" s="369" t="s">
        <v>1690</v>
      </c>
      <c r="C99" s="2315"/>
      <c r="D99" s="2041"/>
      <c r="E99" s="2145"/>
      <c r="F99" s="2145"/>
      <c r="G99" s="406"/>
      <c r="H99" s="401" t="s">
        <v>1570</v>
      </c>
      <c r="I99" s="345"/>
      <c r="J99" s="407"/>
      <c r="K99" s="187"/>
      <c r="L99" s="2007"/>
      <c r="M99" s="330"/>
      <c r="N99" s="1670"/>
      <c r="O99" s="1670"/>
    </row>
    <row s="2926"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926" customFormat="1" customHeight="1" ht="18.75" hidden="1">
      <c r="A101" s="1830"/>
      <c r="B101" s="369" t="s">
        <v>1690</v>
      </c>
      <c r="C101" s="2315"/>
      <c r="D101" s="2041"/>
      <c r="E101" s="2145"/>
      <c r="F101" s="2145"/>
      <c r="G101" s="406"/>
      <c r="H101" s="401" t="s">
        <v>1570</v>
      </c>
      <c r="I101" s="345"/>
      <c r="J101" s="407"/>
      <c r="K101" s="187"/>
      <c r="L101" s="337"/>
      <c r="M101" s="330"/>
      <c r="N101" s="1670"/>
      <c r="O101" s="1670"/>
    </row>
    <row s="2926"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6" customFormat="1" customHeight="1" ht="18.75" hidden="1">
      <c r="A103" s="1830"/>
      <c r="B103" s="369" t="s">
        <v>1690</v>
      </c>
      <c r="C103" s="2315"/>
      <c r="D103" s="2041"/>
      <c r="E103" s="2145"/>
      <c r="F103" s="2145"/>
      <c r="G103" s="406"/>
      <c r="H103" s="401" t="s">
        <v>1570</v>
      </c>
      <c r="I103" s="345"/>
      <c r="J103" s="407"/>
      <c r="K103" s="187"/>
      <c r="L103" s="337"/>
      <c r="M103" s="330"/>
      <c r="N103" s="1670"/>
      <c r="O103" s="1670"/>
    </row>
    <row s="2926"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6" customFormat="1" customHeight="1" ht="18.75" hidden="1">
      <c r="A105" s="1830"/>
      <c r="B105" s="369" t="s">
        <v>1690</v>
      </c>
      <c r="C105" s="2315"/>
      <c r="D105" s="2041"/>
      <c r="E105" s="2145"/>
      <c r="F105" s="2145"/>
      <c r="G105" s="406"/>
      <c r="H105" s="401" t="s">
        <v>1570</v>
      </c>
      <c r="I105" s="345"/>
      <c r="J105" s="407"/>
      <c r="K105" s="187"/>
      <c r="L105" s="337"/>
      <c r="M105" s="330"/>
      <c r="N105" s="1670"/>
      <c r="O105" s="1670"/>
    </row>
    <row s="2926"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6" customFormat="1" customHeight="1" ht="18.75" hidden="1">
      <c r="A107" s="1830"/>
      <c r="B107" s="369" t="s">
        <v>1690</v>
      </c>
      <c r="C107" s="2315"/>
      <c r="D107" s="2041"/>
      <c r="E107" s="2145"/>
      <c r="F107" s="2145"/>
      <c r="G107" s="406"/>
      <c r="H107" s="401" t="s">
        <v>1570</v>
      </c>
      <c r="I107" s="345"/>
      <c r="J107" s="407"/>
      <c r="K107" s="187"/>
      <c r="L107" s="337"/>
      <c r="M107" s="330"/>
      <c r="N107" s="1670"/>
      <c r="O107" s="1670"/>
    </row>
    <row s="2926"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6" customFormat="1" customHeight="1" ht="18.75" hidden="1">
      <c r="A109" s="1830"/>
      <c r="B109" s="369" t="s">
        <v>1690</v>
      </c>
      <c r="C109" s="2315"/>
      <c r="D109" s="2041"/>
      <c r="E109" s="2145"/>
      <c r="F109" s="2145"/>
      <c r="G109" s="406"/>
      <c r="H109" s="401" t="s">
        <v>1570</v>
      </c>
      <c r="I109" s="345"/>
      <c r="J109" s="407"/>
      <c r="K109" s="187"/>
      <c r="L109" s="337"/>
      <c r="M109" s="330"/>
      <c r="N109" s="1670"/>
      <c r="O109" s="1670"/>
    </row>
    <row s="2926"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6" customFormat="1" customHeight="1" ht="18.75" hidden="1">
      <c r="A111" s="1830"/>
      <c r="B111" s="369" t="s">
        <v>1690</v>
      </c>
      <c r="C111" s="2315"/>
      <c r="D111" s="2041"/>
      <c r="E111" s="2145"/>
      <c r="F111" s="2145"/>
      <c r="G111" s="406"/>
      <c r="H111" s="401" t="s">
        <v>1570</v>
      </c>
      <c r="I111" s="345"/>
      <c r="J111" s="407"/>
      <c r="K111" s="187"/>
      <c r="L111" s="337"/>
      <c r="M111" s="330"/>
      <c r="N111" s="1670"/>
      <c r="O111" s="1670"/>
    </row>
    <row s="2926" customFormat="1" customHeight="1" ht="18.75" hidden="1">
      <c r="A112" s="1830" t="s">
        <v>199</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Производство тепловой энергии. Некомбинированная выработка, Подключение (технологическое присоединение) к системе теплоснабжения</v>
      </c>
      <c r="G112" s="1816"/>
      <c r="H112" s="1785"/>
      <c r="I112" s="1823"/>
      <c r="J112" s="1828"/>
      <c r="K112" s="1815" t="s">
        <v>298</v>
      </c>
      <c r="L112" s="337"/>
      <c r="M112" s="330"/>
      <c r="N112" s="1670"/>
      <c r="O112" s="1670"/>
    </row>
    <row s="2926" customFormat="1" customHeight="1" ht="18.75" hidden="1">
      <c r="A113" s="1830"/>
      <c r="B113" s="369" t="s">
        <v>1690</v>
      </c>
      <c r="C113" s="2315"/>
      <c r="D113" s="2041"/>
      <c r="E113" s="2145"/>
      <c r="F113" s="2145"/>
      <c r="G113" s="406"/>
      <c r="H113" s="401" t="s">
        <v>1570</v>
      </c>
      <c r="I113" s="345"/>
      <c r="J113" s="407"/>
      <c r="K113" s="187"/>
      <c r="L113" s="337"/>
      <c r="M113" s="330"/>
      <c r="N113" s="1670"/>
      <c r="O113" s="1670"/>
    </row>
    <row s="2926"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6" customFormat="1" customHeight="1" ht="18.75" hidden="1">
      <c r="A115" s="1830"/>
      <c r="B115" s="369" t="s">
        <v>1690</v>
      </c>
      <c r="C115" s="2315"/>
      <c r="D115" s="2041"/>
      <c r="E115" s="2145"/>
      <c r="F115" s="2145"/>
      <c r="G115" s="406"/>
      <c r="H115" s="401" t="s">
        <v>1570</v>
      </c>
      <c r="I115" s="345"/>
      <c r="J115" s="407"/>
      <c r="K115" s="187"/>
      <c r="L115" s="337"/>
      <c r="M115" s="330"/>
      <c r="N115" s="1670"/>
      <c r="O115" s="1670"/>
    </row>
    <row s="2926"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6" customFormat="1" customHeight="1" ht="18.75" hidden="1">
      <c r="A117" s="1830"/>
      <c r="B117" s="369" t="s">
        <v>1690</v>
      </c>
      <c r="C117" s="2315"/>
      <c r="D117" s="2041"/>
      <c r="E117" s="2145"/>
      <c r="F117" s="2145"/>
      <c r="G117" s="406"/>
      <c r="H117" s="401" t="s">
        <v>1570</v>
      </c>
      <c r="I117" s="345"/>
      <c r="J117" s="407"/>
      <c r="K117" s="187"/>
      <c r="L117" s="337"/>
      <c r="M117" s="330"/>
      <c r="N117" s="1670"/>
      <c r="O117" s="1670"/>
    </row>
    <row s="2926"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6" customFormat="1" customHeight="1" ht="18.75" hidden="1">
      <c r="A119" s="1830"/>
      <c r="B119" s="369" t="s">
        <v>1690</v>
      </c>
      <c r="C119" s="2315"/>
      <c r="D119" s="2041"/>
      <c r="E119" s="2145"/>
      <c r="F119" s="2145"/>
      <c r="G119" s="406"/>
      <c r="H119" s="401" t="s">
        <v>1570</v>
      </c>
      <c r="I119" s="345"/>
      <c r="J119" s="407"/>
      <c r="K119" s="187"/>
      <c r="L119" s="337"/>
      <c r="M119" s="330"/>
      <c r="N119" s="1670"/>
      <c r="O119" s="1670"/>
    </row>
    <row s="2926"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6" customFormat="1" customHeight="1" ht="18.75" hidden="1">
      <c r="A121" s="1830"/>
      <c r="B121" s="369" t="s">
        <v>1690</v>
      </c>
      <c r="C121" s="2315"/>
      <c r="D121" s="2041"/>
      <c r="E121" s="2145"/>
      <c r="F121" s="2145"/>
      <c r="G121" s="406"/>
      <c r="H121" s="401" t="s">
        <v>1570</v>
      </c>
      <c r="I121" s="345"/>
      <c r="J121" s="407"/>
      <c r="K121" s="187"/>
      <c r="L121" s="337"/>
      <c r="M121" s="330"/>
      <c r="N121" s="1670"/>
      <c r="O121" s="1670"/>
    </row>
    <row s="2926"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6" customFormat="1" customHeight="1" ht="18.75" hidden="1">
      <c r="A123" s="1830"/>
      <c r="B123" s="369" t="s">
        <v>1690</v>
      </c>
      <c r="C123" s="2315"/>
      <c r="D123" s="2041"/>
      <c r="E123" s="2145"/>
      <c r="F123" s="2145"/>
      <c r="G123" s="406"/>
      <c r="H123" s="401" t="s">
        <v>1570</v>
      </c>
      <c r="I123" s="345"/>
      <c r="J123" s="407"/>
      <c r="K123" s="187"/>
      <c r="L123" s="337"/>
      <c r="M123" s="330"/>
      <c r="N123" s="1670"/>
      <c r="O123" s="1670"/>
    </row>
    <row s="2926"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6" customFormat="1" customHeight="1" ht="18.75" hidden="1">
      <c r="A125" s="1830"/>
      <c r="B125" s="369" t="s">
        <v>1690</v>
      </c>
      <c r="C125" s="2315"/>
      <c r="D125" s="2041"/>
      <c r="E125" s="2145"/>
      <c r="F125" s="2145"/>
      <c r="G125" s="406"/>
      <c r="H125" s="401" t="s">
        <v>1570</v>
      </c>
      <c r="I125" s="345"/>
      <c r="J125" s="407"/>
      <c r="K125" s="187"/>
      <c r="L125" s="337"/>
      <c r="M125" s="330"/>
      <c r="N125" s="1670"/>
      <c r="O125" s="1670"/>
    </row>
    <row s="2926"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6" customFormat="1" customHeight="1" ht="18.75" hidden="1">
      <c r="A127" s="1830"/>
      <c r="B127" s="369" t="s">
        <v>1690</v>
      </c>
      <c r="C127" s="2315"/>
      <c r="D127" s="2041"/>
      <c r="E127" s="2145"/>
      <c r="F127" s="2145"/>
      <c r="G127" s="406"/>
      <c r="H127" s="401" t="s">
        <v>1570</v>
      </c>
      <c r="I127" s="345"/>
      <c r="J127" s="407"/>
      <c r="K127" s="187"/>
      <c r="L127" s="337"/>
      <c r="M127" s="330"/>
      <c r="N127" s="1670"/>
      <c r="O127" s="1670"/>
    </row>
    <row s="2926"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6" customFormat="1" customHeight="1" ht="18.75" hidden="1">
      <c r="A129" s="1830"/>
      <c r="B129" s="369" t="s">
        <v>1690</v>
      </c>
      <c r="C129" s="2315"/>
      <c r="D129" s="2041"/>
      <c r="E129" s="2145"/>
      <c r="F129" s="2145"/>
      <c r="G129" s="406"/>
      <c r="H129" s="401" t="s">
        <v>1570</v>
      </c>
      <c r="I129" s="345"/>
      <c r="J129" s="407"/>
      <c r="K129" s="187"/>
      <c r="L129" s="337"/>
      <c r="M129" s="330"/>
      <c r="N129" s="1670"/>
      <c r="O129" s="1670"/>
    </row>
    <row s="2926"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6" customFormat="1" customHeight="1" ht="18.75" hidden="1">
      <c r="A131" s="1830"/>
      <c r="B131" s="369" t="s">
        <v>1690</v>
      </c>
      <c r="C131" s="2315"/>
      <c r="D131" s="2041"/>
      <c r="E131" s="2145"/>
      <c r="F131" s="2145"/>
      <c r="G131" s="406"/>
      <c r="H131" s="401" t="s">
        <v>1570</v>
      </c>
      <c r="I131" s="345"/>
      <c r="J131" s="407"/>
      <c r="K131" s="187"/>
      <c r="L131" s="337"/>
      <c r="M131" s="330"/>
      <c r="N131" s="1670"/>
      <c r="O131" s="1670"/>
    </row>
    <row s="2926"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6" customFormat="1" customHeight="1" ht="18.75" hidden="1">
      <c r="A133" s="1830"/>
      <c r="B133" s="369" t="s">
        <v>1690</v>
      </c>
      <c r="C133" s="2315"/>
      <c r="D133" s="2041"/>
      <c r="E133" s="2145"/>
      <c r="F133" s="2145"/>
      <c r="G133" s="406"/>
      <c r="H133" s="401" t="s">
        <v>1570</v>
      </c>
      <c r="I133" s="345"/>
      <c r="J133" s="407"/>
      <c r="K133" s="187"/>
      <c r="L133" s="337"/>
      <c r="M133" s="330"/>
      <c r="N133" s="1670"/>
      <c r="O133" s="1670"/>
    </row>
    <row s="2926"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6" customFormat="1" customHeight="1" ht="18.75" hidden="1">
      <c r="A135" s="1830"/>
      <c r="B135" s="369" t="s">
        <v>1690</v>
      </c>
      <c r="C135" s="2315"/>
      <c r="D135" s="2041"/>
      <c r="E135" s="2145"/>
      <c r="F135" s="2145"/>
      <c r="G135" s="406"/>
      <c r="H135" s="401" t="s">
        <v>1570</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6"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6" customFormat="1" customHeight="1" ht="18.75" hidden="1">
      <c r="A138" s="1830"/>
      <c r="B138" s="369" t="s">
        <v>1690</v>
      </c>
      <c r="C138" s="2315"/>
      <c r="D138" s="2041"/>
      <c r="E138" s="2145"/>
      <c r="F138" s="2145"/>
      <c r="G138" s="406"/>
      <c r="H138" s="401" t="s">
        <v>1570</v>
      </c>
      <c r="I138" s="345"/>
      <c r="J138" s="407"/>
      <c r="K138" s="187"/>
      <c r="L138" s="2007"/>
      <c r="M138" s="330"/>
      <c r="N138" s="1670"/>
      <c r="O138" s="1670"/>
    </row>
    <row s="2926"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926" customFormat="1" customHeight="1" ht="18.75" hidden="1">
      <c r="A140" s="1830"/>
      <c r="B140" s="369" t="s">
        <v>1690</v>
      </c>
      <c r="C140" s="2315"/>
      <c r="D140" s="2041"/>
      <c r="E140" s="2145"/>
      <c r="F140" s="2145"/>
      <c r="G140" s="406"/>
      <c r="H140" s="401" t="s">
        <v>1570</v>
      </c>
      <c r="I140" s="345"/>
      <c r="J140" s="407"/>
      <c r="K140" s="187"/>
      <c r="L140" s="337"/>
      <c r="M140" s="330"/>
      <c r="N140" s="1670"/>
      <c r="O140" s="1670"/>
    </row>
    <row s="2926"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6" customFormat="1" customHeight="1" ht="18.75" hidden="1">
      <c r="A142" s="1830"/>
      <c r="B142" s="369" t="s">
        <v>1690</v>
      </c>
      <c r="C142" s="2315"/>
      <c r="D142" s="2041"/>
      <c r="E142" s="2145"/>
      <c r="F142" s="2145"/>
      <c r="G142" s="406"/>
      <c r="H142" s="401" t="s">
        <v>1570</v>
      </c>
      <c r="I142" s="345"/>
      <c r="J142" s="407"/>
      <c r="K142" s="187"/>
      <c r="L142" s="337"/>
      <c r="M142" s="330"/>
      <c r="N142" s="1670"/>
      <c r="O142" s="1670"/>
    </row>
    <row s="2926"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6" customFormat="1" customHeight="1" ht="18.75" hidden="1">
      <c r="A144" s="1830"/>
      <c r="B144" s="369" t="s">
        <v>1690</v>
      </c>
      <c r="C144" s="2315"/>
      <c r="D144" s="2041"/>
      <c r="E144" s="2145"/>
      <c r="F144" s="2145"/>
      <c r="G144" s="406"/>
      <c r="H144" s="401" t="s">
        <v>1570</v>
      </c>
      <c r="I144" s="345"/>
      <c r="J144" s="407"/>
      <c r="K144" s="187"/>
      <c r="L144" s="337"/>
      <c r="M144" s="330"/>
      <c r="N144" s="1670"/>
      <c r="O144" s="1670"/>
    </row>
    <row s="2926"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6" customFormat="1" customHeight="1" ht="18.75" hidden="1">
      <c r="A146" s="1830"/>
      <c r="B146" s="369" t="s">
        <v>1690</v>
      </c>
      <c r="C146" s="2315"/>
      <c r="D146" s="2041"/>
      <c r="E146" s="2145"/>
      <c r="F146" s="2145"/>
      <c r="G146" s="406"/>
      <c r="H146" s="401" t="s">
        <v>1570</v>
      </c>
      <c r="I146" s="345"/>
      <c r="J146" s="407"/>
      <c r="K146" s="187"/>
      <c r="L146" s="337"/>
      <c r="M146" s="330"/>
      <c r="N146" s="1670"/>
      <c r="O146" s="1670"/>
    </row>
    <row s="2926"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6" customFormat="1" customHeight="1" ht="18.75" hidden="1">
      <c r="A148" s="1830"/>
      <c r="B148" s="369" t="s">
        <v>1690</v>
      </c>
      <c r="C148" s="2315"/>
      <c r="D148" s="2041"/>
      <c r="E148" s="2145"/>
      <c r="F148" s="2145"/>
      <c r="G148" s="406"/>
      <c r="H148" s="401" t="s">
        <v>1570</v>
      </c>
      <c r="I148" s="345"/>
      <c r="J148" s="407"/>
      <c r="K148" s="187"/>
      <c r="L148" s="337"/>
      <c r="M148" s="330"/>
      <c r="N148" s="1670"/>
      <c r="O148" s="1670"/>
    </row>
    <row s="2926"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6" customFormat="1" customHeight="1" ht="18.75" hidden="1">
      <c r="A150" s="1830"/>
      <c r="B150" s="369" t="s">
        <v>1690</v>
      </c>
      <c r="C150" s="2315"/>
      <c r="D150" s="2041"/>
      <c r="E150" s="2145"/>
      <c r="F150" s="2145"/>
      <c r="G150" s="406"/>
      <c r="H150" s="401" t="s">
        <v>1570</v>
      </c>
      <c r="I150" s="345"/>
      <c r="J150" s="407"/>
      <c r="K150" s="187"/>
      <c r="L150" s="337"/>
      <c r="M150" s="330"/>
      <c r="N150" s="1670"/>
      <c r="O150" s="1670"/>
    </row>
    <row s="2926" customFormat="1" customHeight="1" ht="18.75" hidden="1">
      <c r="A151" s="1830" t="s">
        <v>199</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Производство тепловой энергии. Некомбинированная выработка, Подключение (технологическое присоединение) к системе теплоснабжения</v>
      </c>
      <c r="G151" s="1816"/>
      <c r="H151" s="1785"/>
      <c r="I151" s="1823"/>
      <c r="J151" s="1828"/>
      <c r="K151" s="1815" t="s">
        <v>298</v>
      </c>
      <c r="L151" s="337"/>
      <c r="M151" s="330"/>
      <c r="N151" s="1670"/>
      <c r="O151" s="1670"/>
    </row>
    <row s="2926" customFormat="1" customHeight="1" ht="18.75" hidden="1">
      <c r="A152" s="1830"/>
      <c r="B152" s="369" t="s">
        <v>1690</v>
      </c>
      <c r="C152" s="2315"/>
      <c r="D152" s="2041"/>
      <c r="E152" s="2145"/>
      <c r="F152" s="2145"/>
      <c r="G152" s="406"/>
      <c r="H152" s="401" t="s">
        <v>1570</v>
      </c>
      <c r="I152" s="345"/>
      <c r="J152" s="407"/>
      <c r="K152" s="187"/>
      <c r="L152" s="337"/>
      <c r="M152" s="330"/>
      <c r="N152" s="1670"/>
      <c r="O152" s="1670"/>
    </row>
    <row s="2926"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6" customFormat="1" customHeight="1" ht="18.75" hidden="1">
      <c r="A154" s="1830"/>
      <c r="B154" s="369" t="s">
        <v>1690</v>
      </c>
      <c r="C154" s="2315"/>
      <c r="D154" s="2041"/>
      <c r="E154" s="2145"/>
      <c r="F154" s="2145"/>
      <c r="G154" s="406"/>
      <c r="H154" s="401" t="s">
        <v>1570</v>
      </c>
      <c r="I154" s="345"/>
      <c r="J154" s="407"/>
      <c r="K154" s="187"/>
      <c r="L154" s="337"/>
      <c r="M154" s="330"/>
      <c r="N154" s="1670"/>
      <c r="O154" s="1670"/>
    </row>
    <row s="2926"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6" customFormat="1" customHeight="1" ht="18.75" hidden="1">
      <c r="A156" s="1830"/>
      <c r="B156" s="369" t="s">
        <v>1690</v>
      </c>
      <c r="C156" s="2315"/>
      <c r="D156" s="2041"/>
      <c r="E156" s="2145"/>
      <c r="F156" s="2145"/>
      <c r="G156" s="406"/>
      <c r="H156" s="401" t="s">
        <v>1570</v>
      </c>
      <c r="I156" s="345"/>
      <c r="J156" s="407"/>
      <c r="K156" s="187"/>
      <c r="L156" s="337"/>
      <c r="M156" s="330"/>
      <c r="N156" s="1670"/>
      <c r="O156" s="1670"/>
    </row>
    <row s="2926"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6" customFormat="1" customHeight="1" ht="18.75" hidden="1">
      <c r="A158" s="1830"/>
      <c r="B158" s="369" t="s">
        <v>1690</v>
      </c>
      <c r="C158" s="2315"/>
      <c r="D158" s="2041"/>
      <c r="E158" s="2145"/>
      <c r="F158" s="2145"/>
      <c r="G158" s="406"/>
      <c r="H158" s="401" t="s">
        <v>1570</v>
      </c>
      <c r="I158" s="345"/>
      <c r="J158" s="407"/>
      <c r="K158" s="187"/>
      <c r="L158" s="337"/>
      <c r="M158" s="330"/>
      <c r="N158" s="1670"/>
      <c r="O158" s="1670"/>
    </row>
    <row s="2926"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6" customFormat="1" customHeight="1" ht="18.75" hidden="1">
      <c r="A160" s="1830"/>
      <c r="B160" s="369" t="s">
        <v>1690</v>
      </c>
      <c r="C160" s="2315"/>
      <c r="D160" s="2041"/>
      <c r="E160" s="2145"/>
      <c r="F160" s="2145"/>
      <c r="G160" s="406"/>
      <c r="H160" s="401" t="s">
        <v>1570</v>
      </c>
      <c r="I160" s="345"/>
      <c r="J160" s="407"/>
      <c r="K160" s="187"/>
      <c r="L160" s="337"/>
      <c r="M160" s="330"/>
      <c r="N160" s="1670"/>
      <c r="O160" s="1670"/>
    </row>
    <row s="2926"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6" customFormat="1" customHeight="1" ht="18.75" hidden="1">
      <c r="A162" s="1830"/>
      <c r="B162" s="369" t="s">
        <v>1690</v>
      </c>
      <c r="C162" s="2315"/>
      <c r="D162" s="2041"/>
      <c r="E162" s="2145"/>
      <c r="F162" s="2145"/>
      <c r="G162" s="406"/>
      <c r="H162" s="401" t="s">
        <v>1570</v>
      </c>
      <c r="I162" s="345"/>
      <c r="J162" s="407"/>
      <c r="K162" s="187"/>
      <c r="L162" s="337"/>
      <c r="M162" s="330"/>
      <c r="N162" s="1670"/>
      <c r="O162" s="1670"/>
    </row>
    <row s="2926"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6" customFormat="1" customHeight="1" ht="18.75" hidden="1">
      <c r="A164" s="1830"/>
      <c r="B164" s="369" t="s">
        <v>1690</v>
      </c>
      <c r="C164" s="2315"/>
      <c r="D164" s="2041"/>
      <c r="E164" s="2145"/>
      <c r="F164" s="2145"/>
      <c r="G164" s="406"/>
      <c r="H164" s="401" t="s">
        <v>1570</v>
      </c>
      <c r="I164" s="345"/>
      <c r="J164" s="407"/>
      <c r="K164" s="187"/>
      <c r="L164" s="337"/>
      <c r="M164" s="330"/>
      <c r="N164" s="1670"/>
      <c r="O164" s="1670"/>
    </row>
    <row s="2926"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6" customFormat="1" customHeight="1" ht="18.75" hidden="1">
      <c r="A166" s="1830"/>
      <c r="B166" s="369" t="s">
        <v>1690</v>
      </c>
      <c r="C166" s="2315"/>
      <c r="D166" s="2041"/>
      <c r="E166" s="2145"/>
      <c r="F166" s="2145"/>
      <c r="G166" s="406"/>
      <c r="H166" s="401" t="s">
        <v>1570</v>
      </c>
      <c r="I166" s="345"/>
      <c r="J166" s="407"/>
      <c r="K166" s="187"/>
      <c r="L166" s="337"/>
      <c r="M166" s="330"/>
      <c r="N166" s="1670"/>
      <c r="O166" s="1670"/>
    </row>
    <row s="2926"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6" customFormat="1" customHeight="1" ht="18.75" hidden="1">
      <c r="A168" s="1830"/>
      <c r="B168" s="369" t="s">
        <v>1690</v>
      </c>
      <c r="C168" s="2315"/>
      <c r="D168" s="2041"/>
      <c r="E168" s="2145"/>
      <c r="F168" s="2145"/>
      <c r="G168" s="406"/>
      <c r="H168" s="401" t="s">
        <v>1570</v>
      </c>
      <c r="I168" s="345"/>
      <c r="J168" s="407"/>
      <c r="K168" s="187"/>
      <c r="L168" s="337"/>
      <c r="M168" s="330"/>
      <c r="N168" s="1670"/>
      <c r="O168" s="1670"/>
    </row>
    <row s="2926"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6" customFormat="1" customHeight="1" ht="18.75" hidden="1">
      <c r="A170" s="1830"/>
      <c r="B170" s="369" t="s">
        <v>1690</v>
      </c>
      <c r="C170" s="2315"/>
      <c r="D170" s="2041"/>
      <c r="E170" s="2145"/>
      <c r="F170" s="2145"/>
      <c r="G170" s="406"/>
      <c r="H170" s="401" t="s">
        <v>1570</v>
      </c>
      <c r="I170" s="345"/>
      <c r="J170" s="407"/>
      <c r="K170" s="187"/>
      <c r="L170" s="337"/>
      <c r="M170" s="330"/>
      <c r="N170" s="1670"/>
      <c r="O170" s="1670"/>
    </row>
    <row s="2926"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6" customFormat="1" customHeight="1" ht="18.75" hidden="1">
      <c r="A172" s="1830"/>
      <c r="B172" s="369" t="s">
        <v>1690</v>
      </c>
      <c r="C172" s="2315"/>
      <c r="D172" s="2041"/>
      <c r="E172" s="2145"/>
      <c r="F172" s="2145"/>
      <c r="G172" s="406"/>
      <c r="H172" s="401" t="s">
        <v>1570</v>
      </c>
      <c r="I172" s="345"/>
      <c r="J172" s="407"/>
      <c r="K172" s="187"/>
      <c r="L172" s="337"/>
      <c r="M172" s="330"/>
      <c r="N172" s="1670"/>
      <c r="O172" s="1670"/>
    </row>
    <row s="2926"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6" customFormat="1" customHeight="1" ht="18.75" hidden="1">
      <c r="A174" s="1830"/>
      <c r="B174" s="369" t="s">
        <v>1690</v>
      </c>
      <c r="C174" s="2315"/>
      <c r="D174" s="2041"/>
      <c r="E174" s="2145"/>
      <c r="F174" s="2145"/>
      <c r="G174" s="406"/>
      <c r="H174" s="401" t="s">
        <v>1570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6"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6" customFormat="1" customHeight="1" ht="18.75" hidden="1">
      <c r="A177" s="1830"/>
      <c r="B177" s="369" t="s">
        <v>1690</v>
      </c>
      <c r="C177" s="2315"/>
      <c r="D177" s="2041"/>
      <c r="E177" s="2145"/>
      <c r="F177" s="2145"/>
      <c r="G177" s="406"/>
      <c r="H177" s="401" t="s">
        <v>1570</v>
      </c>
      <c r="I177" s="345"/>
      <c r="J177" s="407"/>
      <c r="K177" s="187"/>
      <c r="L177" s="2007"/>
      <c r="M177" s="330"/>
      <c r="N177" s="1670"/>
      <c r="O177" s="1670"/>
    </row>
    <row s="2926"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926" customFormat="1" customHeight="1" ht="18.75" hidden="1">
      <c r="A179" s="1830"/>
      <c r="B179" s="369" t="s">
        <v>1690</v>
      </c>
      <c r="C179" s="2315"/>
      <c r="D179" s="2041"/>
      <c r="E179" s="2145"/>
      <c r="F179" s="2145"/>
      <c r="G179" s="406"/>
      <c r="H179" s="401" t="s">
        <v>1570</v>
      </c>
      <c r="I179" s="345"/>
      <c r="J179" s="407"/>
      <c r="K179" s="187"/>
      <c r="L179" s="337"/>
      <c r="M179" s="330"/>
      <c r="N179" s="1670"/>
      <c r="O179" s="1670"/>
    </row>
    <row s="2926"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6" customFormat="1" customHeight="1" ht="18.75" hidden="1">
      <c r="A181" s="1830"/>
      <c r="B181" s="369" t="s">
        <v>1690</v>
      </c>
      <c r="C181" s="2315"/>
      <c r="D181" s="2041"/>
      <c r="E181" s="2145"/>
      <c r="F181" s="2145"/>
      <c r="G181" s="406"/>
      <c r="H181" s="401" t="s">
        <v>1570</v>
      </c>
      <c r="I181" s="345"/>
      <c r="J181" s="407"/>
      <c r="K181" s="187"/>
      <c r="L181" s="337"/>
      <c r="M181" s="330"/>
      <c r="N181" s="1670"/>
      <c r="O181" s="1670"/>
    </row>
    <row s="2926"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6" customFormat="1" customHeight="1" ht="18.75" hidden="1">
      <c r="A183" s="1830"/>
      <c r="B183" s="369" t="s">
        <v>1690</v>
      </c>
      <c r="C183" s="2315"/>
      <c r="D183" s="2041"/>
      <c r="E183" s="2145"/>
      <c r="F183" s="2145"/>
      <c r="G183" s="406"/>
      <c r="H183" s="401" t="s">
        <v>1570</v>
      </c>
      <c r="I183" s="345"/>
      <c r="J183" s="407"/>
      <c r="K183" s="187"/>
      <c r="L183" s="337"/>
      <c r="M183" s="330"/>
      <c r="N183" s="1670"/>
      <c r="O183" s="1670"/>
    </row>
    <row s="2926"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6" customFormat="1" customHeight="1" ht="18.75" hidden="1">
      <c r="A185" s="1830"/>
      <c r="B185" s="369" t="s">
        <v>1690</v>
      </c>
      <c r="C185" s="2315"/>
      <c r="D185" s="2041"/>
      <c r="E185" s="2145"/>
      <c r="F185" s="2145"/>
      <c r="G185" s="406"/>
      <c r="H185" s="401" t="s">
        <v>1570</v>
      </c>
      <c r="I185" s="345"/>
      <c r="J185" s="407"/>
      <c r="K185" s="187"/>
      <c r="L185" s="337"/>
      <c r="M185" s="330"/>
      <c r="N185" s="1670"/>
      <c r="O185" s="1670"/>
    </row>
    <row s="2926"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6" customFormat="1" customHeight="1" ht="18.75" hidden="1">
      <c r="A187" s="1830"/>
      <c r="B187" s="369" t="s">
        <v>1690</v>
      </c>
      <c r="C187" s="2315"/>
      <c r="D187" s="2041"/>
      <c r="E187" s="2145"/>
      <c r="F187" s="2145"/>
      <c r="G187" s="406"/>
      <c r="H187" s="401" t="s">
        <v>1570</v>
      </c>
      <c r="I187" s="345"/>
      <c r="J187" s="407"/>
      <c r="K187" s="187"/>
      <c r="L187" s="337"/>
      <c r="M187" s="330"/>
      <c r="N187" s="1670"/>
      <c r="O187" s="1670"/>
    </row>
    <row s="2926"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6" customFormat="1" customHeight="1" ht="18.75" hidden="1">
      <c r="A189" s="1830"/>
      <c r="B189" s="369" t="s">
        <v>1690</v>
      </c>
      <c r="C189" s="2315"/>
      <c r="D189" s="2041"/>
      <c r="E189" s="2145"/>
      <c r="F189" s="2145"/>
      <c r="G189" s="406"/>
      <c r="H189" s="401" t="s">
        <v>1570</v>
      </c>
      <c r="I189" s="345"/>
      <c r="J189" s="407"/>
      <c r="K189" s="187"/>
      <c r="L189" s="337"/>
      <c r="M189" s="330"/>
      <c r="N189" s="1670"/>
      <c r="O189" s="1670"/>
    </row>
    <row s="2926" customFormat="1" customHeight="1" ht="18.75" hidden="1">
      <c r="A190" s="1830" t="s">
        <v>199</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Производство тепловой энергии. Некомбинированная выработка, Подключение (технологическое присоединение) к системе теплоснабжения</v>
      </c>
      <c r="G190" s="1816"/>
      <c r="H190" s="1785"/>
      <c r="I190" s="1823"/>
      <c r="J190" s="1828"/>
      <c r="K190" s="1815" t="s">
        <v>298</v>
      </c>
      <c r="L190" s="337"/>
      <c r="M190" s="330"/>
      <c r="N190" s="1670"/>
      <c r="O190" s="1670"/>
    </row>
    <row s="2926" customFormat="1" customHeight="1" ht="18.75" hidden="1">
      <c r="A191" s="1830"/>
      <c r="B191" s="369" t="s">
        <v>1690</v>
      </c>
      <c r="C191" s="2315"/>
      <c r="D191" s="2041"/>
      <c r="E191" s="2145"/>
      <c r="F191" s="2145"/>
      <c r="G191" s="406"/>
      <c r="H191" s="401" t="s">
        <v>1570</v>
      </c>
      <c r="I191" s="345"/>
      <c r="J191" s="407"/>
      <c r="K191" s="187"/>
      <c r="L191" s="337"/>
      <c r="M191" s="330"/>
      <c r="N191" s="1670"/>
      <c r="O191" s="1670"/>
    </row>
    <row s="2926"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6" customFormat="1" customHeight="1" ht="18.75" hidden="1">
      <c r="A193" s="1830"/>
      <c r="B193" s="369" t="s">
        <v>1690</v>
      </c>
      <c r="C193" s="2315"/>
      <c r="D193" s="2041"/>
      <c r="E193" s="2145"/>
      <c r="F193" s="2145"/>
      <c r="G193" s="406"/>
      <c r="H193" s="401" t="s">
        <v>1570</v>
      </c>
      <c r="I193" s="345"/>
      <c r="J193" s="407"/>
      <c r="K193" s="187"/>
      <c r="L193" s="337"/>
      <c r="M193" s="330"/>
      <c r="N193" s="1670"/>
      <c r="O193" s="1670"/>
    </row>
    <row s="2926"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6" customFormat="1" customHeight="1" ht="18.75" hidden="1">
      <c r="A195" s="1830"/>
      <c r="B195" s="369" t="s">
        <v>1690</v>
      </c>
      <c r="C195" s="2315"/>
      <c r="D195" s="2041"/>
      <c r="E195" s="2145"/>
      <c r="F195" s="2145"/>
      <c r="G195" s="406"/>
      <c r="H195" s="401" t="s">
        <v>1570</v>
      </c>
      <c r="I195" s="345"/>
      <c r="J195" s="407"/>
      <c r="K195" s="187"/>
      <c r="L195" s="337"/>
      <c r="M195" s="330"/>
      <c r="N195" s="1670"/>
      <c r="O195" s="1670"/>
    </row>
    <row s="2926"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6" customFormat="1" customHeight="1" ht="18.75" hidden="1">
      <c r="A197" s="1830"/>
      <c r="B197" s="369" t="s">
        <v>1690</v>
      </c>
      <c r="C197" s="2315"/>
      <c r="D197" s="2041"/>
      <c r="E197" s="2145"/>
      <c r="F197" s="2145"/>
      <c r="G197" s="406"/>
      <c r="H197" s="401" t="s">
        <v>1570</v>
      </c>
      <c r="I197" s="345"/>
      <c r="J197" s="407"/>
      <c r="K197" s="187"/>
      <c r="L197" s="337"/>
      <c r="M197" s="330"/>
      <c r="N197" s="1670"/>
      <c r="O197" s="1670"/>
    </row>
    <row s="2926"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6" customFormat="1" customHeight="1" ht="18.75" hidden="1">
      <c r="A199" s="1830"/>
      <c r="B199" s="369" t="s">
        <v>1690</v>
      </c>
      <c r="C199" s="2315"/>
      <c r="D199" s="2041"/>
      <c r="E199" s="2145"/>
      <c r="F199" s="2145"/>
      <c r="G199" s="406"/>
      <c r="H199" s="401" t="s">
        <v>1570</v>
      </c>
      <c r="I199" s="345"/>
      <c r="J199" s="407"/>
      <c r="K199" s="187"/>
      <c r="L199" s="337"/>
      <c r="M199" s="330"/>
      <c r="N199" s="1670"/>
      <c r="O199" s="1670"/>
    </row>
    <row s="2926"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6" customFormat="1" customHeight="1" ht="18.75" hidden="1">
      <c r="A201" s="1830"/>
      <c r="B201" s="369" t="s">
        <v>1690</v>
      </c>
      <c r="C201" s="2315"/>
      <c r="D201" s="2041"/>
      <c r="E201" s="2145"/>
      <c r="F201" s="2145"/>
      <c r="G201" s="406"/>
      <c r="H201" s="401" t="s">
        <v>1570</v>
      </c>
      <c r="I201" s="345"/>
      <c r="J201" s="407"/>
      <c r="K201" s="187"/>
      <c r="L201" s="337"/>
      <c r="M201" s="330"/>
      <c r="N201" s="1670"/>
      <c r="O201" s="1670"/>
    </row>
    <row s="2926"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6" customFormat="1" customHeight="1" ht="18.75" hidden="1">
      <c r="A203" s="1830"/>
      <c r="B203" s="369" t="s">
        <v>1690</v>
      </c>
      <c r="C203" s="2315"/>
      <c r="D203" s="2041"/>
      <c r="E203" s="2145"/>
      <c r="F203" s="2145"/>
      <c r="G203" s="406"/>
      <c r="H203" s="401" t="s">
        <v>1570</v>
      </c>
      <c r="I203" s="345"/>
      <c r="J203" s="407"/>
      <c r="K203" s="187"/>
      <c r="L203" s="337"/>
      <c r="M203" s="330"/>
      <c r="N203" s="1670"/>
      <c r="O203" s="1670"/>
    </row>
    <row s="2926"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6" customFormat="1" customHeight="1" ht="18.75" hidden="1">
      <c r="A205" s="1830"/>
      <c r="B205" s="369" t="s">
        <v>1690</v>
      </c>
      <c r="C205" s="2315"/>
      <c r="D205" s="2041"/>
      <c r="E205" s="2145"/>
      <c r="F205" s="2145"/>
      <c r="G205" s="406"/>
      <c r="H205" s="401" t="s">
        <v>1570</v>
      </c>
      <c r="I205" s="345"/>
      <c r="J205" s="407"/>
      <c r="K205" s="187"/>
      <c r="L205" s="337"/>
      <c r="M205" s="330"/>
      <c r="N205" s="1670"/>
      <c r="O205" s="1670"/>
    </row>
    <row s="2926"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6" customFormat="1" customHeight="1" ht="18.75" hidden="1">
      <c r="A207" s="1830"/>
      <c r="B207" s="369" t="s">
        <v>1690</v>
      </c>
      <c r="C207" s="2315"/>
      <c r="D207" s="2041"/>
      <c r="E207" s="2145"/>
      <c r="F207" s="2145"/>
      <c r="G207" s="406"/>
      <c r="H207" s="401" t="s">
        <v>1570</v>
      </c>
      <c r="I207" s="345"/>
      <c r="J207" s="407"/>
      <c r="K207" s="187"/>
      <c r="L207" s="337"/>
      <c r="M207" s="330"/>
      <c r="N207" s="1670"/>
      <c r="O207" s="1670"/>
    </row>
    <row s="2926"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6" customFormat="1" customHeight="1" ht="18.75" hidden="1">
      <c r="A209" s="1830"/>
      <c r="B209" s="369" t="s">
        <v>1690</v>
      </c>
      <c r="C209" s="2315"/>
      <c r="D209" s="2041"/>
      <c r="E209" s="2145"/>
      <c r="F209" s="2145"/>
      <c r="G209" s="406"/>
      <c r="H209" s="401" t="s">
        <v>1570</v>
      </c>
      <c r="I209" s="345"/>
      <c r="J209" s="407"/>
      <c r="K209" s="187"/>
      <c r="L209" s="337"/>
      <c r="M209" s="330"/>
      <c r="N209" s="1670"/>
      <c r="O209" s="1670"/>
    </row>
    <row s="2926"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6" customFormat="1" customHeight="1" ht="18.75" hidden="1">
      <c r="A211" s="1830"/>
      <c r="B211" s="369" t="s">
        <v>1690</v>
      </c>
      <c r="C211" s="2315"/>
      <c r="D211" s="2041"/>
      <c r="E211" s="2145"/>
      <c r="F211" s="2145"/>
      <c r="G211" s="406"/>
      <c r="H211" s="401" t="s">
        <v>1570</v>
      </c>
      <c r="I211" s="345"/>
      <c r="J211" s="407"/>
      <c r="K211" s="187"/>
      <c r="L211" s="337"/>
      <c r="M211" s="330"/>
      <c r="N211" s="1670"/>
      <c r="O211" s="1670"/>
    </row>
    <row s="2926"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6" customFormat="1" customHeight="1" ht="18.75" hidden="1">
      <c r="A213" s="1830"/>
      <c r="B213" s="369" t="s">
        <v>1690</v>
      </c>
      <c r="C213" s="2315"/>
      <c r="D213" s="2041"/>
      <c r="E213" s="2145"/>
      <c r="F213" s="2145"/>
      <c r="G213" s="406"/>
      <c r="H213" s="401" t="s">
        <v>1570</v>
      </c>
      <c r="I213" s="345"/>
      <c r="J213" s="407"/>
      <c r="K213" s="187"/>
      <c r="L213" s="337"/>
      <c r="M213" s="330"/>
      <c r="N213" s="1670"/>
      <c r="O213" s="1670"/>
    </row>
    <row s="416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241E-2E1F-CED1-8CD7-9CF65147C4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00" width="19.140625" hidden="1" customWidth="1"/>
    <col min="13" max="14" style="3674" width="12.28125" hidden="1" customWidth="1"/>
    <col min="15" max="15" style="3674" width="23.421875" hidden="1" customWidth="1"/>
    <col min="16" max="16" style="4310"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1699</v>
      </c>
      <c r="W38" s="2195" t="s">
        <v>493</v>
      </c>
      <c r="X38" s="2196"/>
      <c r="Y38" s="2195" t="s">
        <v>494</v>
      </c>
      <c r="Z38" s="2202"/>
      <c r="AA38" s="2196"/>
      <c r="AB38" s="2211"/>
      <c r="AC38" s="13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388" t="s">
        <v>1702</v>
      </c>
      <c r="W39" s="1243" t="s">
        <v>1703</v>
      </c>
      <c r="X39" s="1243" t="s">
        <v>1704</v>
      </c>
      <c r="Y39" s="1393" t="s">
        <v>504</v>
      </c>
      <c r="Z39" s="2203" t="s">
        <v>505</v>
      </c>
      <c r="AA39" s="2204"/>
      <c r="AB39" s="2212"/>
      <c r="AC39" s="1388" t="s">
        <v>1702</v>
      </c>
      <c r="AD39" s="1243" t="s">
        <v>1703</v>
      </c>
      <c r="AE39" s="1243" t="s">
        <v>1704</v>
      </c>
      <c r="AF39" s="1393"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1705</v>
      </c>
      <c r="E44" s="2192"/>
      <c r="F44" s="2192"/>
      <c r="G44" s="2192"/>
      <c r="H44" s="2192"/>
      <c r="I44" s="2189" t="str">
        <f>S43&amp;".1"</f>
        <v>...1</v>
      </c>
      <c r="J44" s="1399"/>
      <c r="K44" s="1399"/>
      <c r="L44" s="1400"/>
      <c r="P44" s="2190">
        <v>1</v>
      </c>
      <c r="Q44" s="1390"/>
      <c r="R44" s="352"/>
      <c r="S44" s="1394"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218</v>
      </c>
      <c r="B45" s="1399" t="s">
        <v>219</v>
      </c>
      <c r="C45" s="1399" t="s">
        <v>220</v>
      </c>
      <c r="D45" s="1399" t="s">
        <v>1705</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218</v>
      </c>
      <c r="B46" s="1399" t="s">
        <v>219</v>
      </c>
      <c r="C46" s="1399" t="s">
        <v>220</v>
      </c>
      <c r="D46" s="1399" t="s">
        <v>1705</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1705</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1705</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218</v>
      </c>
      <c r="B49" s="1399" t="s">
        <v>219</v>
      </c>
      <c r="C49" s="1399" t="s">
        <v>220</v>
      </c>
      <c r="D49" s="1399" t="s">
        <v>1705</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1705</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7449C-BF16-52ED-5196-471B64A2A6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1708</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223</v>
      </c>
      <c r="B45" s="1399" t="s">
        <v>224</v>
      </c>
      <c r="C45" s="1399" t="s">
        <v>225</v>
      </c>
      <c r="D45" s="1399" t="s">
        <v>1708</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223</v>
      </c>
      <c r="B46" s="1399" t="s">
        <v>224</v>
      </c>
      <c r="C46" s="1399" t="s">
        <v>225</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1708</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223</v>
      </c>
      <c r="B49" s="1399" t="s">
        <v>224</v>
      </c>
      <c r="C49" s="1399" t="s">
        <v>225</v>
      </c>
      <c r="D49" s="1399" t="s">
        <v>1708</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1708</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74BE4-ED0B-7985-0C17-B42559A057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1709</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228</v>
      </c>
      <c r="B45" s="1399" t="s">
        <v>229</v>
      </c>
      <c r="C45" s="1399" t="s">
        <v>230</v>
      </c>
      <c r="D45" s="1399" t="s">
        <v>1709</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228</v>
      </c>
      <c r="B46" s="1399" t="s">
        <v>229</v>
      </c>
      <c r="C46" s="1399" t="s">
        <v>230</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1709</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228</v>
      </c>
      <c r="B49" s="1399" t="s">
        <v>229</v>
      </c>
      <c r="C49" s="1399" t="s">
        <v>230</v>
      </c>
      <c r="D49" s="1399" t="s">
        <v>1709</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1709</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BDD49-F53A-170A-FDD8-74F2F4188A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1710</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233</v>
      </c>
      <c r="B45" s="1399" t="s">
        <v>234</v>
      </c>
      <c r="C45" s="1399" t="s">
        <v>235</v>
      </c>
      <c r="D45" s="1399" t="s">
        <v>1710</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233</v>
      </c>
      <c r="B46" s="1399" t="s">
        <v>234</v>
      </c>
      <c r="C46" s="1399" t="s">
        <v>235</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1710</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233</v>
      </c>
      <c r="B49" s="1399" t="s">
        <v>234</v>
      </c>
      <c r="C49" s="1399" t="s">
        <v>235</v>
      </c>
      <c r="D49" s="1399" t="s">
        <v>1710</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1710</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A9783-05B3-650E-949E-1A37A921C6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34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1692</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"Биробиджанская ТЭЦ"</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тарифов и цен Правительства Еврейской автономной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45205.62945601852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22/13-П</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45205.62945601852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22/13-П</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495</v>
      </c>
      <c r="F44" s="1400" t="s">
        <v>496</v>
      </c>
      <c r="G44" s="1400" t="s">
        <v>497</v>
      </c>
      <c r="H44" s="1400" t="s">
        <v>498</v>
      </c>
      <c r="I44" s="1400" t="s">
        <v>499</v>
      </c>
      <c r="J44" s="1400" t="s">
        <v>500</v>
      </c>
      <c r="K44" s="1400" t="s">
        <v>501</v>
      </c>
      <c r="L44" s="1400" t="s">
        <v>476</v>
      </c>
      <c r="Q44" s="279"/>
      <c r="R44" s="377"/>
      <c r="S44" s="2206"/>
      <c r="T44" s="2047"/>
      <c r="U44" s="290"/>
      <c r="V44" s="1484" t="s">
        <v>550</v>
      </c>
      <c r="W44" s="1484" t="s">
        <v>551</v>
      </c>
      <c r="X44" s="1484" t="s">
        <v>550</v>
      </c>
      <c r="Y44" s="1484" t="s">
        <v>551</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1692</v>
      </c>
      <c r="BE48" s="508"/>
      <c r="BF48" s="508" t="str">
        <f>IF(T48="","",T48)</f>
        <v>Наименование централизованной системы холодного водоснабжения</v>
      </c>
      <c r="BG48" s="508"/>
      <c r="BH48" s="508"/>
    </row>
    <row s="2587" customFormat="1" customHeight="1" ht="0">
      <c r="A49" s="1379" t="s">
        <v>238</v>
      </c>
      <c r="B49" s="1379" t="s">
        <v>239</v>
      </c>
      <c r="C49" s="1379" t="s">
        <v>240</v>
      </c>
      <c r="D49" s="1379" t="s">
        <v>1725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238</v>
      </c>
      <c r="B50" s="1379" t="s">
        <v>239</v>
      </c>
      <c r="C50" s="1379" t="s">
        <v>240</v>
      </c>
      <c r="D50" s="1379" t="s">
        <v>1725</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238</v>
      </c>
      <c r="B51" s="1379" t="s">
        <v>239</v>
      </c>
      <c r="C51" s="1379" t="s">
        <v>240</v>
      </c>
      <c r="D51" s="1379" t="s">
        <v>1725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1725</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238</v>
      </c>
      <c r="B58" s="1379" t="s">
        <v>239</v>
      </c>
      <c r="C58" s="1379" t="s">
        <v>240</v>
      </c>
      <c r="D58" s="1379" t="s">
        <v>1725</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238</v>
      </c>
      <c r="B59" s="1379" t="s">
        <v>239</v>
      </c>
      <c r="C59" s="1379" t="s">
        <v>240</v>
      </c>
      <c r="D59" s="1379" t="s">
        <v>1725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5F636-96CD-D68F-139C-1824C5BDF09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customHeight="1" ht="11.25" hidden="1"/>
    <row customHeight="1" ht="23.25" hidden="1">
      <c r="B2" s="1938"/>
      <c r="C2" s="1181" t="s">
        <v>1728</v>
      </c>
      <c r="D2" s="1684"/>
      <c r="E2" s="554">
        <f>B2</f>
        <v>0</v>
      </c>
      <c r="F2" s="555"/>
      <c r="G2" s="1692" t="s">
        <v>430</v>
      </c>
      <c r="H2" s="1692" t="s">
        <v>430</v>
      </c>
      <c r="I2" s="1692" t="s">
        <v>430</v>
      </c>
      <c r="J2" s="277" t="s">
        <v>1729</v>
      </c>
      <c r="K2" s="551"/>
    </row>
    <row s="3206" customFormat="1" customHeight="1" ht="0.75" hidden="1">
      <c r="B3" s="1938"/>
      <c r="C3" s="1181"/>
      <c r="D3" s="556"/>
      <c r="E3" s="557"/>
      <c r="F3" s="558" t="s">
        <v>1730</v>
      </c>
      <c r="G3" s="559"/>
      <c r="H3" s="559">
        <f>H4*H5+H7</f>
        <v>0</v>
      </c>
      <c r="I3" s="559">
        <f>I4*I5+I6</f>
        <v>0</v>
      </c>
      <c r="J3" s="560"/>
    </row>
    <row customHeight="1" ht="23.25" hidden="1">
      <c r="B4" s="1938"/>
      <c r="C4" s="1181"/>
      <c r="D4" s="1684"/>
      <c r="E4" s="554" t="str">
        <f>B2&amp;".1"</f>
        <v>.1</v>
      </c>
      <c r="F4" s="561" t="s">
        <v>1731</v>
      </c>
      <c r="G4" s="562"/>
      <c r="H4" s="549"/>
      <c r="I4" s="549"/>
      <c r="J4" s="277" t="s">
        <v>1732</v>
      </c>
      <c r="K4" s="551"/>
    </row>
    <row customHeight="1" ht="18.75" hidden="1">
      <c r="B5" s="1938"/>
      <c r="C5" s="1181"/>
      <c r="D5" s="1684"/>
      <c r="E5" s="554" t="str">
        <f>B2&amp;".2"</f>
        <v>.2</v>
      </c>
      <c r="F5" s="561" t="s">
        <v>1733</v>
      </c>
      <c r="G5" s="1692" t="s">
        <v>1734</v>
      </c>
      <c r="H5" s="549"/>
      <c r="I5" s="549"/>
      <c r="J5" s="277"/>
      <c r="K5" s="551"/>
    </row>
    <row customHeight="1" ht="18.75" hidden="1">
      <c r="B6" s="1938"/>
      <c r="C6" s="1181"/>
      <c r="D6" s="1684"/>
      <c r="E6" s="554" t="str">
        <f>B2&amp;".3"</f>
        <v>.3</v>
      </c>
      <c r="F6" s="561" t="s">
        <v>1735</v>
      </c>
      <c r="G6" s="1692" t="s">
        <v>1734</v>
      </c>
      <c r="H6" s="549"/>
      <c r="I6" s="549"/>
      <c r="J6" s="277"/>
      <c r="K6" s="551"/>
    </row>
    <row customHeight="1" ht="18.75" hidden="1">
      <c r="B7" s="1938"/>
      <c r="C7" s="1181"/>
      <c r="D7" s="1684"/>
      <c r="E7" s="554" t="str">
        <f>B2&amp;".4"</f>
        <v>.4</v>
      </c>
      <c r="F7" s="561" t="s">
        <v>1736</v>
      </c>
      <c r="G7" s="1692" t="s">
        <v>430</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1734</v>
      </c>
      <c r="H9" s="549"/>
      <c r="I9" s="549"/>
      <c r="J9" s="550" t="s">
        <v>1737</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1738</v>
      </c>
      <c r="K11" s="551"/>
    </row>
    <row customHeight="1" ht="11.25" hidden="1"/>
    <row customHeight="1" ht="22.5" hidden="1">
      <c r="D13" s="1684"/>
      <c r="E13" s="554"/>
      <c r="F13" s="548"/>
      <c r="G13" s="982" t="s">
        <v>1648</v>
      </c>
      <c r="H13" s="553"/>
      <c r="I13" s="553"/>
      <c r="J13" s="754" t="s">
        <v>1739</v>
      </c>
      <c r="K13" s="551"/>
    </row>
    <row customHeight="1" ht="11.25" hidden="1"/>
    <row customHeight="1" ht="22.5" hidden="1">
      <c r="D15" s="1684"/>
      <c r="E15" s="554"/>
      <c r="F15" s="548"/>
      <c r="G15" s="1692" t="s">
        <v>1740</v>
      </c>
      <c r="H15" s="553"/>
      <c r="I15" s="553"/>
      <c r="J15" s="277" t="s">
        <v>1741</v>
      </c>
      <c r="K15" s="551"/>
    </row>
    <row customHeight="1" ht="11.25" hidden="1"/>
    <row customHeight="1" ht="22.5" hidden="1">
      <c r="D17" s="1684"/>
      <c r="E17" s="554"/>
      <c r="F17" s="548"/>
      <c r="G17" s="1692" t="s">
        <v>1742</v>
      </c>
      <c r="H17" s="553"/>
      <c r="I17" s="553"/>
      <c r="J17" s="277" t="s">
        <v>1743</v>
      </c>
      <c r="K17" s="551"/>
    </row>
    <row customHeight="1" ht="11.25" hidden="1"/>
    <row s="2925"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"ДГК" СП "Биробиджанская ТЭЦ"</v>
      </c>
      <c r="F22" s="2172"/>
      <c r="G22" s="2172"/>
      <c r="H22" s="2172"/>
      <c r="I22" s="2173"/>
    </row>
    <row customHeight="1" ht="11.25">
      <c r="E23" s="1149"/>
      <c r="F23" s="1149"/>
      <c r="G23" s="1149"/>
      <c r="H23" s="1149"/>
      <c r="I23" s="1149"/>
    </row>
    <row s="3206" customFormat="1" customHeight="1" ht="0.75">
      <c r="A24" s="1181"/>
      <c r="D24" s="1688"/>
      <c r="H24" s="900"/>
      <c r="I24" s="900" t="s">
        <v>116</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1631</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1734</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1734</v>
      </c>
      <c r="H31" s="566">
        <f>SUMIF($K33:$K71,$K31,H33:H71)</f>
        <v>0</v>
      </c>
      <c r="I31" s="566">
        <f>SUMIF($K33:$K71,$K31,I33:I71)</f>
        <v>0</v>
      </c>
      <c r="J31" s="277" t="str">
        <f>FHD_NOTE_P_2</f>
        <v>Указывается суммарная себестоимость производимых товаров.</v>
      </c>
      <c r="K31" s="1682" t="s">
        <v>1744</v>
      </c>
    </row>
    <row customHeight="1" ht="11.25">
      <c r="D32" s="1684"/>
      <c r="E32" s="554" t="str">
        <f>FHD_NUM_P_3</f>
        <v>2.1</v>
      </c>
      <c r="F32" s="967" t="str">
        <f>FHD_P_3</f>
        <v>Расходы на приобретаемую тепловую энергию (мощность), теплоноситель</v>
      </c>
      <c r="G32" s="1692" t="s">
        <v>1734</v>
      </c>
      <c r="H32" s="565"/>
      <c r="I32" s="565"/>
      <c r="J32" s="277" t="str">
        <f>FHD_NOTE_P_3</f>
        <v/>
      </c>
      <c r="K32" s="1682" t="str">
        <f>IF((LEN(E32)-LEN(SUBSTITUTE(E32,".","")))/LEN(".")=1,"p","")</f>
        <v>p</v>
      </c>
    </row>
    <row customHeight="1" ht="11.25">
      <c r="A33" s="2337" t="s">
        <v>1745</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1734</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6"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6"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6"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6"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6"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6"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c r="A40" s="2337"/>
      <c r="C40" s="1682"/>
      <c r="D40" s="1679"/>
      <c r="E40" s="578"/>
      <c r="F40" s="579" t="s">
        <v>1746</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1747</v>
      </c>
      <c r="D41" s="1684"/>
      <c r="E41" s="554" t="str">
        <f>FHD_NUM_P_5</f>
        <v/>
      </c>
      <c r="F41" s="967" t="str">
        <f>FHD_P_5</f>
        <v/>
      </c>
      <c r="G41" s="1692" t="s">
        <v>1734</v>
      </c>
      <c r="H41" s="565"/>
      <c r="I41" s="565"/>
      <c r="J41" s="277" t="str">
        <f>FHD_NOTE_P_5</f>
        <v/>
      </c>
      <c r="K41" s="1682" t="str">
        <f>IF((LEN(E41)-LEN(SUBSTITUTE(E41,".","")))/LEN(".")=1,"p","")</f>
        <v/>
      </c>
    </row>
    <row customHeight="1" ht="11.25" hidden="1">
      <c r="A42" s="2337"/>
      <c r="D42" s="1684"/>
      <c r="E42" s="554" t="str">
        <f>FHD_NUM_P_6</f>
        <v/>
      </c>
      <c r="F42" s="967" t="str">
        <f>FHD_P_6</f>
        <v/>
      </c>
      <c r="G42" s="1692" t="s">
        <v>1734</v>
      </c>
      <c r="H42" s="565"/>
      <c r="I42" s="565"/>
      <c r="J42" s="277" t="str">
        <f>FHD_NOTE_P_6</f>
        <v/>
      </c>
      <c r="K42" s="1682" t="str">
        <f>IF((LEN(E42)-LEN(SUBSTITUTE(E42,".","")))/LEN(".")=1,"p","")</f>
        <v/>
      </c>
    </row>
    <row customHeight="1" ht="11.25" hidden="1">
      <c r="A43" s="2337"/>
      <c r="D43" s="1684"/>
      <c r="E43" s="554" t="str">
        <f>FHD_NUM_P_7</f>
        <v/>
      </c>
      <c r="F43" s="967" t="str">
        <f>FHD_P_7</f>
        <v/>
      </c>
      <c r="G43" s="1692" t="s">
        <v>1734</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1734</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1243</v>
      </c>
      <c r="H45" s="565"/>
      <c r="I45" s="565"/>
      <c r="J45" s="277" t="str">
        <f>FHD_NOTE_P_9</f>
        <v/>
      </c>
      <c r="K45" s="1682" t="str">
        <f>IF((LEN(E45)-LEN(SUBSTITUTE(E45,".","")))/LEN(".")=1,"p","")</f>
        <v/>
      </c>
    </row>
    <row s="3200" customFormat="1" customHeight="1" ht="11.25">
      <c r="A46" s="1000"/>
      <c r="C46" s="1682"/>
      <c r="D46" s="582"/>
      <c r="E46" s="554" t="str">
        <f>FHD_NUM_P_10</f>
        <v>2.3.2</v>
      </c>
      <c r="F46" s="1696" t="str">
        <f>FHD_P_10</f>
        <v>Объём приобретения электрической энергии</v>
      </c>
      <c r="G46" s="1692" t="s">
        <v>1748</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c r="A47" s="1002" t="s">
        <v>1749</v>
      </c>
      <c r="C47" s="1682"/>
      <c r="D47" s="583"/>
      <c r="E47" s="554" t="str">
        <f>FHD_NUM_P_11</f>
        <v>2.4</v>
      </c>
      <c r="F47" s="967" t="str">
        <f>FHD_P_11</f>
        <v>Расходы на приобретение холодной воды, используемой в технологическом процессе</v>
      </c>
      <c r="G47" s="1692" t="s">
        <v>1734</v>
      </c>
      <c r="H47" s="565"/>
      <c r="I47" s="565"/>
      <c r="J47" s="277" t="str">
        <f>FHD_NOTE_P_11</f>
        <v/>
      </c>
      <c r="K47" s="1682" t="str">
        <f>IF((LEN(E47)-LEN(SUBSTITUTE(E47,".","")))/LEN(".")=1,"p","")</f>
        <v>p</v>
      </c>
      <c r="L47" s="1682"/>
      <c r="M47" s="1682"/>
      <c r="R47" s="1682"/>
      <c r="U47" s="552"/>
      <c r="AA47" s="1678"/>
      <c r="AB47" s="1678"/>
      <c r="AC47" s="1678"/>
      <c r="AD47" s="1678"/>
      <c r="AE47" s="1678"/>
    </row>
    <row s="3200" customFormat="1" customHeight="1" ht="18">
      <c r="A48" s="1002" t="s">
        <v>1750</v>
      </c>
      <c r="C48" s="1682"/>
      <c r="D48" s="1684"/>
      <c r="E48" s="554" t="str">
        <f>FHD_NUM_P_12</f>
        <v>2.5</v>
      </c>
      <c r="F48" s="967" t="str">
        <f>FHD_P_12</f>
        <v>Расходы на химические реагенты, используемые в технологическом процессе</v>
      </c>
      <c r="G48" s="1692" t="s">
        <v>1734</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1734</v>
      </c>
      <c r="H49" s="565"/>
      <c r="I49" s="565"/>
      <c r="J49" s="277" t="str">
        <f>FHD_NOTE_P_13</f>
        <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1734</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1734</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1734</v>
      </c>
      <c r="H52" s="565"/>
      <c r="I52" s="565"/>
      <c r="J52" s="277" t="str">
        <f>FHD_NOTE_P_16</f>
        <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1734</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1734</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1734</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2.8.1</v>
      </c>
      <c r="F56" s="1696" t="str">
        <f>FHD_P_20</f>
        <v>Расходы на амортизацию основных средств</v>
      </c>
      <c r="G56" s="1692" t="s">
        <v>1734</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2.8.2</v>
      </c>
      <c r="F57" s="1696" t="str">
        <f>FHD_P_21</f>
        <v>Расходы на амортизацию нематериальных активов</v>
      </c>
      <c r="G57" s="1692" t="s">
        <v>1734</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1734</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2.10</v>
      </c>
      <c r="F59" s="967" t="str">
        <f>FHD_P_23</f>
        <v>Общепроизводственные расходы, в том числе:</v>
      </c>
      <c r="G59" s="1692" t="s">
        <v>1734</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2.10.1</v>
      </c>
      <c r="F60" s="1696" t="str">
        <f>FHD_P_24</f>
        <v>Расходы на текущий ремонт</v>
      </c>
      <c r="G60" s="1692" t="s">
        <v>1734</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2.10.2</v>
      </c>
      <c r="F61" s="1696" t="str">
        <f>FHD_P_25</f>
        <v>Расходы на капитальный ремонт</v>
      </c>
      <c r="G61" s="1692" t="s">
        <v>1734</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2.11</v>
      </c>
      <c r="F62" s="967" t="str">
        <f>FHD_P_26</f>
        <v>Общехозяйственные расходы, в том числе:</v>
      </c>
      <c r="G62" s="1692" t="s">
        <v>1734</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2.11.1</v>
      </c>
      <c r="F63" s="1696" t="str">
        <f>FHD_P_27</f>
        <v>Расходы на текущий ремонт</v>
      </c>
      <c r="G63" s="1692" t="s">
        <v>1734</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2.11.2</v>
      </c>
      <c r="F64" s="1696" t="str">
        <f>FHD_P_28</f>
        <v>Расходы на капитальный ремонт</v>
      </c>
      <c r="G64" s="1692" t="s">
        <v>1734</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2.12</v>
      </c>
      <c r="F65" s="967" t="str">
        <f>FHD_P_29</f>
        <v>Расходы на капитальный и текущий ремонт основных средств</v>
      </c>
      <c r="G65" s="1692" t="s">
        <v>1734</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hidden="1">
      <c r="A67" s="2337" t="s">
        <v>1751</v>
      </c>
      <c r="C67" s="1682"/>
      <c r="D67" s="1684"/>
      <c r="E67" s="554" t="str">
        <f>FHD_NUM_P_31</f>
        <v/>
      </c>
      <c r="F67" s="967" t="str">
        <f>FHD_P_31</f>
        <v/>
      </c>
      <c r="G67" s="1692" t="s">
        <v>1734</v>
      </c>
      <c r="H67" s="565"/>
      <c r="I67" s="565"/>
      <c r="J67" s="277" t="str">
        <f>FHD_NOTE_P_31</f>
        <v/>
      </c>
      <c r="K67" s="1682" t="str">
        <f>IF((LEN(E67)-LEN(SUBSTITUTE(E67,".","")))/LEN(".")=1,"p","")</f>
        <v/>
      </c>
      <c r="L67" s="1682"/>
      <c r="M67" s="1682"/>
      <c r="R67" s="1682"/>
      <c r="U67" s="552"/>
      <c r="AA67" s="1678"/>
      <c r="AB67" s="1678"/>
      <c r="AC67" s="1678"/>
      <c r="AD67" s="1678"/>
      <c r="AE67" s="1678"/>
    </row>
    <row s="3200"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1734</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2.13.0</v>
      </c>
      <c r="F70" s="1004"/>
      <c r="G70" s="559"/>
      <c r="H70" s="1005"/>
      <c r="I70" s="1005"/>
      <c r="J70" s="1006"/>
      <c r="K70" s="1682" t="str">
        <f>IF((LEN(E70)-LEN(SUBSTITUTE(E70,".","")))/LEN(".")=1,"p","")</f>
        <v/>
      </c>
    </row>
    <row s="3200" customFormat="1" customHeight="1" ht="14.25">
      <c r="A71" s="1000"/>
      <c r="C71" s="1682"/>
      <c r="D71" s="1679"/>
      <c r="E71" s="578"/>
      <c r="F71" s="579" t="s">
        <v>1752</v>
      </c>
      <c r="G71" s="580"/>
      <c r="H71" s="581"/>
      <c r="I71" s="581"/>
      <c r="J71" s="289"/>
      <c r="K71" s="1682"/>
      <c r="L71" s="1682"/>
      <c r="M71" s="1682"/>
      <c r="R71" s="1682"/>
      <c r="U71" s="552"/>
      <c r="AA71" s="1678"/>
      <c r="AB71" s="1678"/>
      <c r="AC71" s="1678"/>
      <c r="AD71" s="1678"/>
      <c r="AE71" s="1678"/>
    </row>
    <row s="3200" customFormat="1" customHeight="1" ht="18.75">
      <c r="A72" s="1002" t="s">
        <v>1753</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1734</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1734</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1734</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5</v>
      </c>
      <c r="F75" s="715" t="str">
        <f>FHD_P_37</f>
        <v>Изменение стоимости основных фондов, в том числе:</v>
      </c>
      <c r="G75" s="1692" t="s">
        <v>1734</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5.1</v>
      </c>
      <c r="F76" s="967" t="str">
        <f>FHD_P_38</f>
        <v>Изменение стоимости основных фондов за счет:</v>
      </c>
      <c r="G76" s="1692" t="s">
        <v>1734</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1734</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1734</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5.2</v>
      </c>
      <c r="F79" s="967" t="str">
        <f>FHD_P_41</f>
        <v>Изменение стоимости основных фондов за счет их переоценки</v>
      </c>
      <c r="G79" s="1690" t="s">
        <v>1734</v>
      </c>
      <c r="H79" s="565"/>
      <c r="I79" s="565"/>
      <c r="J79" s="277" t="str">
        <f>FHD_NOTE_P_41</f>
        <v/>
      </c>
      <c r="K79" s="551"/>
      <c r="L79" s="1682"/>
      <c r="M79" s="1682"/>
      <c r="R79" s="1682"/>
      <c r="U79" s="552"/>
      <c r="AA79" s="1678"/>
      <c r="AB79" s="1678"/>
      <c r="AC79" s="1678"/>
      <c r="AD79" s="1678"/>
      <c r="AE79" s="1678"/>
    </row>
    <row s="3200" customFormat="1" customHeight="1" ht="18.75" hidden="1">
      <c r="A80" s="1002" t="s">
        <v>1754</v>
      </c>
      <c r="C80" s="1682"/>
      <c r="D80" s="1684"/>
      <c r="E80" s="554" t="str">
        <f>FHD_NUM_P_42</f>
        <v/>
      </c>
      <c r="F80" s="715" t="str">
        <f>FHD_P_42</f>
        <v/>
      </c>
      <c r="G80" s="1692" t="s">
        <v>1734</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7" customFormat="1" customHeight="1" ht="18.75" hidden="1">
      <c r="A82" s="2337" t="s">
        <v>1755</v>
      </c>
      <c r="C82" s="744"/>
      <c r="D82" s="742"/>
      <c r="E82" s="554" t="str">
        <f>FHD_NUM_P_44</f>
        <v/>
      </c>
      <c r="F82" s="715" t="str">
        <f>FHD_P_44</f>
        <v/>
      </c>
      <c r="G82" s="729" t="s">
        <v>1756</v>
      </c>
      <c r="H82" s="990"/>
      <c r="I82" s="585"/>
      <c r="J82" s="277" t="str">
        <f>FHD_NOTE_P_44</f>
        <v/>
      </c>
      <c r="K82" s="743"/>
      <c r="L82" s="744"/>
      <c r="M82" s="744"/>
      <c r="R82" s="744"/>
      <c r="U82" s="745"/>
      <c r="AA82" s="746"/>
      <c r="AB82" s="746"/>
      <c r="AC82" s="746"/>
      <c r="AD82" s="746"/>
      <c r="AE82" s="746"/>
    </row>
    <row s="4407" customFormat="1" customHeight="1" ht="18.75" hidden="1">
      <c r="A83" s="2337"/>
      <c r="C83" s="744"/>
      <c r="D83" s="742"/>
      <c r="E83" s="554" t="str">
        <f>FHD_NUM_P_45</f>
        <v/>
      </c>
      <c r="F83" s="715" t="str">
        <f>FHD_P_45</f>
        <v/>
      </c>
      <c r="G83" s="729" t="s">
        <v>1756</v>
      </c>
      <c r="H83" s="990"/>
      <c r="I83" s="585"/>
      <c r="J83" s="277" t="str">
        <f>FHD_NOTE_P_45</f>
        <v/>
      </c>
      <c r="K83" s="743"/>
      <c r="L83" s="744"/>
      <c r="M83" s="744"/>
      <c r="R83" s="744"/>
      <c r="U83" s="745"/>
      <c r="AA83" s="746"/>
      <c r="AB83" s="746"/>
      <c r="AC83" s="746"/>
      <c r="AD83" s="746"/>
      <c r="AE83" s="746"/>
    </row>
    <row s="4407" customFormat="1" customHeight="1" ht="18.75" hidden="1">
      <c r="A84" s="2337"/>
      <c r="C84" s="744"/>
      <c r="D84" s="747"/>
      <c r="E84" s="554" t="str">
        <f>FHD_NUM_P_46</f>
        <v/>
      </c>
      <c r="F84" s="715" t="str">
        <f>FHD_P_46</f>
        <v/>
      </c>
      <c r="G84" s="729" t="s">
        <v>1756</v>
      </c>
      <c r="H84" s="990"/>
      <c r="I84" s="585"/>
      <c r="J84" s="277" t="str">
        <f>FHD_NOTE_P_46</f>
        <v/>
      </c>
      <c r="K84" s="743"/>
      <c r="L84" s="744"/>
      <c r="M84" s="744"/>
      <c r="R84" s="744"/>
      <c r="U84" s="745"/>
      <c r="AA84" s="746"/>
      <c r="AB84" s="746"/>
      <c r="AC84" s="746"/>
      <c r="AD84" s="746"/>
      <c r="AE84" s="746"/>
    </row>
    <row s="4407" customFormat="1" customHeight="1" ht="18.75" hidden="1">
      <c r="A85" s="2337"/>
      <c r="C85" s="744"/>
      <c r="D85" s="742"/>
      <c r="E85" s="554" t="str">
        <f>FHD_NUM_P_47</f>
        <v/>
      </c>
      <c r="F85" s="715" t="str">
        <f>FHD_P_47</f>
        <v/>
      </c>
      <c r="G85" s="729" t="s">
        <v>1756</v>
      </c>
      <c r="H85" s="990"/>
      <c r="I85" s="585"/>
      <c r="J85" s="277" t="str">
        <f>FHD_NOTE_P_47</f>
        <v/>
      </c>
      <c r="K85" s="743"/>
      <c r="L85" s="744"/>
      <c r="M85" s="744"/>
      <c r="R85" s="744"/>
      <c r="U85" s="745"/>
      <c r="AA85" s="746"/>
      <c r="AB85" s="746"/>
      <c r="AC85" s="746"/>
      <c r="AD85" s="746"/>
      <c r="AE85" s="746"/>
    </row>
    <row s="4416" customFormat="1" customHeight="1" ht="18.75" hidden="1">
      <c r="A86" s="2337"/>
      <c r="B86" s="922"/>
      <c r="C86" s="744"/>
      <c r="D86" s="742"/>
      <c r="E86" s="554" t="str">
        <f>FHD_NUM_P_48</f>
        <v/>
      </c>
      <c r="F86" s="715" t="str">
        <f>FHD_P_48</f>
        <v/>
      </c>
      <c r="G86" s="729" t="s">
        <v>1756</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6" customFormat="1" customHeight="1" ht="18.75" hidden="1">
      <c r="A87" s="2337"/>
      <c r="B87" s="922"/>
      <c r="C87" s="744"/>
      <c r="D87" s="742"/>
      <c r="E87" s="554" t="str">
        <f>FHD_NUM_P_49</f>
        <v/>
      </c>
      <c r="F87" s="715" t="str">
        <f>FHD_P_49</f>
        <v/>
      </c>
      <c r="G87" s="729" t="s">
        <v>1756</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6" customFormat="1" customHeight="1" ht="18.75" hidden="1">
      <c r="A88" s="2337"/>
      <c r="B88" s="922"/>
      <c r="C88" s="744"/>
      <c r="D88" s="742"/>
      <c r="E88" s="554" t="str">
        <f>FHD_NUM_P_50</f>
        <v/>
      </c>
      <c r="F88" s="715" t="str">
        <f>FHD_P_50</f>
        <v/>
      </c>
      <c r="G88" s="729" t="s">
        <v>1756</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6" customFormat="1" customHeight="1" ht="18.75" hidden="1">
      <c r="A89" s="2337"/>
      <c r="B89" s="922"/>
      <c r="C89" s="744"/>
      <c r="D89" s="742"/>
      <c r="E89" s="554" t="str">
        <f>FHD_NUM_P_51</f>
        <v/>
      </c>
      <c r="F89" s="715" t="str">
        <f>FHD_P_51</f>
        <v/>
      </c>
      <c r="G89" s="729" t="s">
        <v>1756</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6" customFormat="1" customHeight="1" ht="18.75" hidden="1">
      <c r="A90" s="2337"/>
      <c r="B90" s="922"/>
      <c r="C90" s="744"/>
      <c r="D90" s="742"/>
      <c r="E90" s="554" t="str">
        <f>FHD_NUM_P_52</f>
        <v/>
      </c>
      <c r="F90" s="715" t="str">
        <f>FHD_P_52</f>
        <v/>
      </c>
      <c r="G90" s="729" t="s">
        <v>1648</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7" customFormat="1" customHeight="1" ht="18.75" hidden="1">
      <c r="A91" s="2339" t="s">
        <v>1757</v>
      </c>
      <c r="C91" s="744"/>
      <c r="D91" s="742"/>
      <c r="E91" s="554" t="str">
        <f>FHD_NUM_P_53</f>
        <v/>
      </c>
      <c r="F91" s="715" t="str">
        <f>FHD_P_53</f>
        <v/>
      </c>
      <c r="G91" s="729" t="s">
        <v>1756</v>
      </c>
      <c r="H91" s="990"/>
      <c r="I91" s="585"/>
      <c r="J91" s="277" t="str">
        <f>FHD_NOTE_P_53</f>
        <v/>
      </c>
      <c r="K91" s="743"/>
      <c r="L91" s="744"/>
      <c r="M91" s="744"/>
      <c r="R91" s="744"/>
      <c r="U91" s="745"/>
      <c r="AA91" s="746"/>
      <c r="AB91" s="746"/>
      <c r="AC91" s="746"/>
      <c r="AD91" s="746"/>
      <c r="AE91" s="746"/>
    </row>
    <row s="4407" customFormat="1" customHeight="1" ht="18.75" hidden="1">
      <c r="A92" s="2339"/>
      <c r="C92" s="744"/>
      <c r="D92" s="742"/>
      <c r="E92" s="554" t="str">
        <f>FHD_NUM_P_54</f>
        <v/>
      </c>
      <c r="F92" s="715" t="str">
        <f>FHD_P_54</f>
        <v/>
      </c>
      <c r="G92" s="729" t="s">
        <v>1756</v>
      </c>
      <c r="H92" s="990"/>
      <c r="I92" s="585"/>
      <c r="J92" s="277" t="str">
        <f>FHD_NOTE_P_54</f>
        <v/>
      </c>
      <c r="K92" s="743"/>
      <c r="L92" s="744"/>
      <c r="M92" s="744"/>
      <c r="R92" s="744"/>
      <c r="U92" s="745"/>
      <c r="AA92" s="746"/>
      <c r="AB92" s="746"/>
      <c r="AC92" s="746"/>
      <c r="AD92" s="746"/>
      <c r="AE92" s="746"/>
    </row>
    <row s="440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7" customFormat="1" customHeight="1" ht="18.75" hidden="1">
      <c r="A94" s="2339"/>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6" customFormat="1" customHeight="1" ht="18.75" hidden="1">
      <c r="A95" s="2339"/>
      <c r="B95" s="922"/>
      <c r="C95" s="744"/>
      <c r="D95" s="742"/>
      <c r="E95" s="554" t="str">
        <f>FHD_NUM_P_57</f>
        <v/>
      </c>
      <c r="F95" s="715" t="str">
        <f>FHD_P_57</f>
        <v/>
      </c>
      <c r="G95" s="729" t="s">
        <v>1648</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1758</v>
      </c>
      <c r="D96" s="1684"/>
      <c r="E96" s="554" t="str">
        <f>FHD_NUM_P_58</f>
        <v/>
      </c>
      <c r="F96" s="715" t="str">
        <f>FHD_P_58</f>
        <v/>
      </c>
      <c r="G96" s="729" t="s">
        <v>1756</v>
      </c>
      <c r="H96" s="990"/>
      <c r="I96" s="585"/>
      <c r="J96" s="277" t="str">
        <f>FHD_NOTE_P_58</f>
        <v/>
      </c>
      <c r="K96" s="551"/>
    </row>
    <row customHeight="1" ht="18.75" hidden="1">
      <c r="A97" s="2337"/>
      <c r="D97" s="1684"/>
      <c r="E97" s="554" t="str">
        <f>FHD_NUM_P_59</f>
        <v/>
      </c>
      <c r="F97" s="715" t="str">
        <f>FHD_P_59</f>
        <v/>
      </c>
      <c r="G97" s="729" t="s">
        <v>1756</v>
      </c>
      <c r="H97" s="990"/>
      <c r="I97" s="585"/>
      <c r="J97" s="277" t="str">
        <f>FHD_NOTE_P_59</f>
        <v/>
      </c>
      <c r="K97" s="551"/>
    </row>
    <row customHeight="1" ht="18.75" hidden="1">
      <c r="A98" s="2337"/>
      <c r="D98" s="1684"/>
      <c r="E98" s="554" t="str">
        <f>FHD_NUM_P_60</f>
        <v/>
      </c>
      <c r="F98" s="715" t="str">
        <f>FHD_P_60</f>
        <v/>
      </c>
      <c r="G98" s="729" t="s">
        <v>1756</v>
      </c>
      <c r="H98" s="990"/>
      <c r="I98" s="585"/>
      <c r="J98" s="277" t="str">
        <f>FHD_NOTE_P_60</f>
        <v/>
      </c>
      <c r="K98" s="551"/>
    </row>
    <row s="3200" customFormat="1" customHeight="1" ht="18.75">
      <c r="A99" s="2337" t="s">
        <v>1759</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6" customFormat="1" customHeight="1" ht="0.75">
      <c r="A100" s="2337"/>
      <c r="D100" s="556"/>
      <c r="E100" s="812" t="str">
        <f>E99&amp;".0"</f>
        <v>7.0</v>
      </c>
      <c r="F100" s="1007"/>
      <c r="G100" s="1008"/>
      <c r="H100" s="1005"/>
      <c r="I100" s="1005"/>
      <c r="J100" s="1009"/>
    </row>
    <row customHeight="1" ht="15">
      <c r="A101" s="2337"/>
      <c r="D101" s="1679"/>
      <c r="E101" s="984"/>
      <c r="F101" s="985" t="s">
        <v>1571</v>
      </c>
      <c r="G101" s="580"/>
      <c r="H101" s="581"/>
      <c r="I101" s="581"/>
      <c r="J101" s="1017" t="s">
        <v>1760</v>
      </c>
      <c r="K101" s="551"/>
    </row>
    <row s="3200"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200"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200" customFormat="1" customHeight="1" ht="18.75">
      <c r="A104" s="2337"/>
      <c r="C104" s="1682" t="s">
        <v>1761</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200"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200" customFormat="1" customHeight="1" ht="18.75">
      <c r="A106" s="2337"/>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200"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200" customFormat="1" customHeight="1" ht="18.75">
      <c r="A108" s="2337"/>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200"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200"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1762</v>
      </c>
      <c r="H110" s="565"/>
      <c r="I110" s="565"/>
      <c r="J110" s="277" t="str">
        <f>FHD_NOTE_P_70</f>
        <v/>
      </c>
      <c r="K110" s="551"/>
      <c r="L110" s="1682"/>
      <c r="M110" s="1682"/>
      <c r="R110" s="1682"/>
      <c r="U110" s="552"/>
      <c r="AA110" s="1678"/>
      <c r="AB110" s="1678"/>
      <c r="AC110" s="1678"/>
      <c r="AD110" s="1678"/>
      <c r="AE110" s="1678"/>
    </row>
    <row s="3200" customFormat="1" customHeight="1" ht="22.5">
      <c r="A111" s="2337"/>
      <c r="C111" s="1682"/>
      <c r="D111" s="1684"/>
      <c r="E111" s="554" t="str">
        <f>FHD_NUM_P_71</f>
        <v>12</v>
      </c>
      <c r="F111" s="715" t="str">
        <f>FHD_P_71</f>
        <v>Фактический объем потерь при передаче тепловой энергии</v>
      </c>
      <c r="G111" s="1689" t="s">
        <v>1762</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1763</v>
      </c>
      <c r="H112" s="585"/>
      <c r="I112" s="585"/>
      <c r="J112" s="277" t="str">
        <f>FHD_NOTE_P_72</f>
        <v/>
      </c>
      <c r="K112" s="551"/>
    </row>
    <row customHeight="1" ht="18.75">
      <c r="A113" s="1002" t="s">
        <v>1764</v>
      </c>
      <c r="D113" s="1684"/>
      <c r="E113" s="554" t="str">
        <f>FHD_NUM_P_73</f>
        <v>14</v>
      </c>
      <c r="F113" s="715" t="str">
        <f>FHD_P_73</f>
        <v>Среднесписочная численность административно-управленческого персонала</v>
      </c>
      <c r="G113" s="983" t="s">
        <v>1763</v>
      </c>
      <c r="H113" s="981"/>
      <c r="I113" s="981"/>
      <c r="J113" s="277" t="str">
        <f>FHD_NOTE_P_73</f>
        <v/>
      </c>
      <c r="K113" s="551"/>
    </row>
    <row customHeight="1" ht="33.75" hidden="1">
      <c r="A114" s="1002" t="s">
        <v>1765</v>
      </c>
      <c r="D114" s="1684"/>
      <c r="E114" s="554" t="str">
        <f>FHD_NUM_P_74</f>
        <v/>
      </c>
      <c r="F114" s="715" t="str">
        <f>FHD_P_74</f>
        <v/>
      </c>
      <c r="G114" s="982" t="s">
        <v>1766</v>
      </c>
      <c r="H114" s="585"/>
      <c r="I114" s="585"/>
      <c r="J114" s="277" t="str">
        <f>FHD_NOTE_P_74</f>
        <v/>
      </c>
      <c r="K114" s="551"/>
    </row>
    <row s="4416" customFormat="1" customHeight="1" ht="18.75" hidden="1">
      <c r="A115" s="2339" t="s">
        <v>1767</v>
      </c>
      <c r="B115" s="922"/>
      <c r="C115" s="744"/>
      <c r="D115" s="742"/>
      <c r="E115" s="554" t="str">
        <f>FHD_NUM_P_75</f>
        <v/>
      </c>
      <c r="F115" s="715" t="str">
        <f>FHD_P_75</f>
        <v/>
      </c>
      <c r="G115" s="982" t="s">
        <v>1648</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6" customFormat="1" customHeight="1" ht="18.75" hidden="1">
      <c r="A116" s="2339"/>
      <c r="B116" s="922"/>
      <c r="C116" s="744"/>
      <c r="D116" s="742"/>
      <c r="E116" s="554" t="str">
        <f>FHD_NUM_P_76</f>
        <v/>
      </c>
      <c r="F116" s="715" t="str">
        <f>FHD_P_76</f>
        <v/>
      </c>
      <c r="G116" s="982" t="s">
        <v>1648</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6" customFormat="1" customHeight="1" ht="18.75" hidden="1">
      <c r="A117" s="2339"/>
      <c r="B117" s="922"/>
      <c r="C117" s="744"/>
      <c r="D117" s="742"/>
      <c r="E117" s="554" t="str">
        <f>FHD_NUM_P_77</f>
        <v/>
      </c>
      <c r="F117" s="715" t="str">
        <f>FHD_P_77</f>
        <v/>
      </c>
      <c r="G117" s="982" t="s">
        <v>1648</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hidden="1">
      <c r="A118" s="2339"/>
      <c r="D118" s="556"/>
      <c r="E118" s="812" t="str">
        <f>E117&amp;".0"</f>
        <v>.0</v>
      </c>
      <c r="F118" s="1010"/>
      <c r="G118" s="1697"/>
      <c r="H118" s="1005"/>
      <c r="I118" s="1005"/>
      <c r="J118" s="1009"/>
    </row>
    <row s="4416" customFormat="1" customHeight="1" ht="15" hidden="1">
      <c r="A119" s="2339"/>
      <c r="B119" s="922"/>
      <c r="C119" s="744"/>
      <c r="D119" s="755"/>
      <c r="E119" s="986"/>
      <c r="F119" s="987" t="s">
        <v>1768</v>
      </c>
      <c r="G119" s="756"/>
      <c r="H119" s="757"/>
      <c r="I119" s="757"/>
      <c r="J119" s="1016" t="s">
        <v>1769</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1770</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1740</v>
      </c>
      <c r="H120" s="585"/>
      <c r="I120" s="585"/>
      <c r="J120" s="277" t="str">
        <f>FHD_NOTE_P_78</f>
        <v/>
      </c>
      <c r="K120" s="551"/>
    </row>
    <row s="3206" customFormat="1" customHeight="1" ht="0.75">
      <c r="A121" s="2337"/>
      <c r="D121" s="556"/>
      <c r="E121" s="812" t="str">
        <f>E120&amp;".0"</f>
        <v>15.0</v>
      </c>
      <c r="F121" s="1010"/>
      <c r="G121" s="1697"/>
      <c r="H121" s="1005"/>
      <c r="I121" s="1005"/>
      <c r="J121" s="1009"/>
    </row>
    <row customHeight="1" ht="15">
      <c r="A122" s="2337"/>
      <c r="D122" s="1679"/>
      <c r="E122" s="578"/>
      <c r="F122" s="588" t="s">
        <v>1571</v>
      </c>
      <c r="G122" s="580"/>
      <c r="H122" s="581"/>
      <c r="I122" s="581"/>
      <c r="J122" s="1017" t="s">
        <v>1771</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1742</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6" customFormat="1" customHeight="1" ht="0.75">
      <c r="A124" s="2337"/>
      <c r="D124" s="556"/>
      <c r="E124" s="812" t="str">
        <f>E123&amp;".0"</f>
        <v>16.0</v>
      </c>
      <c r="F124" s="1011"/>
      <c r="G124" s="1697"/>
      <c r="H124" s="1005"/>
      <c r="I124" s="1005"/>
      <c r="J124" s="1009"/>
    </row>
    <row customHeight="1" ht="15">
      <c r="A125" s="2337"/>
      <c r="D125" s="1679"/>
      <c r="E125" s="578"/>
      <c r="F125" s="588" t="s">
        <v>1571</v>
      </c>
      <c r="G125" s="580"/>
      <c r="H125" s="581"/>
      <c r="I125" s="581"/>
      <c r="J125" s="1017" t="s">
        <v>1772</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1773</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1774</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1761</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1761</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1761</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612D-52A2-F43B-8231-2461E7C1F48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7"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449" width="10.57421875" customWidth="1"/>
    <col min="22" max="22" style="4449" width="11.7109375" customWidth="1"/>
    <col min="23" max="23" style="4450"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9" customFormat="1" customHeight="1" ht="16.5">
      <c r="A6" s="618"/>
      <c r="B6" s="769"/>
      <c r="C6" s="517"/>
      <c r="D6" s="1071"/>
      <c r="E6" s="2049" t="str">
        <f>IF(org=0,"Не определено",org)</f>
        <v>АО "ДГК" СП "Биробиджанская ТЭЦ"</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1775</v>
      </c>
      <c r="K10" s="529" t="s">
        <v>1776</v>
      </c>
      <c r="L10" s="1966" t="s">
        <v>88</v>
      </c>
      <c r="M10" s="1966"/>
      <c r="N10" s="529" t="s">
        <v>1777</v>
      </c>
      <c r="O10" s="529" t="s">
        <v>1778</v>
      </c>
      <c r="P10" s="529" t="s">
        <v>1779</v>
      </c>
      <c r="Q10" s="529" t="s">
        <v>1780</v>
      </c>
      <c r="R10" s="529" t="s">
        <v>1781</v>
      </c>
      <c r="S10" s="1966"/>
      <c r="T10" s="330"/>
    </row>
    <row s="2587" customFormat="1" customHeight="1" ht="15" hidden="1">
      <c r="A11" s="1065"/>
      <c r="D11" s="1038" t="s">
        <v>109</v>
      </c>
      <c r="E11" s="1038"/>
      <c r="F11" s="1038" t="s">
        <v>110</v>
      </c>
      <c r="G11" s="1038" t="s">
        <v>90</v>
      </c>
      <c r="H11" s="1038"/>
      <c r="I11" s="1038" t="s">
        <v>91</v>
      </c>
      <c r="J11" s="1038" t="s">
        <v>111</v>
      </c>
      <c r="K11" s="1038" t="s">
        <v>92</v>
      </c>
      <c r="L11" s="1038"/>
      <c r="M11" s="1038" t="s">
        <v>93</v>
      </c>
      <c r="N11" s="1038" t="s">
        <v>99</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9CEFD-493B-1066-14E6-03FC0EBBBA4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6.14062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1734</v>
      </c>
      <c r="H2" s="549"/>
      <c r="I2" s="549"/>
      <c r="J2" s="550" t="s">
        <v>1782</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1783</v>
      </c>
      <c r="F6" s="2169"/>
      <c r="G6" s="2169"/>
      <c r="H6" s="2169"/>
      <c r="I6" s="2170"/>
      <c r="J6" s="564"/>
    </row>
    <row customHeight="1" ht="24">
      <c r="E7" s="2171" t="str">
        <f>IF(org=0,"Не определено",org)</f>
        <v>АО "ДГК" СП "Биробиджанская ТЭЦ"</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1631</v>
      </c>
      <c r="H14" s="1680" t="s">
        <v>295</v>
      </c>
      <c r="I14" s="1680" t="s">
        <v>295</v>
      </c>
      <c r="J14" s="1966"/>
    </row>
    <row customHeight="1" ht="18.75">
      <c r="D15" s="1684"/>
      <c r="E15" s="1676" t="s">
        <v>109</v>
      </c>
      <c r="F15" s="715" t="s">
        <v>1784</v>
      </c>
      <c r="G15" s="1692" t="s">
        <v>1734</v>
      </c>
      <c r="H15" s="565"/>
      <c r="I15" s="565"/>
      <c r="J15" s="277" t="s">
        <v>1785</v>
      </c>
      <c r="K15" s="551" t="s">
        <v>1786</v>
      </c>
    </row>
    <row customHeight="1" ht="33.75">
      <c r="D16" s="1684"/>
      <c r="E16" s="1676" t="s">
        <v>110</v>
      </c>
      <c r="F16" s="715" t="s">
        <v>1787</v>
      </c>
      <c r="G16" s="1692" t="s">
        <v>1734</v>
      </c>
      <c r="H16" s="566">
        <f>SUM(H17,H20:H32)</f>
        <v>0</v>
      </c>
      <c r="I16" s="566">
        <f>SUM(I17,I20:I32)</f>
        <v>0</v>
      </c>
      <c r="J16" s="277" t="s">
        <v>1788</v>
      </c>
      <c r="K16" s="551" t="s">
        <v>1786</v>
      </c>
    </row>
    <row customHeight="1" ht="18.75">
      <c r="D17" s="1684"/>
      <c r="E17" s="1710" t="s">
        <v>452</v>
      </c>
      <c r="F17" s="967" t="s">
        <v>1789</v>
      </c>
      <c r="G17" s="1689" t="s">
        <v>1734</v>
      </c>
      <c r="H17" s="565"/>
      <c r="I17" s="565"/>
      <c r="J17" s="277" t="s">
        <v>1790</v>
      </c>
      <c r="K17" s="551"/>
    </row>
    <row customHeight="1" ht="22.5">
      <c r="D18" s="1684"/>
      <c r="E18" s="1710" t="s">
        <v>454</v>
      </c>
      <c r="F18" s="1696" t="s">
        <v>1791</v>
      </c>
      <c r="G18" s="1689" t="s">
        <v>1734</v>
      </c>
      <c r="H18" s="565"/>
      <c r="I18" s="565"/>
      <c r="J18" s="277" t="s">
        <v>1792</v>
      </c>
      <c r="K18" s="551"/>
    </row>
    <row customHeight="1" ht="33.75">
      <c r="D19" s="1684"/>
      <c r="E19" s="1710" t="s">
        <v>1793</v>
      </c>
      <c r="F19" s="1696" t="s">
        <v>1794</v>
      </c>
      <c r="G19" s="1689" t="s">
        <v>1734</v>
      </c>
      <c r="H19" s="565"/>
      <c r="I19" s="565"/>
      <c r="J19" s="277"/>
      <c r="K19" s="551"/>
    </row>
    <row customHeight="1" ht="18.75">
      <c r="D20" s="1684"/>
      <c r="E20" s="1710" t="s">
        <v>299</v>
      </c>
      <c r="F20" s="967" t="s">
        <v>1795</v>
      </c>
      <c r="G20" s="1689" t="s">
        <v>1734</v>
      </c>
      <c r="H20" s="565"/>
      <c r="I20" s="565"/>
      <c r="J20" s="277" t="s">
        <v>1796</v>
      </c>
      <c r="K20" s="551"/>
    </row>
    <row customHeight="1" ht="18.75">
      <c r="D21" s="1684"/>
      <c r="E21" s="1710" t="s">
        <v>1371</v>
      </c>
      <c r="F21" s="1696" t="s">
        <v>1797</v>
      </c>
      <c r="G21" s="1689" t="s">
        <v>1734</v>
      </c>
      <c r="H21" s="565"/>
      <c r="I21" s="565"/>
      <c r="J21" s="277"/>
      <c r="K21" s="551"/>
    </row>
    <row customHeight="1" ht="18.75">
      <c r="D22" s="1684"/>
      <c r="E22" s="1710" t="s">
        <v>1376</v>
      </c>
      <c r="F22" s="1696" t="s">
        <v>1798</v>
      </c>
      <c r="G22" s="1689" t="s">
        <v>1734</v>
      </c>
      <c r="H22" s="565"/>
      <c r="I22" s="565"/>
      <c r="J22" s="277"/>
      <c r="K22" s="551"/>
    </row>
    <row customHeight="1" ht="22.5">
      <c r="D23" s="1684"/>
      <c r="E23" s="1710" t="s">
        <v>302</v>
      </c>
      <c r="F23" s="967" t="s">
        <v>1799</v>
      </c>
      <c r="G23" s="1689" t="s">
        <v>1734</v>
      </c>
      <c r="H23" s="565"/>
      <c r="I23" s="565"/>
      <c r="J23" s="277" t="s">
        <v>1800</v>
      </c>
      <c r="K23" s="551"/>
    </row>
    <row customHeight="1" ht="18.75">
      <c r="D24" s="1684"/>
      <c r="E24" s="1710" t="s">
        <v>1370</v>
      </c>
      <c r="F24" s="1696" t="s">
        <v>1801</v>
      </c>
      <c r="G24" s="1689" t="s">
        <v>1734</v>
      </c>
      <c r="H24" s="565"/>
      <c r="I24" s="565"/>
      <c r="J24" s="277"/>
      <c r="K24" s="551"/>
    </row>
    <row customHeight="1" ht="33.75">
      <c r="D25" s="1684"/>
      <c r="E25" s="1710" t="s">
        <v>1375</v>
      </c>
      <c r="F25" s="1696" t="s">
        <v>1802</v>
      </c>
      <c r="G25" s="1689" t="s">
        <v>1734</v>
      </c>
      <c r="H25" s="565"/>
      <c r="I25" s="565"/>
      <c r="J25" s="277"/>
      <c r="K25" s="551"/>
    </row>
    <row customHeight="1" ht="22.5">
      <c r="D26" s="1684"/>
      <c r="E26" s="1710" t="s">
        <v>1365</v>
      </c>
      <c r="F26" s="967" t="s">
        <v>1803</v>
      </c>
      <c r="G26" s="1689" t="s">
        <v>1734</v>
      </c>
      <c r="H26" s="565"/>
      <c r="I26" s="565"/>
      <c r="J26" s="277" t="s">
        <v>1804</v>
      </c>
      <c r="K26" s="551"/>
    </row>
    <row customHeight="1" ht="18.75">
      <c r="D27" s="1684"/>
      <c r="E27" s="1721" t="s">
        <v>1386</v>
      </c>
      <c r="F27" s="1696" t="s">
        <v>1805</v>
      </c>
      <c r="G27" s="1700" t="s">
        <v>1734</v>
      </c>
      <c r="H27" s="1722"/>
      <c r="I27" s="1722"/>
      <c r="J27" s="277"/>
      <c r="K27" s="551"/>
    </row>
    <row customHeight="1" ht="18.75">
      <c r="D28" s="1684"/>
      <c r="E28" s="1721" t="s">
        <v>1390</v>
      </c>
      <c r="F28" s="1696" t="s">
        <v>1806</v>
      </c>
      <c r="G28" s="1700" t="s">
        <v>1734</v>
      </c>
      <c r="H28" s="1722"/>
      <c r="I28" s="1722"/>
      <c r="J28" s="277"/>
      <c r="K28" s="551"/>
    </row>
    <row customHeight="1" ht="18.75">
      <c r="D29" s="1684"/>
      <c r="E29" s="1721" t="s">
        <v>1367</v>
      </c>
      <c r="F29" s="967" t="s">
        <v>1807</v>
      </c>
      <c r="G29" s="1700" t="s">
        <v>1734</v>
      </c>
      <c r="H29" s="1722"/>
      <c r="I29" s="1722"/>
      <c r="J29" s="277"/>
      <c r="K29" s="551"/>
    </row>
    <row customHeight="1" ht="18.75">
      <c r="D30" s="1684"/>
      <c r="E30" s="1721" t="s">
        <v>1381</v>
      </c>
      <c r="F30" s="967" t="s">
        <v>1808</v>
      </c>
      <c r="G30" s="1700" t="s">
        <v>1734</v>
      </c>
      <c r="H30" s="1722"/>
      <c r="I30" s="1722"/>
      <c r="J30" s="277"/>
      <c r="K30" s="551"/>
    </row>
    <row customHeight="1" ht="18.75">
      <c r="D31" s="1684"/>
      <c r="E31" s="1721" t="s">
        <v>1392</v>
      </c>
      <c r="F31" s="967" t="s">
        <v>1809</v>
      </c>
      <c r="G31" s="1700" t="s">
        <v>1734</v>
      </c>
      <c r="H31" s="1722"/>
      <c r="I31" s="1722"/>
      <c r="J31" s="277"/>
      <c r="K31" s="551"/>
    </row>
    <row s="3200" customFormat="1" customHeight="1" ht="22.5">
      <c r="A32" s="1000"/>
      <c r="C32" s="1682"/>
      <c r="D32" s="1684"/>
      <c r="E32" s="1721" t="s">
        <v>1403</v>
      </c>
      <c r="F32" s="967" t="s">
        <v>1810</v>
      </c>
      <c r="G32" s="1690" t="s">
        <v>1734</v>
      </c>
      <c r="H32" s="587">
        <f>SUM(H33:H34)</f>
        <v>0</v>
      </c>
      <c r="I32" s="587">
        <f>SUM(I33:I34)</f>
        <v>0</v>
      </c>
      <c r="J32" s="277" t="s">
        <v>1811</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1752</v>
      </c>
      <c r="G34" s="580"/>
      <c r="H34" s="581"/>
      <c r="I34" s="581"/>
      <c r="J34" s="289" t="s">
        <v>1812</v>
      </c>
      <c r="K34" s="551"/>
      <c r="L34" s="1682"/>
      <c r="M34" s="1682"/>
      <c r="R34" s="1682"/>
      <c r="U34" s="552"/>
      <c r="AA34" s="1678"/>
      <c r="AB34" s="1678"/>
      <c r="AC34" s="1678"/>
      <c r="AD34" s="1678"/>
      <c r="AE34" s="1678"/>
    </row>
    <row customHeight="1" ht="56.25">
      <c r="D35" s="1684"/>
      <c r="E35" s="1721" t="s">
        <v>1411</v>
      </c>
      <c r="F35" s="967" t="s">
        <v>1813</v>
      </c>
      <c r="G35" s="1700" t="s">
        <v>1734</v>
      </c>
      <c r="H35" s="1722"/>
      <c r="I35" s="1722"/>
      <c r="J35" s="277" t="s">
        <v>1814</v>
      </c>
      <c r="K35" s="551"/>
    </row>
    <row s="3200" customFormat="1" customHeight="1" ht="22.5">
      <c r="A36" s="1002" t="s">
        <v>1753</v>
      </c>
      <c r="C36" s="1682"/>
      <c r="D36" s="1684"/>
      <c r="E36" s="1710" t="s">
        <v>90</v>
      </c>
      <c r="F36" s="715" t="s">
        <v>1815</v>
      </c>
      <c r="G36" s="1689" t="s">
        <v>1734</v>
      </c>
      <c r="H36" s="565"/>
      <c r="I36" s="565"/>
      <c r="J36" s="277" t="s">
        <v>1463</v>
      </c>
      <c r="K36" s="551"/>
      <c r="L36" s="1682"/>
      <c r="M36" s="1682"/>
      <c r="R36" s="1682"/>
      <c r="U36" s="552"/>
      <c r="AA36" s="1678"/>
      <c r="AB36" s="1678"/>
      <c r="AC36" s="1678"/>
      <c r="AD36" s="1678"/>
      <c r="AE36" s="1678"/>
    </row>
    <row s="3200" customFormat="1" customHeight="1" ht="22.5">
      <c r="A37" s="1002"/>
      <c r="C37" s="1682"/>
      <c r="D37" s="1684"/>
      <c r="E37" s="1710" t="s">
        <v>318</v>
      </c>
      <c r="F37" s="967" t="s">
        <v>1816</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91</v>
      </c>
      <c r="F38" s="715" t="s">
        <v>1466</v>
      </c>
      <c r="G38" s="1689" t="s">
        <v>1734</v>
      </c>
      <c r="H38" s="565"/>
      <c r="I38" s="565"/>
      <c r="J38" s="277" t="s">
        <v>1467</v>
      </c>
      <c r="K38" s="551"/>
      <c r="L38" s="1682"/>
      <c r="M38" s="1682"/>
      <c r="R38" s="1682"/>
      <c r="U38" s="552"/>
      <c r="AA38" s="1678"/>
      <c r="AB38" s="1678"/>
      <c r="AC38" s="1678"/>
      <c r="AD38" s="1678"/>
      <c r="AE38" s="1678"/>
    </row>
    <row s="3200" customFormat="1" customHeight="1" ht="22.5">
      <c r="A39" s="1000"/>
      <c r="C39" s="1682"/>
      <c r="D39" s="583"/>
      <c r="E39" s="1710" t="s">
        <v>1464</v>
      </c>
      <c r="F39" s="967" t="s">
        <v>1817</v>
      </c>
      <c r="G39" s="1700" t="s">
        <v>1734</v>
      </c>
      <c r="H39" s="565"/>
      <c r="I39" s="565"/>
      <c r="J39" s="277" t="s">
        <v>1818</v>
      </c>
      <c r="K39" s="551"/>
      <c r="L39" s="1682"/>
      <c r="M39" s="1682"/>
      <c r="R39" s="1682"/>
      <c r="U39" s="552"/>
      <c r="AA39" s="1678"/>
      <c r="AB39" s="1678"/>
      <c r="AC39" s="1678"/>
      <c r="AD39" s="1678"/>
      <c r="AE39" s="1678"/>
    </row>
    <row s="3200" customFormat="1" customHeight="1" ht="22.5">
      <c r="A40" s="1000"/>
      <c r="C40" s="1682"/>
      <c r="D40" s="1684"/>
      <c r="E40" s="1710" t="s">
        <v>1472</v>
      </c>
      <c r="F40" s="1696" t="s">
        <v>1819</v>
      </c>
      <c r="G40" s="1689" t="s">
        <v>1734</v>
      </c>
      <c r="H40" s="565"/>
      <c r="I40" s="565"/>
      <c r="J40" s="277" t="s">
        <v>1475</v>
      </c>
      <c r="K40" s="551"/>
      <c r="L40" s="1682"/>
      <c r="M40" s="1682"/>
      <c r="R40" s="1682"/>
      <c r="U40" s="552"/>
      <c r="AA40" s="1678"/>
      <c r="AB40" s="1678"/>
      <c r="AC40" s="1678"/>
      <c r="AD40" s="1678"/>
      <c r="AE40" s="1678"/>
    </row>
    <row s="3200" customFormat="1" customHeight="1" ht="22.5">
      <c r="A41" s="1000"/>
      <c r="C41" s="1682"/>
      <c r="D41" s="1684"/>
      <c r="E41" s="1710" t="s">
        <v>1477</v>
      </c>
      <c r="F41" s="1696" t="s">
        <v>1820</v>
      </c>
      <c r="G41" s="1689" t="s">
        <v>1734</v>
      </c>
      <c r="H41" s="565"/>
      <c r="I41" s="565"/>
      <c r="J41" s="277" t="s">
        <v>1480</v>
      </c>
      <c r="K41" s="551"/>
      <c r="L41" s="1682"/>
      <c r="M41" s="1682"/>
      <c r="R41" s="1682"/>
      <c r="U41" s="552"/>
      <c r="AA41" s="1678"/>
      <c r="AB41" s="1678"/>
      <c r="AC41" s="1678"/>
      <c r="AD41" s="1678"/>
      <c r="AE41" s="1678"/>
    </row>
    <row s="3200" customFormat="1" customHeight="1" ht="22.5">
      <c r="A42" s="1000"/>
      <c r="C42" s="1682"/>
      <c r="D42" s="1684"/>
      <c r="E42" s="1710" t="s">
        <v>1821</v>
      </c>
      <c r="F42" s="1696" t="s">
        <v>1822</v>
      </c>
      <c r="G42" s="1689" t="s">
        <v>1734</v>
      </c>
      <c r="H42" s="565"/>
      <c r="I42" s="565"/>
      <c r="J42" s="277" t="s">
        <v>1823</v>
      </c>
      <c r="K42" s="551"/>
      <c r="L42" s="1682"/>
      <c r="M42" s="1682"/>
      <c r="R42" s="1682"/>
      <c r="U42" s="552"/>
      <c r="AA42" s="1678"/>
      <c r="AB42" s="1678"/>
      <c r="AC42" s="1678"/>
      <c r="AD42" s="1678"/>
      <c r="AE42" s="1678"/>
    </row>
    <row s="3200" customFormat="1" customHeight="1" ht="33.75">
      <c r="A43" s="1000"/>
      <c r="C43" s="1682" t="s">
        <v>1761</v>
      </c>
      <c r="D43" s="1684"/>
      <c r="E43" s="1710" t="s">
        <v>111</v>
      </c>
      <c r="F43" s="715" t="s">
        <v>1487</v>
      </c>
      <c r="G43" s="1692" t="s">
        <v>1824</v>
      </c>
      <c r="H43" s="408"/>
      <c r="I43" s="408"/>
      <c r="J43" s="277" t="s">
        <v>1825</v>
      </c>
      <c r="K43" s="551"/>
      <c r="L43" s="1682"/>
      <c r="M43" s="1682"/>
      <c r="R43" s="1682"/>
      <c r="U43" s="552"/>
      <c r="AA43" s="1678"/>
      <c r="AB43" s="1678"/>
      <c r="AC43" s="1678"/>
      <c r="AD43" s="1678"/>
      <c r="AE43" s="1678"/>
    </row>
    <row s="3200" customFormat="1" customHeight="1" ht="22.5">
      <c r="A44" s="1000"/>
      <c r="C44" s="1682"/>
      <c r="D44" s="1684"/>
      <c r="E44" s="1710" t="s">
        <v>92</v>
      </c>
      <c r="F44" s="715" t="s">
        <v>1826</v>
      </c>
      <c r="G44" s="1689" t="s">
        <v>1827</v>
      </c>
      <c r="H44" s="553"/>
      <c r="I44" s="553"/>
      <c r="J44" s="277" t="s">
        <v>1828</v>
      </c>
      <c r="K44" s="551"/>
      <c r="L44" s="1682"/>
      <c r="M44" s="1682"/>
      <c r="R44" s="1682"/>
      <c r="U44" s="552"/>
      <c r="AA44" s="1678"/>
      <c r="AB44" s="1678"/>
      <c r="AC44" s="1678"/>
      <c r="AD44" s="1678"/>
      <c r="AE44" s="1678"/>
    </row>
    <row s="3200" customFormat="1" customHeight="1" ht="22.5">
      <c r="A45" s="1000"/>
      <c r="C45" s="1682"/>
      <c r="D45" s="1684"/>
      <c r="E45" s="1710" t="s">
        <v>93</v>
      </c>
      <c r="F45" s="715" t="s">
        <v>1829</v>
      </c>
      <c r="G45" s="1700" t="s">
        <v>1830</v>
      </c>
      <c r="H45" s="553"/>
      <c r="I45" s="553"/>
      <c r="J45" s="277" t="s">
        <v>1831</v>
      </c>
      <c r="K45" s="551"/>
      <c r="L45" s="1682"/>
      <c r="M45" s="1682"/>
      <c r="R45" s="1682"/>
      <c r="U45" s="552"/>
      <c r="AA45" s="1678"/>
      <c r="AB45" s="1678"/>
      <c r="AC45" s="1678"/>
      <c r="AD45" s="1678"/>
      <c r="AE45" s="1678"/>
    </row>
    <row s="3200" customFormat="1" customHeight="1" ht="18.75">
      <c r="A46" s="1000"/>
      <c r="C46" s="1682"/>
      <c r="D46" s="1684"/>
      <c r="E46" s="1710" t="s">
        <v>99</v>
      </c>
      <c r="F46" s="715" t="s">
        <v>1832</v>
      </c>
      <c r="G46" s="1689" t="s">
        <v>1763</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11A6E-23A6-83DD-9DFD-2685A0BA7CD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1734</v>
      </c>
      <c r="H2" s="549"/>
      <c r="I2" s="549"/>
      <c r="J2" s="550" t="s">
        <v>1737</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1833</v>
      </c>
      <c r="F6" s="2169"/>
      <c r="G6" s="2169"/>
      <c r="H6" s="2169"/>
      <c r="I6" s="2170"/>
      <c r="J6" s="564"/>
    </row>
    <row customHeight="1" ht="24">
      <c r="E7" s="2171" t="str">
        <f>IF(org=0,"Не определено",org)</f>
        <v>АО "ДГК" СП "Биробиджанская ТЭЦ"</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1631</v>
      </c>
      <c r="H14" s="1706" t="s">
        <v>295</v>
      </c>
      <c r="I14" s="1706" t="s">
        <v>295</v>
      </c>
      <c r="J14" s="1966"/>
    </row>
    <row customHeight="1" ht="18.75">
      <c r="D15" s="1684"/>
      <c r="E15" s="1676" t="s">
        <v>109</v>
      </c>
      <c r="F15" s="715" t="s">
        <v>1834</v>
      </c>
      <c r="G15" s="1703" t="s">
        <v>1734</v>
      </c>
      <c r="H15" s="565"/>
      <c r="I15" s="565"/>
      <c r="J15" s="277" t="s">
        <v>1835</v>
      </c>
      <c r="K15" s="551" t="s">
        <v>1786</v>
      </c>
    </row>
    <row customHeight="1" ht="22.5">
      <c r="D16" s="1684"/>
      <c r="E16" s="1676" t="s">
        <v>110</v>
      </c>
      <c r="F16" s="1711" t="s">
        <v>1836</v>
      </c>
      <c r="G16" s="1703" t="s">
        <v>1734</v>
      </c>
      <c r="H16" s="566">
        <f>SUM(H17,H20:H27)</f>
        <v>0</v>
      </c>
      <c r="I16" s="566">
        <f>SUM(I17,I20:I27)</f>
        <v>0</v>
      </c>
      <c r="J16" s="277" t="s">
        <v>1837</v>
      </c>
      <c r="K16" s="551" t="s">
        <v>1786</v>
      </c>
    </row>
    <row customHeight="1" ht="33.75">
      <c r="D17" s="1684"/>
      <c r="E17" s="1710" t="s">
        <v>452</v>
      </c>
      <c r="F17" s="1713" t="s">
        <v>1838</v>
      </c>
      <c r="G17" s="1700" t="s">
        <v>1734</v>
      </c>
      <c r="H17" s="565"/>
      <c r="I17" s="565"/>
      <c r="J17" s="277" t="s">
        <v>1839</v>
      </c>
      <c r="K17" s="551"/>
    </row>
    <row customHeight="1" ht="18.75">
      <c r="D18" s="1684"/>
      <c r="E18" s="1710" t="s">
        <v>454</v>
      </c>
      <c r="F18" s="1714" t="s">
        <v>1840</v>
      </c>
      <c r="G18" s="1700" t="s">
        <v>1734</v>
      </c>
      <c r="H18" s="565"/>
      <c r="I18" s="565"/>
      <c r="J18" s="277"/>
      <c r="K18" s="551"/>
    </row>
    <row customHeight="1" ht="22.5">
      <c r="D19" s="1684"/>
      <c r="E19" s="1710" t="s">
        <v>1793</v>
      </c>
      <c r="F19" s="1714" t="s">
        <v>1841</v>
      </c>
      <c r="G19" s="1700" t="s">
        <v>1734</v>
      </c>
      <c r="H19" s="565"/>
      <c r="I19" s="565"/>
      <c r="J19" s="277"/>
      <c r="K19" s="551"/>
    </row>
    <row customHeight="1" ht="33.75">
      <c r="D20" s="1684"/>
      <c r="E20" s="1710" t="s">
        <v>299</v>
      </c>
      <c r="F20" s="1713" t="s">
        <v>1842</v>
      </c>
      <c r="G20" s="1700" t="s">
        <v>1734</v>
      </c>
      <c r="H20" s="565"/>
      <c r="I20" s="565"/>
      <c r="J20" s="277"/>
      <c r="K20" s="551"/>
    </row>
    <row customHeight="1" ht="33.75">
      <c r="D21" s="1684"/>
      <c r="E21" s="1710" t="s">
        <v>302</v>
      </c>
      <c r="F21" s="1713" t="s">
        <v>1843</v>
      </c>
      <c r="G21" s="1700" t="s">
        <v>1734</v>
      </c>
      <c r="H21" s="565"/>
      <c r="I21" s="565"/>
      <c r="J21" s="277"/>
      <c r="K21" s="551"/>
    </row>
    <row customHeight="1" ht="56.25">
      <c r="D22" s="1684"/>
      <c r="E22" s="1710" t="s">
        <v>1365</v>
      </c>
      <c r="F22" s="1713" t="s">
        <v>1844</v>
      </c>
      <c r="G22" s="1700" t="s">
        <v>1734</v>
      </c>
      <c r="H22" s="565"/>
      <c r="I22" s="565"/>
      <c r="J22" s="277"/>
      <c r="K22" s="551"/>
    </row>
    <row customHeight="1" ht="33.75">
      <c r="D23" s="1684"/>
      <c r="E23" s="1710" t="s">
        <v>1367</v>
      </c>
      <c r="F23" s="1713" t="s">
        <v>1845</v>
      </c>
      <c r="G23" s="1700" t="s">
        <v>1734</v>
      </c>
      <c r="H23" s="565"/>
      <c r="I23" s="565"/>
      <c r="J23" s="277"/>
      <c r="K23" s="551"/>
    </row>
    <row customHeight="1" ht="33.75">
      <c r="D24" s="1684"/>
      <c r="E24" s="1710" t="s">
        <v>1381</v>
      </c>
      <c r="F24" s="1713" t="s">
        <v>1846</v>
      </c>
      <c r="G24" s="1700" t="s">
        <v>1734</v>
      </c>
      <c r="H24" s="565"/>
      <c r="I24" s="565"/>
      <c r="J24" s="277"/>
      <c r="K24" s="551"/>
    </row>
    <row customHeight="1" ht="22.5">
      <c r="D25" s="1684"/>
      <c r="E25" s="1710" t="s">
        <v>1392</v>
      </c>
      <c r="F25" s="1713" t="s">
        <v>1847</v>
      </c>
      <c r="G25" s="1700" t="s">
        <v>1734</v>
      </c>
      <c r="H25" s="565"/>
      <c r="I25" s="565"/>
      <c r="J25" s="277"/>
      <c r="K25" s="551"/>
    </row>
    <row customHeight="1" ht="67.5">
      <c r="D26" s="1684"/>
      <c r="E26" s="1710" t="s">
        <v>1403</v>
      </c>
      <c r="F26" s="1713" t="s">
        <v>1848</v>
      </c>
      <c r="G26" s="1700" t="s">
        <v>1734</v>
      </c>
      <c r="H26" s="565"/>
      <c r="I26" s="565"/>
      <c r="J26" s="277"/>
      <c r="K26" s="551"/>
    </row>
    <row s="3200" customFormat="1" customHeight="1" ht="22.5">
      <c r="A27" s="1000"/>
      <c r="C27" s="1682"/>
      <c r="D27" s="1684"/>
      <c r="E27" s="1675" t="s">
        <v>1411</v>
      </c>
      <c r="F27" s="1674" t="s">
        <v>1849</v>
      </c>
      <c r="G27" s="1701" t="s">
        <v>1734</v>
      </c>
      <c r="H27" s="587">
        <f>SUM(H28:H29)</f>
        <v>0</v>
      </c>
      <c r="I27" s="587">
        <f>SUM(I28:I29)</f>
        <v>0</v>
      </c>
      <c r="J27" s="277" t="s">
        <v>1811</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1752</v>
      </c>
      <c r="G29" s="580"/>
      <c r="H29" s="581"/>
      <c r="I29" s="581"/>
      <c r="J29" s="289" t="s">
        <v>1812</v>
      </c>
      <c r="K29" s="551"/>
      <c r="L29" s="1682"/>
      <c r="M29" s="1682"/>
      <c r="R29" s="1682"/>
      <c r="U29" s="552"/>
      <c r="AA29" s="1678"/>
      <c r="AB29" s="1678"/>
      <c r="AC29" s="1678"/>
      <c r="AD29" s="1678"/>
      <c r="AE29" s="1678"/>
    </row>
    <row s="3200" customFormat="1" customHeight="1" ht="22.5">
      <c r="A30" s="1000"/>
      <c r="C30" s="1682"/>
      <c r="D30" s="1684"/>
      <c r="E30" s="1710" t="s">
        <v>90</v>
      </c>
      <c r="F30" s="1707" t="s">
        <v>1850</v>
      </c>
      <c r="G30" s="1700" t="s">
        <v>1734</v>
      </c>
      <c r="H30" s="565"/>
      <c r="I30" s="565"/>
      <c r="J30" s="277"/>
      <c r="K30" s="551"/>
      <c r="L30" s="1682"/>
      <c r="M30" s="1682"/>
      <c r="R30" s="1682"/>
      <c r="U30" s="552"/>
      <c r="AA30" s="1678"/>
      <c r="AB30" s="1678"/>
      <c r="AC30" s="1678"/>
      <c r="AD30" s="1678"/>
      <c r="AE30" s="1678"/>
    </row>
    <row s="3200" customFormat="1" customHeight="1" ht="33.75">
      <c r="A31" s="1000"/>
      <c r="C31" s="1682"/>
      <c r="D31" s="583"/>
      <c r="E31" s="1710" t="s">
        <v>91</v>
      </c>
      <c r="F31" s="1707" t="s">
        <v>1851</v>
      </c>
      <c r="G31" s="1700" t="s">
        <v>1734</v>
      </c>
      <c r="H31" s="565"/>
      <c r="I31" s="565"/>
      <c r="J31" s="277" t="s">
        <v>1852</v>
      </c>
      <c r="K31" s="551"/>
      <c r="L31" s="1682"/>
      <c r="M31" s="1682"/>
      <c r="R31" s="1682"/>
      <c r="U31" s="552"/>
      <c r="AA31" s="1678"/>
      <c r="AB31" s="1678"/>
      <c r="AC31" s="1678"/>
      <c r="AD31" s="1678"/>
      <c r="AE31" s="1678"/>
    </row>
    <row s="3200" customFormat="1" customHeight="1" ht="22.5">
      <c r="A32" s="1000"/>
      <c r="C32" s="1682"/>
      <c r="D32" s="1684"/>
      <c r="E32" s="1710" t="s">
        <v>1464</v>
      </c>
      <c r="F32" s="698" t="s">
        <v>1819</v>
      </c>
      <c r="G32" s="1700" t="s">
        <v>1734</v>
      </c>
      <c r="H32" s="565"/>
      <c r="I32" s="565"/>
      <c r="J32" s="277" t="s">
        <v>1853</v>
      </c>
      <c r="K32" s="551"/>
      <c r="L32" s="1682"/>
      <c r="M32" s="1682"/>
      <c r="R32" s="1682"/>
      <c r="U32" s="552"/>
      <c r="AA32" s="1678"/>
      <c r="AB32" s="1678"/>
      <c r="AC32" s="1678"/>
      <c r="AD32" s="1678"/>
      <c r="AE32" s="1678"/>
    </row>
    <row s="3200" customFormat="1" customHeight="1" ht="22.5">
      <c r="A33" s="1000"/>
      <c r="C33" s="1682"/>
      <c r="D33" s="1684"/>
      <c r="E33" s="1710" t="s">
        <v>1481</v>
      </c>
      <c r="F33" s="698" t="s">
        <v>1854</v>
      </c>
      <c r="G33" s="1700" t="s">
        <v>1734</v>
      </c>
      <c r="H33" s="565"/>
      <c r="I33" s="565"/>
      <c r="J33" s="277" t="s">
        <v>1855</v>
      </c>
      <c r="K33" s="551"/>
      <c r="L33" s="1682"/>
      <c r="M33" s="1682"/>
      <c r="R33" s="1682"/>
      <c r="U33" s="552"/>
      <c r="AA33" s="1678"/>
      <c r="AB33" s="1678"/>
      <c r="AC33" s="1678"/>
      <c r="AD33" s="1678"/>
      <c r="AE33" s="1678"/>
    </row>
    <row s="3200" customFormat="1" customHeight="1" ht="22.5">
      <c r="A34" s="1000"/>
      <c r="C34" s="1682"/>
      <c r="D34" s="1684"/>
      <c r="E34" s="1710" t="s">
        <v>1612</v>
      </c>
      <c r="F34" s="698" t="s">
        <v>1822</v>
      </c>
      <c r="G34" s="1700" t="s">
        <v>1734</v>
      </c>
      <c r="H34" s="565"/>
      <c r="I34" s="565"/>
      <c r="J34" s="277" t="s">
        <v>1856</v>
      </c>
      <c r="K34" s="551"/>
      <c r="L34" s="1682"/>
      <c r="M34" s="1682"/>
      <c r="R34" s="1682"/>
      <c r="U34" s="552"/>
      <c r="AA34" s="1678"/>
      <c r="AB34" s="1678"/>
      <c r="AC34" s="1678"/>
      <c r="AD34" s="1678"/>
      <c r="AE34" s="1678"/>
    </row>
    <row s="3200" customFormat="1" customHeight="1" ht="33.75">
      <c r="A35" s="1000"/>
      <c r="C35" s="1682" t="s">
        <v>1761</v>
      </c>
      <c r="D35" s="1684"/>
      <c r="E35" s="1710" t="s">
        <v>111</v>
      </c>
      <c r="F35" s="1707" t="s">
        <v>1487</v>
      </c>
      <c r="G35" s="1703" t="s">
        <v>298</v>
      </c>
      <c r="H35" s="408"/>
      <c r="I35" s="408"/>
      <c r="J35" s="277" t="s">
        <v>1857</v>
      </c>
      <c r="K35" s="551"/>
      <c r="L35" s="1682"/>
      <c r="M35" s="1682"/>
      <c r="R35" s="1682"/>
      <c r="U35" s="552"/>
      <c r="AA35" s="1678"/>
      <c r="AB35" s="1678"/>
      <c r="AC35" s="1678"/>
      <c r="AD35" s="1678"/>
      <c r="AE35" s="1678"/>
    </row>
    <row s="3200" customFormat="1" customHeight="1" ht="22.5">
      <c r="A36" s="1000"/>
      <c r="C36" s="1682"/>
      <c r="D36" s="1684"/>
      <c r="E36" s="1710" t="s">
        <v>92</v>
      </c>
      <c r="F36" s="1707" t="s">
        <v>1858</v>
      </c>
      <c r="G36" s="1700" t="s">
        <v>1827</v>
      </c>
      <c r="H36" s="553"/>
      <c r="I36" s="553"/>
      <c r="J36" s="277" t="s">
        <v>1828</v>
      </c>
      <c r="K36" s="551"/>
      <c r="L36" s="1682"/>
      <c r="M36" s="1682"/>
      <c r="R36" s="1682"/>
      <c r="U36" s="552"/>
      <c r="AA36" s="1678"/>
      <c r="AB36" s="1678"/>
      <c r="AC36" s="1678"/>
      <c r="AD36" s="1678"/>
      <c r="AE36" s="1678"/>
    </row>
    <row s="3200" customFormat="1" customHeight="1" ht="22.5">
      <c r="A37" s="1000"/>
      <c r="C37" s="1682"/>
      <c r="D37" s="1684"/>
      <c r="E37" s="1710" t="s">
        <v>93</v>
      </c>
      <c r="F37" s="1707" t="s">
        <v>1859</v>
      </c>
      <c r="G37" s="1700" t="s">
        <v>1830</v>
      </c>
      <c r="H37" s="553"/>
      <c r="I37" s="553"/>
      <c r="J37" s="277" t="s">
        <v>1831</v>
      </c>
      <c r="K37" s="551"/>
      <c r="L37" s="1682"/>
      <c r="M37" s="1682"/>
      <c r="R37" s="1682"/>
      <c r="U37" s="552"/>
      <c r="AA37" s="1678"/>
      <c r="AB37" s="1678"/>
      <c r="AC37" s="1678"/>
      <c r="AD37" s="1678"/>
      <c r="AE37" s="1678"/>
    </row>
    <row customHeight="1" ht="11.25">
      <c r="D38" s="1684"/>
    </row>
    <row customHeight="1" ht="26.25">
      <c r="D39" s="1684"/>
      <c r="E39" s="1279" t="s">
        <v>506</v>
      </c>
      <c r="F39" s="2218" t="s">
        <v>1860</v>
      </c>
      <c r="G39" s="2218"/>
      <c r="H39" s="2218"/>
      <c r="I39" s="2218"/>
      <c r="J39" s="2218"/>
    </row>
    <row s="4376" customFormat="1" customHeight="1" ht="37.5">
      <c r="A40" s="1000"/>
      <c r="B40" s="1682"/>
      <c r="C40" s="1682"/>
      <c r="D40" s="347"/>
      <c r="F40" s="2218" t="s">
        <v>1861</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6DCE8-1452-F93C-0C81-7A2B9311B70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7" width="9.140625" hidden="1" customWidth="1"/>
    <col min="2" max="2" style="2587"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599" width="44.00390625" customWidth="1"/>
    <col min="11" max="11" style="3131" width="74.00390625" customWidth="1"/>
    <col min="12" max="12" style="3131" width="3.7109375" customWidth="1"/>
    <col min="13" max="23" style="3131" width="10.57421875"/>
  </cols>
  <sheetData>
    <row s="2600"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9" customFormat="1" customHeight="1" ht="20.25">
      <c r="A4" s="964"/>
      <c r="B4" s="519"/>
      <c r="D4" s="2053" t="str">
        <f>IF(org=0,"Не определено",org)</f>
        <v>АО "ДГК" СП "Биробиджанская ТЭЦ"</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292</v>
      </c>
      <c r="E10" s="1941"/>
      <c r="F10" s="1941"/>
      <c r="G10" s="1941"/>
      <c r="H10" s="1941"/>
      <c r="I10" s="1941"/>
      <c r="J10" s="1942"/>
      <c r="K10" s="2036"/>
      <c r="L10" s="517"/>
    </row>
    <row s="2603" customFormat="1" customHeight="1" ht="22.5">
      <c r="A11" s="2305"/>
      <c r="B11" s="2305"/>
      <c r="C11" s="665"/>
      <c r="D11" s="711" t="s">
        <v>88</v>
      </c>
      <c r="E11" s="713" t="s">
        <v>1862</v>
      </c>
      <c r="F11" s="713" t="s">
        <v>1631</v>
      </c>
      <c r="G11" s="473" t="s">
        <v>295</v>
      </c>
      <c r="H11" s="473" t="s">
        <v>384</v>
      </c>
      <c r="I11" s="817" t="s">
        <v>295</v>
      </c>
      <c r="J11" s="818" t="s">
        <v>384</v>
      </c>
      <c r="K11" s="2071"/>
      <c r="L11" s="666"/>
    </row>
    <row s="2587"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596</v>
      </c>
      <c r="D13" s="966" t="s">
        <v>109</v>
      </c>
      <c r="E13" s="267" t="s">
        <v>1632</v>
      </c>
      <c r="F13" s="668" t="s">
        <v>1633</v>
      </c>
      <c r="G13" s="565"/>
      <c r="H13" s="669"/>
      <c r="I13" s="565"/>
      <c r="J13" s="669"/>
      <c r="K13" s="277" t="s">
        <v>1634</v>
      </c>
      <c r="L13" s="728"/>
    </row>
    <row customHeight="1" ht="22.5">
      <c r="A14" s="2346"/>
      <c r="D14" s="547" t="s">
        <v>110</v>
      </c>
      <c r="E14" s="267" t="s">
        <v>1635</v>
      </c>
      <c r="F14" s="668" t="s">
        <v>1636</v>
      </c>
      <c r="G14" s="565"/>
      <c r="H14" s="670"/>
      <c r="I14" s="565"/>
      <c r="J14" s="670"/>
      <c r="K14" s="277" t="s">
        <v>1637</v>
      </c>
      <c r="L14" s="728"/>
    </row>
    <row s="2599" customFormat="1" customHeight="1" ht="78.75">
      <c r="A15" s="2346"/>
      <c r="B15" s="519"/>
      <c r="D15" s="966" t="s">
        <v>90</v>
      </c>
      <c r="E15" s="715" t="s">
        <v>1640</v>
      </c>
      <c r="F15" s="963" t="s">
        <v>298</v>
      </c>
      <c r="G15" s="963" t="s">
        <v>298</v>
      </c>
      <c r="H15" s="92"/>
      <c r="I15" s="963" t="s">
        <v>298</v>
      </c>
      <c r="J15" s="92"/>
      <c r="K15" s="277" t="s">
        <v>1863</v>
      </c>
      <c r="L15" s="728"/>
    </row>
    <row s="2599" customFormat="1" customHeight="1" ht="22.5">
      <c r="A16" s="2346"/>
      <c r="B16" s="519"/>
      <c r="D16" s="966" t="s">
        <v>318</v>
      </c>
      <c r="E16" s="967" t="s">
        <v>1642</v>
      </c>
      <c r="F16" s="963" t="s">
        <v>1643</v>
      </c>
      <c r="G16" s="827"/>
      <c r="H16" s="92"/>
      <c r="I16" s="827"/>
      <c r="J16" s="92"/>
      <c r="K16" s="277"/>
      <c r="L16" s="728"/>
    </row>
    <row s="2599" customFormat="1" customHeight="1" ht="22.5">
      <c r="A17" s="2346"/>
      <c r="B17" s="519"/>
      <c r="D17" s="966" t="s">
        <v>326</v>
      </c>
      <c r="E17" s="967" t="s">
        <v>1644</v>
      </c>
      <c r="F17" s="963" t="s">
        <v>1645</v>
      </c>
      <c r="G17" s="827"/>
      <c r="H17" s="92"/>
      <c r="I17" s="827"/>
      <c r="J17" s="92"/>
      <c r="K17" s="277"/>
      <c r="L17" s="728"/>
    </row>
    <row s="2599" customFormat="1" customHeight="1" ht="33.75">
      <c r="A18" s="2346"/>
      <c r="B18" s="519"/>
      <c r="D18" s="966" t="s">
        <v>328</v>
      </c>
      <c r="E18" s="967" t="s">
        <v>1646</v>
      </c>
      <c r="F18" s="963" t="s">
        <v>1243</v>
      </c>
      <c r="G18" s="688"/>
      <c r="H18" s="92"/>
      <c r="I18" s="688"/>
      <c r="J18" s="92"/>
      <c r="K18" s="277"/>
      <c r="L18" s="728"/>
    </row>
    <row customHeight="1" ht="101.25">
      <c r="A19" s="2346"/>
      <c r="D19" s="966" t="s">
        <v>91</v>
      </c>
      <c r="E19" s="267" t="s">
        <v>1864</v>
      </c>
      <c r="F19" s="668" t="s">
        <v>430</v>
      </c>
      <c r="G19" s="671"/>
      <c r="H19" s="670"/>
      <c r="I19" s="968"/>
      <c r="J19" s="670"/>
      <c r="K19" s="277" t="s">
        <v>1865</v>
      </c>
      <c r="L19" s="728"/>
    </row>
    <row s="2599" customFormat="1" customHeight="1" ht="18.75">
      <c r="A20" s="2346"/>
      <c r="C20" s="969"/>
      <c r="D20" s="966" t="s">
        <v>1464</v>
      </c>
      <c r="E20" s="967" t="s">
        <v>1866</v>
      </c>
      <c r="F20" s="963" t="s">
        <v>298</v>
      </c>
      <c r="G20" s="963" t="s">
        <v>298</v>
      </c>
      <c r="H20" s="962" t="s">
        <v>298</v>
      </c>
      <c r="I20" s="963" t="s">
        <v>298</v>
      </c>
      <c r="J20" s="962" t="s">
        <v>298</v>
      </c>
      <c r="K20" s="961"/>
      <c r="L20" s="728"/>
      <c r="W20" s="683"/>
    </row>
    <row s="2599" customFormat="1" customHeight="1" ht="33.75">
      <c r="A21" s="2346"/>
      <c r="C21" s="969"/>
      <c r="D21" s="966" t="s">
        <v>1472</v>
      </c>
      <c r="E21" s="584" t="s">
        <v>1867</v>
      </c>
      <c r="F21" s="963" t="s">
        <v>1868</v>
      </c>
      <c r="G21" s="955"/>
      <c r="H21" s="92"/>
      <c r="I21" s="955"/>
      <c r="J21" s="92"/>
      <c r="K21" s="961"/>
      <c r="L21" s="728"/>
      <c r="W21" s="683"/>
    </row>
    <row s="2599" customFormat="1" customHeight="1" ht="33.75">
      <c r="A22" s="2346"/>
      <c r="C22" s="969"/>
      <c r="D22" s="966" t="s">
        <v>1477</v>
      </c>
      <c r="E22" s="584" t="s">
        <v>1869</v>
      </c>
      <c r="F22" s="963" t="s">
        <v>1870</v>
      </c>
      <c r="G22" s="955"/>
      <c r="H22" s="92"/>
      <c r="I22" s="955"/>
      <c r="J22" s="92"/>
      <c r="K22" s="961"/>
      <c r="L22" s="728"/>
      <c r="W22" s="683"/>
    </row>
    <row s="2599" customFormat="1" customHeight="1" ht="22.5">
      <c r="A23" s="2346"/>
      <c r="C23" s="969"/>
      <c r="D23" s="966" t="s">
        <v>1481</v>
      </c>
      <c r="E23" s="967" t="s">
        <v>1871</v>
      </c>
      <c r="F23" s="963" t="s">
        <v>298</v>
      </c>
      <c r="G23" s="963" t="s">
        <v>298</v>
      </c>
      <c r="H23" s="962" t="s">
        <v>298</v>
      </c>
      <c r="I23" s="963" t="s">
        <v>298</v>
      </c>
      <c r="J23" s="962" t="s">
        <v>298</v>
      </c>
      <c r="K23" s="961"/>
      <c r="L23" s="728"/>
      <c r="W23" s="683"/>
    </row>
    <row s="2599" customFormat="1" customHeight="1" ht="22.5">
      <c r="A24" s="2346"/>
      <c r="C24" s="969"/>
      <c r="D24" s="966" t="s">
        <v>1872</v>
      </c>
      <c r="E24" s="584" t="s">
        <v>1873</v>
      </c>
      <c r="F24" s="963" t="s">
        <v>1874</v>
      </c>
      <c r="G24" s="955"/>
      <c r="H24" s="694"/>
      <c r="I24" s="955"/>
      <c r="J24" s="694"/>
      <c r="K24" s="961"/>
      <c r="L24" s="728"/>
      <c r="W24" s="683"/>
    </row>
    <row s="2599" customFormat="1" customHeight="1" ht="22.5">
      <c r="A25" s="2346"/>
      <c r="C25" s="969"/>
      <c r="D25" s="966" t="s">
        <v>1875</v>
      </c>
      <c r="E25" s="584" t="s">
        <v>1876</v>
      </c>
      <c r="F25" s="963" t="s">
        <v>298</v>
      </c>
      <c r="G25" s="963" t="s">
        <v>298</v>
      </c>
      <c r="H25" s="962" t="s">
        <v>298</v>
      </c>
      <c r="I25" s="963" t="s">
        <v>298</v>
      </c>
      <c r="J25" s="962" t="s">
        <v>298</v>
      </c>
      <c r="K25" s="961"/>
      <c r="L25" s="728"/>
      <c r="W25" s="683"/>
    </row>
    <row s="2599" customFormat="1" customHeight="1" ht="18.75">
      <c r="A26" s="2346"/>
      <c r="C26" s="969"/>
      <c r="D26" s="966" t="s">
        <v>1877</v>
      </c>
      <c r="E26" s="561" t="s">
        <v>1878</v>
      </c>
      <c r="F26" s="963" t="s">
        <v>1879</v>
      </c>
      <c r="G26" s="688"/>
      <c r="H26" s="694"/>
      <c r="I26" s="688"/>
      <c r="J26" s="694"/>
      <c r="K26" s="961"/>
      <c r="L26" s="728"/>
      <c r="W26" s="683"/>
    </row>
    <row s="2599" customFormat="1" customHeight="1" ht="18.75">
      <c r="A27" s="2346"/>
      <c r="C27" s="969"/>
      <c r="D27" s="966" t="s">
        <v>1880</v>
      </c>
      <c r="E27" s="561" t="s">
        <v>1881</v>
      </c>
      <c r="F27" s="963" t="s">
        <v>1882</v>
      </c>
      <c r="G27" s="688"/>
      <c r="H27" s="694"/>
      <c r="I27" s="688"/>
      <c r="J27" s="694"/>
      <c r="K27" s="961"/>
      <c r="L27" s="728"/>
      <c r="W27" s="683"/>
    </row>
    <row s="2599" customFormat="1" customHeight="1" ht="18.75">
      <c r="A28" s="2346"/>
      <c r="C28" s="969"/>
      <c r="D28" s="966" t="s">
        <v>1883</v>
      </c>
      <c r="E28" s="584" t="s">
        <v>1884</v>
      </c>
      <c r="F28" s="963" t="s">
        <v>298</v>
      </c>
      <c r="G28" s="963" t="s">
        <v>298</v>
      </c>
      <c r="H28" s="962" t="s">
        <v>298</v>
      </c>
      <c r="I28" s="963" t="s">
        <v>298</v>
      </c>
      <c r="J28" s="962" t="s">
        <v>298</v>
      </c>
      <c r="K28" s="961"/>
      <c r="L28" s="728"/>
      <c r="W28" s="683"/>
    </row>
    <row s="2599" customFormat="1" customHeight="1" ht="18.75">
      <c r="A29" s="2346"/>
      <c r="C29" s="969"/>
      <c r="D29" s="966" t="s">
        <v>1885</v>
      </c>
      <c r="E29" s="561" t="s">
        <v>1878</v>
      </c>
      <c r="F29" s="963" t="s">
        <v>1886</v>
      </c>
      <c r="G29" s="688"/>
      <c r="H29" s="694"/>
      <c r="I29" s="688"/>
      <c r="J29" s="694"/>
      <c r="K29" s="961"/>
      <c r="L29" s="728"/>
      <c r="W29" s="683"/>
    </row>
    <row s="2599" customFormat="1" customHeight="1" ht="18.75">
      <c r="A30" s="2346"/>
      <c r="C30" s="969"/>
      <c r="D30" s="966" t="s">
        <v>1887</v>
      </c>
      <c r="E30" s="561" t="s">
        <v>1888</v>
      </c>
      <c r="F30" s="963" t="s">
        <v>1889</v>
      </c>
      <c r="G30" s="688"/>
      <c r="H30" s="694"/>
      <c r="I30" s="688"/>
      <c r="J30" s="694"/>
      <c r="K30" s="961"/>
      <c r="L30" s="728"/>
      <c r="W30" s="683"/>
    </row>
    <row customHeight="1" ht="126.75">
      <c r="A31" s="2346"/>
      <c r="D31" s="966" t="s">
        <v>111</v>
      </c>
      <c r="E31" s="267" t="s">
        <v>1890</v>
      </c>
      <c r="F31" s="668" t="s">
        <v>1648</v>
      </c>
      <c r="G31" s="565"/>
      <c r="H31" s="670"/>
      <c r="I31" s="565"/>
      <c r="J31" s="670"/>
      <c r="K31" s="277" t="s">
        <v>1891</v>
      </c>
      <c r="L31" s="728"/>
    </row>
    <row customHeight="1" ht="56.25">
      <c r="A32" s="2346"/>
      <c r="D32" s="966" t="s">
        <v>92</v>
      </c>
      <c r="E32" s="267" t="s">
        <v>1892</v>
      </c>
      <c r="F32" s="547" t="s">
        <v>1645</v>
      </c>
      <c r="G32" s="565"/>
      <c r="H32" s="670"/>
      <c r="I32" s="565"/>
      <c r="J32" s="670"/>
      <c r="K32" s="277" t="s">
        <v>1893</v>
      </c>
      <c r="L32" s="728"/>
    </row>
    <row customHeight="1" ht="11.25">
      <c r="A33" s="2346"/>
      <c r="E33" s="672"/>
      <c r="F33" s="167"/>
      <c r="G33" s="167"/>
      <c r="H33" s="167"/>
      <c r="I33" s="167"/>
      <c r="J33" s="167"/>
      <c r="K33" s="167"/>
    </row>
    <row customHeight="1" ht="12.75">
      <c r="A34" s="2346"/>
      <c r="D34" s="49">
        <v>1</v>
      </c>
      <c r="E34" s="331" t="s">
        <v>1894</v>
      </c>
    </row>
    <row customHeight="1" ht="11.25">
      <c r="A35" s="2346"/>
      <c r="D35" s="369"/>
      <c r="E35" s="331" t="s">
        <v>1895</v>
      </c>
    </row>
    <row s="2603" customFormat="1" customHeight="1" ht="11.25">
      <c r="A36" s="1046"/>
      <c r="B36" s="526"/>
      <c r="D36" s="1047"/>
      <c r="E36" s="1048"/>
    </row>
    <row s="2599" customFormat="1" customHeight="1" ht="22.5" hidden="1">
      <c r="A37" s="2346" t="s">
        <v>993</v>
      </c>
      <c r="B37" s="519"/>
      <c r="D37" s="966">
        <v>1</v>
      </c>
      <c r="E37" s="715" t="s">
        <v>1896</v>
      </c>
      <c r="F37" s="668" t="s">
        <v>1633</v>
      </c>
      <c r="G37" s="565"/>
      <c r="H37" s="527"/>
      <c r="I37" s="565"/>
      <c r="J37" s="527"/>
      <c r="K37" s="277" t="s">
        <v>1897</v>
      </c>
    </row>
    <row s="2599" customFormat="1" customHeight="1" ht="22.5" hidden="1">
      <c r="A38" s="2346"/>
      <c r="B38" s="519"/>
      <c r="D38" s="677" t="s">
        <v>110</v>
      </c>
      <c r="E38" s="1045" t="s">
        <v>1898</v>
      </c>
      <c r="F38" s="1049" t="s">
        <v>430</v>
      </c>
      <c r="G38" s="1049" t="s">
        <v>430</v>
      </c>
      <c r="H38" s="1043"/>
      <c r="I38" s="1049" t="s">
        <v>430</v>
      </c>
      <c r="J38" s="1043"/>
      <c r="K38" s="1044"/>
    </row>
    <row s="2599" customFormat="1" customHeight="1" ht="33.75" hidden="1">
      <c r="A39" s="2346"/>
      <c r="B39" s="519"/>
      <c r="D39" s="673" t="s">
        <v>454</v>
      </c>
      <c r="E39" s="732" t="s">
        <v>1899</v>
      </c>
      <c r="F39" s="668" t="s">
        <v>1900</v>
      </c>
      <c r="G39" s="676"/>
      <c r="H39" s="1036"/>
      <c r="I39" s="676"/>
      <c r="J39" s="1036"/>
      <c r="K39" s="277" t="s">
        <v>1901</v>
      </c>
    </row>
    <row s="2599" customFormat="1" customHeight="1" ht="33.75" hidden="1">
      <c r="A40" s="2346"/>
      <c r="B40" s="519"/>
      <c r="D40" s="673" t="s">
        <v>1793</v>
      </c>
      <c r="E40" s="732" t="s">
        <v>1902</v>
      </c>
      <c r="F40" s="1040" t="s">
        <v>1903</v>
      </c>
      <c r="G40" s="750"/>
      <c r="H40" s="1036"/>
      <c r="I40" s="750"/>
      <c r="J40" s="1036"/>
      <c r="K40" s="277" t="s">
        <v>1904</v>
      </c>
    </row>
    <row s="2599" customFormat="1" customHeight="1" ht="22.5" hidden="1">
      <c r="A41" s="2346"/>
      <c r="B41" s="519"/>
      <c r="D41" s="673" t="s">
        <v>90</v>
      </c>
      <c r="E41" s="731" t="s">
        <v>1905</v>
      </c>
      <c r="F41" s="668" t="s">
        <v>430</v>
      </c>
      <c r="G41" s="668" t="s">
        <v>430</v>
      </c>
      <c r="H41" s="1037"/>
      <c r="I41" s="668" t="s">
        <v>430</v>
      </c>
      <c r="J41" s="1037"/>
      <c r="K41" s="290"/>
    </row>
    <row s="2599" customFormat="1" customHeight="1" ht="45" hidden="1">
      <c r="A42" s="2346"/>
      <c r="B42" s="519"/>
      <c r="D42" s="673" t="s">
        <v>318</v>
      </c>
      <c r="E42" s="732" t="s">
        <v>1906</v>
      </c>
      <c r="F42" s="668" t="s">
        <v>1648</v>
      </c>
      <c r="G42" s="565"/>
      <c r="H42" s="1037"/>
      <c r="I42" s="565"/>
      <c r="J42" s="1037"/>
      <c r="K42" s="290" t="s">
        <v>1907</v>
      </c>
    </row>
    <row s="2599" customFormat="1" customHeight="1" ht="45" hidden="1">
      <c r="A43" s="2346"/>
      <c r="B43" s="519"/>
      <c r="D43" s="673" t="s">
        <v>326</v>
      </c>
      <c r="E43" s="675" t="s">
        <v>1908</v>
      </c>
      <c r="F43" s="1041" t="s">
        <v>1648</v>
      </c>
      <c r="G43" s="751"/>
      <c r="H43" s="1036"/>
      <c r="I43" s="751"/>
      <c r="J43" s="1036"/>
      <c r="K43" s="290" t="s">
        <v>1909</v>
      </c>
    </row>
    <row s="2599" customFormat="1" customHeight="1" ht="11.25" hidden="1">
      <c r="A44" s="2346"/>
      <c r="B44" s="519"/>
      <c r="D44" s="673" t="s">
        <v>91</v>
      </c>
      <c r="E44" s="674" t="s">
        <v>1910</v>
      </c>
      <c r="F44" s="668" t="s">
        <v>1900</v>
      </c>
      <c r="G44" s="676"/>
      <c r="H44" s="1036"/>
      <c r="I44" s="676"/>
      <c r="J44" s="1036"/>
      <c r="K44" s="277"/>
    </row>
    <row s="2599" customFormat="1" customHeight="1" ht="11.25" hidden="1">
      <c r="A45" s="2346"/>
      <c r="B45" s="519"/>
      <c r="D45" s="673" t="s">
        <v>1464</v>
      </c>
      <c r="E45" s="675" t="s">
        <v>1911</v>
      </c>
      <c r="F45" s="668" t="s">
        <v>1900</v>
      </c>
      <c r="G45" s="676"/>
      <c r="H45" s="1036"/>
      <c r="I45" s="676"/>
      <c r="J45" s="1036"/>
      <c r="K45" s="277"/>
    </row>
    <row s="2599" customFormat="1" customHeight="1" ht="11.25" hidden="1">
      <c r="A46" s="2346"/>
      <c r="B46" s="519"/>
      <c r="D46" s="673" t="s">
        <v>1481</v>
      </c>
      <c r="E46" s="675" t="s">
        <v>1912</v>
      </c>
      <c r="F46" s="668" t="s">
        <v>1900</v>
      </c>
      <c r="G46" s="676"/>
      <c r="H46" s="1036"/>
      <c r="I46" s="676"/>
      <c r="J46" s="1036"/>
      <c r="K46" s="277"/>
    </row>
    <row s="2599" customFormat="1" customHeight="1" ht="11.25" hidden="1">
      <c r="A47" s="2346"/>
      <c r="B47" s="519"/>
      <c r="D47" s="673" t="s">
        <v>1612</v>
      </c>
      <c r="E47" s="675" t="s">
        <v>1913</v>
      </c>
      <c r="F47" s="668" t="s">
        <v>1900</v>
      </c>
      <c r="G47" s="676"/>
      <c r="H47" s="1036"/>
      <c r="I47" s="676"/>
      <c r="J47" s="1036"/>
      <c r="K47" s="277"/>
    </row>
    <row s="2599" customFormat="1" customHeight="1" ht="11.25" hidden="1">
      <c r="A48" s="2346"/>
      <c r="B48" s="519"/>
      <c r="D48" s="673" t="s">
        <v>1914</v>
      </c>
      <c r="E48" s="679" t="s">
        <v>1915</v>
      </c>
      <c r="F48" s="668" t="s">
        <v>1900</v>
      </c>
      <c r="G48" s="676"/>
      <c r="H48" s="1036"/>
      <c r="I48" s="676"/>
      <c r="J48" s="1036"/>
      <c r="K48" s="277"/>
    </row>
    <row s="2599" customFormat="1" customHeight="1" ht="11.25" hidden="1">
      <c r="A49" s="2346"/>
      <c r="B49" s="519"/>
      <c r="D49" s="673" t="s">
        <v>1916</v>
      </c>
      <c r="E49" s="679" t="s">
        <v>1917</v>
      </c>
      <c r="F49" s="668" t="s">
        <v>1900</v>
      </c>
      <c r="G49" s="676"/>
      <c r="H49" s="1036"/>
      <c r="I49" s="676"/>
      <c r="J49" s="1036"/>
      <c r="K49" s="277"/>
    </row>
    <row s="2599" customFormat="1" customHeight="1" ht="11.25" hidden="1">
      <c r="A50" s="2346"/>
      <c r="B50" s="519"/>
      <c r="D50" s="673" t="s">
        <v>1614</v>
      </c>
      <c r="E50" s="675" t="s">
        <v>1918</v>
      </c>
      <c r="F50" s="668" t="s">
        <v>1900</v>
      </c>
      <c r="G50" s="676"/>
      <c r="H50" s="1036"/>
      <c r="I50" s="676"/>
      <c r="J50" s="1036"/>
      <c r="K50" s="277"/>
    </row>
    <row s="2599" customFormat="1" customHeight="1" ht="11.25" hidden="1">
      <c r="A51" s="2346"/>
      <c r="B51" s="519"/>
      <c r="D51" s="673" t="s">
        <v>1616</v>
      </c>
      <c r="E51" s="675" t="s">
        <v>1919</v>
      </c>
      <c r="F51" s="668" t="s">
        <v>1900</v>
      </c>
      <c r="G51" s="676"/>
      <c r="H51" s="1036"/>
      <c r="I51" s="676"/>
      <c r="J51" s="1036"/>
      <c r="K51" s="277"/>
    </row>
    <row s="2599" customFormat="1" customHeight="1" ht="45" hidden="1">
      <c r="A52" s="2346"/>
      <c r="B52" s="519"/>
      <c r="D52" s="673" t="s">
        <v>111</v>
      </c>
      <c r="E52" s="674" t="s">
        <v>1920</v>
      </c>
      <c r="F52" s="668" t="s">
        <v>1900</v>
      </c>
      <c r="G52" s="676"/>
      <c r="H52" s="1036"/>
      <c r="I52" s="676"/>
      <c r="J52" s="1036"/>
      <c r="K52" s="277"/>
    </row>
    <row s="2599" customFormat="1" customHeight="1" ht="11.25" hidden="1">
      <c r="A53" s="2346"/>
      <c r="B53" s="519"/>
      <c r="D53" s="673" t="s">
        <v>307</v>
      </c>
      <c r="E53" s="675" t="s">
        <v>1911</v>
      </c>
      <c r="F53" s="668" t="s">
        <v>1900</v>
      </c>
      <c r="G53" s="676"/>
      <c r="H53" s="1036"/>
      <c r="I53" s="676"/>
      <c r="J53" s="1036"/>
      <c r="K53" s="277"/>
    </row>
    <row s="2599" customFormat="1" customHeight="1" ht="11.25" hidden="1">
      <c r="A54" s="2346"/>
      <c r="B54" s="519"/>
      <c r="D54" s="673" t="s">
        <v>309</v>
      </c>
      <c r="E54" s="675" t="s">
        <v>1912</v>
      </c>
      <c r="F54" s="668" t="s">
        <v>1900</v>
      </c>
      <c r="G54" s="676"/>
      <c r="H54" s="1036"/>
      <c r="I54" s="676"/>
      <c r="J54" s="1036"/>
      <c r="K54" s="277"/>
    </row>
    <row s="2599" customFormat="1" customHeight="1" ht="11.25" hidden="1">
      <c r="A55" s="2346"/>
      <c r="B55" s="519"/>
      <c r="D55" s="673" t="s">
        <v>312</v>
      </c>
      <c r="E55" s="675" t="s">
        <v>1913</v>
      </c>
      <c r="F55" s="668" t="s">
        <v>1900</v>
      </c>
      <c r="G55" s="676"/>
      <c r="H55" s="1036"/>
      <c r="I55" s="676"/>
      <c r="J55" s="1036"/>
      <c r="K55" s="277"/>
    </row>
    <row s="2599" customFormat="1" customHeight="1" ht="11.25" hidden="1">
      <c r="A56" s="2346"/>
      <c r="B56" s="519"/>
      <c r="D56" s="673" t="s">
        <v>1625</v>
      </c>
      <c r="E56" s="679" t="s">
        <v>1915</v>
      </c>
      <c r="F56" s="668" t="s">
        <v>1900</v>
      </c>
      <c r="G56" s="676"/>
      <c r="H56" s="1036"/>
      <c r="I56" s="676"/>
      <c r="J56" s="1036"/>
      <c r="K56" s="277"/>
    </row>
    <row s="2599" customFormat="1" customHeight="1" ht="11.25" hidden="1">
      <c r="A57" s="2346"/>
      <c r="B57" s="519"/>
      <c r="D57" s="673" t="s">
        <v>1921</v>
      </c>
      <c r="E57" s="679" t="s">
        <v>1917</v>
      </c>
      <c r="F57" s="668" t="s">
        <v>1900</v>
      </c>
      <c r="G57" s="676"/>
      <c r="H57" s="1036"/>
      <c r="I57" s="676"/>
      <c r="J57" s="1036"/>
      <c r="K57" s="277"/>
    </row>
    <row s="2599" customFormat="1" customHeight="1" ht="11.25" hidden="1">
      <c r="A58" s="2346"/>
      <c r="B58" s="519"/>
      <c r="D58" s="673" t="s">
        <v>314</v>
      </c>
      <c r="E58" s="675" t="s">
        <v>1918</v>
      </c>
      <c r="F58" s="668" t="s">
        <v>1900</v>
      </c>
      <c r="G58" s="676"/>
      <c r="H58" s="1036"/>
      <c r="I58" s="676"/>
      <c r="J58" s="1036"/>
      <c r="K58" s="277"/>
    </row>
    <row s="2599" customFormat="1" customHeight="1" ht="11.25" hidden="1">
      <c r="A59" s="2346"/>
      <c r="B59" s="519"/>
      <c r="D59" s="673" t="s">
        <v>1922</v>
      </c>
      <c r="E59" s="675" t="s">
        <v>1919</v>
      </c>
      <c r="F59" s="668" t="s">
        <v>1900</v>
      </c>
      <c r="G59" s="676"/>
      <c r="H59" s="1036"/>
      <c r="I59" s="676"/>
      <c r="J59" s="1036"/>
      <c r="K59" s="277"/>
    </row>
    <row s="2599" customFormat="1" customHeight="1" ht="33.75" hidden="1">
      <c r="A60" s="2346"/>
      <c r="B60" s="519"/>
      <c r="D60" s="673" t="s">
        <v>92</v>
      </c>
      <c r="E60" s="674" t="s">
        <v>1923</v>
      </c>
      <c r="F60" s="730" t="s">
        <v>1648</v>
      </c>
      <c r="G60" s="751"/>
      <c r="H60" s="1036"/>
      <c r="I60" s="751"/>
      <c r="J60" s="1036"/>
      <c r="K60" s="290" t="s">
        <v>1924</v>
      </c>
    </row>
    <row s="2599" customFormat="1" customHeight="1" ht="33.75" hidden="1">
      <c r="A61" s="2346"/>
      <c r="B61" s="519"/>
      <c r="D61" s="673" t="s">
        <v>93</v>
      </c>
      <c r="E61" s="674" t="s">
        <v>1925</v>
      </c>
      <c r="F61" s="735" t="s">
        <v>1645</v>
      </c>
      <c r="G61" s="676"/>
      <c r="H61" s="1036"/>
      <c r="I61" s="676"/>
      <c r="J61" s="1036"/>
      <c r="K61" s="277"/>
    </row>
    <row s="2599" customFormat="1" customHeight="1" ht="22.5" hidden="1">
      <c r="A62" s="2346"/>
      <c r="B62" s="519" t="s">
        <v>1761</v>
      </c>
      <c r="D62" s="673" t="s">
        <v>99</v>
      </c>
      <c r="E62" s="674" t="s">
        <v>1926</v>
      </c>
      <c r="F62" s="735" t="s">
        <v>298</v>
      </c>
      <c r="G62" s="388"/>
      <c r="H62" s="1036"/>
      <c r="I62" s="388"/>
      <c r="J62" s="1036"/>
      <c r="K62" s="277" t="s">
        <v>1559</v>
      </c>
    </row>
    <row s="2599" customFormat="1" customHeight="1" ht="45" hidden="1">
      <c r="A63" s="2346"/>
      <c r="B63" s="519" t="s">
        <v>1761</v>
      </c>
      <c r="D63" s="673" t="s">
        <v>1927</v>
      </c>
      <c r="E63" s="675" t="s">
        <v>1928</v>
      </c>
      <c r="F63" s="730" t="s">
        <v>298</v>
      </c>
      <c r="G63" s="388"/>
      <c r="H63" s="1036"/>
      <c r="I63" s="388"/>
      <c r="J63" s="1036"/>
      <c r="K63" s="277" t="s">
        <v>1559</v>
      </c>
    </row>
    <row s="2603" customFormat="1" customHeight="1" ht="11.25">
      <c r="A64" s="1046"/>
      <c r="B64" s="526"/>
      <c r="D64" s="1047"/>
      <c r="E64" s="1048"/>
    </row>
    <row s="2599" customFormat="1" customHeight="1" ht="22.5" hidden="1">
      <c r="A65" s="2346" t="s">
        <v>1008</v>
      </c>
      <c r="B65" s="519"/>
      <c r="D65" s="673">
        <v>1</v>
      </c>
      <c r="E65" s="753" t="s">
        <v>1929</v>
      </c>
      <c r="F65" s="749" t="s">
        <v>1633</v>
      </c>
      <c r="G65" s="750"/>
      <c r="H65" s="1042"/>
      <c r="I65" s="750"/>
      <c r="J65" s="1042"/>
      <c r="K65" s="289" t="s">
        <v>1930</v>
      </c>
    </row>
    <row s="2599" customFormat="1" customHeight="1" ht="56.25" hidden="1">
      <c r="A66" s="2346"/>
      <c r="B66" s="519"/>
      <c r="D66" s="752" t="s">
        <v>110</v>
      </c>
      <c r="E66" s="715" t="s">
        <v>1931</v>
      </c>
      <c r="F66" s="668" t="s">
        <v>430</v>
      </c>
      <c r="G66" s="668" t="s">
        <v>430</v>
      </c>
      <c r="H66" s="527"/>
      <c r="I66" s="668" t="s">
        <v>430</v>
      </c>
      <c r="J66" s="527"/>
      <c r="K66" s="277"/>
    </row>
    <row s="2599" customFormat="1" customHeight="1" ht="33.75" hidden="1">
      <c r="A67" s="2346"/>
      <c r="B67" s="519"/>
      <c r="D67" s="752" t="s">
        <v>452</v>
      </c>
      <c r="E67" s="967" t="s">
        <v>1932</v>
      </c>
      <c r="F67" s="668" t="s">
        <v>1903</v>
      </c>
      <c r="G67" s="736"/>
      <c r="H67" s="527"/>
      <c r="I67" s="736"/>
      <c r="J67" s="527"/>
      <c r="K67" s="277"/>
    </row>
    <row s="2599" customFormat="1" customHeight="1" ht="22.5" hidden="1">
      <c r="A68" s="2346"/>
      <c r="B68" s="519"/>
      <c r="D68" s="752" t="s">
        <v>299</v>
      </c>
      <c r="E68" s="967" t="s">
        <v>1933</v>
      </c>
      <c r="F68" s="668" t="s">
        <v>1903</v>
      </c>
      <c r="G68" s="736"/>
      <c r="H68" s="527"/>
      <c r="I68" s="736"/>
      <c r="J68" s="527"/>
      <c r="K68" s="277"/>
    </row>
    <row s="2599" customFormat="1" customHeight="1" ht="22.5" hidden="1">
      <c r="A69" s="2346"/>
      <c r="B69" s="519"/>
      <c r="D69" s="752" t="s">
        <v>302</v>
      </c>
      <c r="E69" s="967" t="s">
        <v>1934</v>
      </c>
      <c r="F69" s="730" t="s">
        <v>1648</v>
      </c>
      <c r="G69" s="751"/>
      <c r="H69" s="527"/>
      <c r="I69" s="751"/>
      <c r="J69" s="527"/>
      <c r="K69" s="277"/>
    </row>
    <row s="2599" customFormat="1" customHeight="1" ht="22.5" hidden="1">
      <c r="A70" s="2346"/>
      <c r="B70" s="519"/>
      <c r="D70" s="752" t="s">
        <v>1365</v>
      </c>
      <c r="E70" s="967" t="s">
        <v>1935</v>
      </c>
      <c r="F70" s="730" t="s">
        <v>1648</v>
      </c>
      <c r="G70" s="751"/>
      <c r="H70" s="527"/>
      <c r="I70" s="751"/>
      <c r="J70" s="527"/>
      <c r="K70" s="277"/>
    </row>
    <row s="2599" customFormat="1" customHeight="1" ht="22.5" hidden="1">
      <c r="A71" s="2346"/>
      <c r="B71" s="519"/>
      <c r="D71" s="673" t="s">
        <v>90</v>
      </c>
      <c r="E71" s="674" t="s">
        <v>1936</v>
      </c>
      <c r="F71" s="668" t="s">
        <v>1903</v>
      </c>
      <c r="G71" s="565"/>
      <c r="H71" s="1043"/>
      <c r="I71" s="565"/>
      <c r="J71" s="1043"/>
      <c r="K71" s="290"/>
    </row>
    <row s="2599" customFormat="1" customHeight="1" ht="56.25" hidden="1">
      <c r="A72" s="2346"/>
      <c r="B72" s="519"/>
      <c r="D72" s="673" t="s">
        <v>91</v>
      </c>
      <c r="E72" s="674" t="s">
        <v>1937</v>
      </c>
      <c r="F72" s="730" t="s">
        <v>1648</v>
      </c>
      <c r="G72" s="751"/>
      <c r="H72" s="1036"/>
      <c r="I72" s="751"/>
      <c r="J72" s="1036"/>
      <c r="K72" s="290"/>
    </row>
    <row s="2599" customFormat="1" customHeight="1" ht="33.75" hidden="1">
      <c r="A73" s="2346"/>
      <c r="B73" s="519"/>
      <c r="D73" s="673" t="s">
        <v>111</v>
      </c>
      <c r="E73" s="674" t="s">
        <v>1938</v>
      </c>
      <c r="F73" s="735" t="s">
        <v>1645</v>
      </c>
      <c r="G73" s="676"/>
      <c r="H73" s="1036"/>
      <c r="I73" s="676"/>
      <c r="J73" s="1036"/>
      <c r="K73" s="277"/>
    </row>
    <row s="2599" customFormat="1" customHeight="1" ht="22.5" hidden="1">
      <c r="A74" s="2346"/>
      <c r="B74" s="519" t="s">
        <v>1761</v>
      </c>
      <c r="D74" s="673" t="s">
        <v>92</v>
      </c>
      <c r="E74" s="674" t="s">
        <v>1939</v>
      </c>
      <c r="F74" s="735" t="s">
        <v>298</v>
      </c>
      <c r="G74" s="388"/>
      <c r="H74" s="1036"/>
      <c r="I74" s="388"/>
      <c r="J74" s="1036"/>
      <c r="K74" s="277" t="s">
        <v>1559</v>
      </c>
    </row>
    <row s="2599" customFormat="1" customHeight="1" ht="45" hidden="1">
      <c r="A75" s="2346"/>
      <c r="B75" s="519" t="s">
        <v>1761</v>
      </c>
      <c r="D75" s="673" t="s">
        <v>1369</v>
      </c>
      <c r="E75" s="675" t="s">
        <v>1940</v>
      </c>
      <c r="F75" s="730" t="s">
        <v>298</v>
      </c>
      <c r="G75" s="388"/>
      <c r="H75" s="1036"/>
      <c r="I75" s="388"/>
      <c r="J75" s="1036"/>
      <c r="K75" s="277" t="s">
        <v>1559</v>
      </c>
    </row>
    <row s="2603" customFormat="1" customHeight="1" ht="11.25">
      <c r="A76" s="1046"/>
      <c r="B76" s="526"/>
      <c r="D76" s="1047"/>
      <c r="E76" s="1048"/>
    </row>
    <row s="2599" customFormat="1" customHeight="1" ht="11.25" hidden="1">
      <c r="A77" s="2346" t="s">
        <v>598</v>
      </c>
      <c r="B77" s="519"/>
      <c r="D77" s="673">
        <v>1</v>
      </c>
      <c r="E77" s="674" t="s">
        <v>1941</v>
      </c>
      <c r="F77" s="730" t="s">
        <v>1633</v>
      </c>
      <c r="G77" s="733"/>
      <c r="H77" s="1036"/>
      <c r="I77" s="733"/>
      <c r="J77" s="1036"/>
      <c r="K77" s="277" t="s">
        <v>1942</v>
      </c>
    </row>
    <row s="2599" customFormat="1" customHeight="1" ht="11.25" hidden="1">
      <c r="A78" s="2346"/>
      <c r="B78" s="519"/>
      <c r="D78" s="673" t="s">
        <v>110</v>
      </c>
      <c r="E78" s="674" t="s">
        <v>1943</v>
      </c>
      <c r="F78" s="730" t="s">
        <v>1633</v>
      </c>
      <c r="G78" s="733"/>
      <c r="H78" s="1036"/>
      <c r="I78" s="733"/>
      <c r="J78" s="1036"/>
      <c r="K78" s="277" t="s">
        <v>1944</v>
      </c>
    </row>
    <row s="2599" customFormat="1" customHeight="1" ht="22.5" hidden="1">
      <c r="A79" s="2346"/>
      <c r="B79" s="519"/>
      <c r="D79" s="673" t="s">
        <v>90</v>
      </c>
      <c r="E79" s="731" t="s">
        <v>1945</v>
      </c>
      <c r="F79" s="668" t="s">
        <v>1900</v>
      </c>
      <c r="G79" s="733"/>
      <c r="H79" s="1036"/>
      <c r="I79" s="733"/>
      <c r="J79" s="1036"/>
      <c r="K79" s="277" t="s">
        <v>1946</v>
      </c>
    </row>
    <row s="2599" customFormat="1" customHeight="1" ht="11.25" hidden="1">
      <c r="A80" s="2346"/>
      <c r="B80" s="519"/>
      <c r="D80" s="673" t="s">
        <v>318</v>
      </c>
      <c r="E80" s="732" t="s">
        <v>1947</v>
      </c>
      <c r="F80" s="668" t="s">
        <v>1900</v>
      </c>
      <c r="G80" s="733"/>
      <c r="H80" s="1036"/>
      <c r="I80" s="733"/>
      <c r="J80" s="1036"/>
      <c r="K80" s="277"/>
    </row>
    <row s="2599" customFormat="1" customHeight="1" ht="11.25" hidden="1">
      <c r="A81" s="2346"/>
      <c r="B81" s="519"/>
      <c r="D81" s="673" t="s">
        <v>326</v>
      </c>
      <c r="E81" s="732" t="s">
        <v>1948</v>
      </c>
      <c r="F81" s="668" t="s">
        <v>1900</v>
      </c>
      <c r="G81" s="733"/>
      <c r="H81" s="1036"/>
      <c r="I81" s="733"/>
      <c r="J81" s="1036"/>
      <c r="K81" s="277"/>
    </row>
    <row s="2599" customFormat="1" customHeight="1" ht="11.25" hidden="1">
      <c r="A82" s="2346"/>
      <c r="B82" s="519"/>
      <c r="D82" s="673" t="s">
        <v>328</v>
      </c>
      <c r="E82" s="732" t="s">
        <v>1949</v>
      </c>
      <c r="F82" s="668" t="s">
        <v>1900</v>
      </c>
      <c r="G82" s="733"/>
      <c r="H82" s="1036"/>
      <c r="I82" s="733"/>
      <c r="J82" s="1036"/>
      <c r="K82" s="277"/>
    </row>
    <row s="2599" customFormat="1" customHeight="1" ht="11.25" hidden="1">
      <c r="A83" s="2346"/>
      <c r="B83" s="519"/>
      <c r="D83" s="673" t="s">
        <v>330</v>
      </c>
      <c r="E83" s="732" t="s">
        <v>1950</v>
      </c>
      <c r="F83" s="668" t="s">
        <v>1900</v>
      </c>
      <c r="G83" s="733"/>
      <c r="H83" s="1036"/>
      <c r="I83" s="733"/>
      <c r="J83" s="1036"/>
      <c r="K83" s="277"/>
    </row>
    <row s="2599" customFormat="1" customHeight="1" ht="11.25" hidden="1">
      <c r="A84" s="2346"/>
      <c r="B84" s="519"/>
      <c r="D84" s="673" t="s">
        <v>1951</v>
      </c>
      <c r="E84" s="732" t="s">
        <v>1952</v>
      </c>
      <c r="F84" s="668" t="s">
        <v>1900</v>
      </c>
      <c r="G84" s="733"/>
      <c r="H84" s="1036"/>
      <c r="I84" s="733"/>
      <c r="J84" s="1036"/>
      <c r="K84" s="277"/>
    </row>
    <row s="2599" customFormat="1" customHeight="1" ht="11.25" hidden="1">
      <c r="A85" s="2346"/>
      <c r="B85" s="519"/>
      <c r="D85" s="673" t="s">
        <v>1953</v>
      </c>
      <c r="E85" s="732" t="s">
        <v>1954</v>
      </c>
      <c r="F85" s="668" t="s">
        <v>1900</v>
      </c>
      <c r="G85" s="733"/>
      <c r="H85" s="1036"/>
      <c r="I85" s="733"/>
      <c r="J85" s="1036"/>
      <c r="K85" s="277"/>
    </row>
    <row s="2599" customFormat="1" customHeight="1" ht="11.25" hidden="1">
      <c r="A86" s="2346"/>
      <c r="B86" s="519"/>
      <c r="D86" s="673" t="s">
        <v>1955</v>
      </c>
      <c r="E86" s="732" t="s">
        <v>1956</v>
      </c>
      <c r="F86" s="668" t="s">
        <v>1900</v>
      </c>
      <c r="G86" s="733"/>
      <c r="H86" s="1036"/>
      <c r="I86" s="733"/>
      <c r="J86" s="1036"/>
      <c r="K86" s="277"/>
    </row>
    <row s="2599" customFormat="1" customHeight="1" ht="45" hidden="1">
      <c r="A87" s="2346"/>
      <c r="B87" s="519"/>
      <c r="D87" s="673" t="s">
        <v>91</v>
      </c>
      <c r="E87" s="674" t="s">
        <v>1957</v>
      </c>
      <c r="F87" s="668" t="s">
        <v>1900</v>
      </c>
      <c r="G87" s="733"/>
      <c r="H87" s="1036"/>
      <c r="I87" s="733"/>
      <c r="J87" s="1036"/>
      <c r="K87" s="277" t="s">
        <v>1958</v>
      </c>
    </row>
    <row s="2599" customFormat="1" customHeight="1" ht="11.25" hidden="1">
      <c r="A88" s="2346"/>
      <c r="B88" s="519"/>
      <c r="D88" s="673" t="s">
        <v>1464</v>
      </c>
      <c r="E88" s="732" t="s">
        <v>1947</v>
      </c>
      <c r="F88" s="668" t="s">
        <v>1900</v>
      </c>
      <c r="G88" s="733"/>
      <c r="H88" s="1036"/>
      <c r="I88" s="733"/>
      <c r="J88" s="1036"/>
      <c r="K88" s="277"/>
    </row>
    <row s="2599" customFormat="1" customHeight="1" ht="11.25" hidden="1">
      <c r="A89" s="2346"/>
      <c r="B89" s="519"/>
      <c r="D89" s="673" t="s">
        <v>1481</v>
      </c>
      <c r="E89" s="732" t="s">
        <v>1948</v>
      </c>
      <c r="F89" s="668" t="s">
        <v>1900</v>
      </c>
      <c r="G89" s="733"/>
      <c r="H89" s="1036"/>
      <c r="I89" s="733"/>
      <c r="J89" s="1036"/>
      <c r="K89" s="277"/>
    </row>
    <row s="2599" customFormat="1" customHeight="1" ht="11.25" hidden="1">
      <c r="A90" s="2346"/>
      <c r="B90" s="519"/>
      <c r="D90" s="673" t="s">
        <v>1612</v>
      </c>
      <c r="E90" s="732" t="s">
        <v>1949</v>
      </c>
      <c r="F90" s="668" t="s">
        <v>1900</v>
      </c>
      <c r="G90" s="733"/>
      <c r="H90" s="1036"/>
      <c r="I90" s="733"/>
      <c r="J90" s="1036"/>
      <c r="K90" s="277"/>
    </row>
    <row s="2599" customFormat="1" customHeight="1" ht="11.25" hidden="1">
      <c r="A91" s="2346"/>
      <c r="B91" s="519"/>
      <c r="D91" s="673" t="s">
        <v>1614</v>
      </c>
      <c r="E91" s="732" t="s">
        <v>1950</v>
      </c>
      <c r="F91" s="668" t="s">
        <v>1900</v>
      </c>
      <c r="G91" s="733"/>
      <c r="H91" s="1036"/>
      <c r="I91" s="733"/>
      <c r="J91" s="1036"/>
      <c r="K91" s="277"/>
    </row>
    <row s="2599" customFormat="1" customHeight="1" ht="11.25" hidden="1">
      <c r="A92" s="2346"/>
      <c r="B92" s="519"/>
      <c r="D92" s="673" t="s">
        <v>1616</v>
      </c>
      <c r="E92" s="732" t="s">
        <v>1952</v>
      </c>
      <c r="F92" s="668" t="s">
        <v>1900</v>
      </c>
      <c r="G92" s="733"/>
      <c r="H92" s="1036"/>
      <c r="I92" s="733"/>
      <c r="J92" s="1036"/>
      <c r="K92" s="277"/>
    </row>
    <row s="2599" customFormat="1" customHeight="1" ht="11.25" hidden="1">
      <c r="A93" s="2346"/>
      <c r="B93" s="519"/>
      <c r="D93" s="673" t="s">
        <v>1618</v>
      </c>
      <c r="E93" s="732" t="s">
        <v>1954</v>
      </c>
      <c r="F93" s="668" t="s">
        <v>1900</v>
      </c>
      <c r="G93" s="733"/>
      <c r="H93" s="1036"/>
      <c r="I93" s="733"/>
      <c r="J93" s="1036"/>
      <c r="K93" s="277"/>
    </row>
    <row s="2599" customFormat="1" customHeight="1" ht="11.25" hidden="1">
      <c r="A94" s="2346"/>
      <c r="B94" s="519"/>
      <c r="D94" s="673" t="s">
        <v>1959</v>
      </c>
      <c r="E94" s="732" t="s">
        <v>1956</v>
      </c>
      <c r="F94" s="668" t="s">
        <v>1900</v>
      </c>
      <c r="G94" s="733"/>
      <c r="H94" s="1036"/>
      <c r="I94" s="733"/>
      <c r="J94" s="1036"/>
      <c r="K94" s="277"/>
    </row>
    <row s="2599" customFormat="1" customHeight="1" ht="24.75" hidden="1">
      <c r="A95" s="2346"/>
      <c r="B95" s="519"/>
      <c r="D95" s="673" t="s">
        <v>111</v>
      </c>
      <c r="E95" s="674" t="s">
        <v>1960</v>
      </c>
      <c r="F95" s="734" t="s">
        <v>1648</v>
      </c>
      <c r="G95" s="736"/>
      <c r="H95" s="1036"/>
      <c r="I95" s="736"/>
      <c r="J95" s="1036"/>
      <c r="K95" s="277" t="s">
        <v>1961</v>
      </c>
    </row>
    <row s="2599" customFormat="1" customHeight="1" ht="33.75" hidden="1">
      <c r="A96" s="2346"/>
      <c r="B96" s="519"/>
      <c r="D96" s="673" t="s">
        <v>92</v>
      </c>
      <c r="E96" s="674" t="s">
        <v>1962</v>
      </c>
      <c r="F96" s="735" t="s">
        <v>1645</v>
      </c>
      <c r="G96" s="737"/>
      <c r="H96" s="1036"/>
      <c r="I96" s="737"/>
      <c r="J96" s="1036"/>
      <c r="K96" s="277"/>
    </row>
    <row s="2599" customFormat="1" customHeight="1" ht="22.5" hidden="1">
      <c r="A97" s="2346"/>
      <c r="B97" s="519" t="s">
        <v>1761</v>
      </c>
      <c r="D97" s="673" t="s">
        <v>93</v>
      </c>
      <c r="E97" s="674" t="s">
        <v>1963</v>
      </c>
      <c r="F97" s="735" t="s">
        <v>298</v>
      </c>
      <c r="G97" s="391"/>
      <c r="H97" s="1036"/>
      <c r="I97" s="391"/>
      <c r="J97" s="1036"/>
      <c r="K97" s="277" t="s">
        <v>1559</v>
      </c>
    </row>
    <row s="2599" customFormat="1" customHeight="1" ht="45" hidden="1">
      <c r="A98" s="2346"/>
      <c r="B98" s="519" t="s">
        <v>1761</v>
      </c>
      <c r="D98" s="673" t="s">
        <v>1964</v>
      </c>
      <c r="E98" s="675" t="s">
        <v>1965</v>
      </c>
      <c r="F98" s="730" t="s">
        <v>298</v>
      </c>
      <c r="G98" s="391"/>
      <c r="H98" s="1036"/>
      <c r="I98" s="391"/>
      <c r="J98" s="1036"/>
      <c r="K98" s="277" t="s">
        <v>1559</v>
      </c>
    </row>
    <row s="2599" customFormat="1" customHeight="1" ht="95.25" hidden="1">
      <c r="A99" s="2346"/>
      <c r="B99" s="519" t="s">
        <v>1761</v>
      </c>
      <c r="D99" s="673" t="s">
        <v>99</v>
      </c>
      <c r="E99" s="674" t="s">
        <v>1966</v>
      </c>
      <c r="F99" s="730" t="s">
        <v>298</v>
      </c>
      <c r="G99" s="391"/>
      <c r="H99" s="1036"/>
      <c r="I99" s="391"/>
      <c r="J99" s="1036"/>
      <c r="K99" s="277" t="s">
        <v>1559</v>
      </c>
    </row>
    <row s="2599" customFormat="1" customHeight="1" ht="22.5" hidden="1">
      <c r="A100" s="2346"/>
      <c r="B100" s="519" t="s">
        <v>1761</v>
      </c>
      <c r="D100" s="673" t="s">
        <v>147</v>
      </c>
      <c r="E100" s="674" t="s">
        <v>1967</v>
      </c>
      <c r="F100" s="730" t="s">
        <v>298</v>
      </c>
      <c r="G100" s="391"/>
      <c r="H100" s="1036"/>
      <c r="I100" s="391"/>
      <c r="J100" s="1036"/>
      <c r="K100" s="277" t="s">
        <v>1559</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81FF3-F954-7B33-B6AC-B1EA242C8D8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3" width="6.7109375" hidden="1" customWidth="1"/>
    <col min="4" max="4" style="2600" width="6.7109375" hidden="1" customWidth="1"/>
    <col min="5" max="5" style="2603" width="3.7109375" customWidth="1"/>
    <col min="6" max="6" style="2599" width="6.28125" customWidth="1"/>
    <col min="7" max="7" style="2599" width="37.7109375" customWidth="1"/>
    <col min="8" max="8" style="2917"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1968</v>
      </c>
      <c r="G5" s="2181"/>
      <c r="H5" s="2181"/>
      <c r="I5" s="2181"/>
      <c r="J5" s="2181"/>
      <c r="K5" s="2181"/>
      <c r="M5" s="590"/>
      <c r="AB5" s="918"/>
    </row>
    <row s="2926" customFormat="1" customHeight="1" ht="15.75">
      <c r="A6" s="1180"/>
      <c r="B6" s="1180"/>
      <c r="C6" s="1180"/>
      <c r="D6" s="1174"/>
      <c r="E6" s="1681"/>
      <c r="F6" s="2182" t="str">
        <f>IF(org=0,"Не определено",org)</f>
        <v>АО "ДГК" СП "Биробиджанская ТЭЦ"</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89</v>
      </c>
      <c r="R10" s="927" t="s">
        <v>1983</v>
      </c>
      <c r="S10" s="927" t="s">
        <v>1984</v>
      </c>
      <c r="T10" s="928" t="s">
        <v>1985</v>
      </c>
      <c r="U10" s="927" t="s">
        <v>89</v>
      </c>
      <c r="V10" s="927" t="s">
        <v>1986</v>
      </c>
      <c r="W10" s="927" t="s">
        <v>1984</v>
      </c>
      <c r="X10" s="928" t="s">
        <v>1985</v>
      </c>
      <c r="Y10" s="289" t="s">
        <v>1987</v>
      </c>
      <c r="Z10" s="1940" t="s">
        <v>88</v>
      </c>
      <c r="AA10" s="1942"/>
      <c r="AB10" s="1062" t="s">
        <v>1988</v>
      </c>
    </row>
    <row s="2587"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C608-DC31-2629-B291-E188038638F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3" width="4.140625" hidden="1" customWidth="1"/>
    <col min="4" max="4" style="2600" width="4.140625" hidden="1" customWidth="1"/>
    <col min="5" max="5" style="2603" width="3.7109375" customWidth="1"/>
    <col min="6" max="6" style="2599" width="14.421875" customWidth="1"/>
    <col min="7" max="7" style="2599" width="3.7109375" customWidth="1"/>
    <col min="8" max="8" style="2917" width="7.7109375" customWidth="1"/>
    <col min="9" max="10" style="2599" width="16.7109375" customWidth="1"/>
    <col min="11" max="11" style="2599" width="25.7109375" customWidth="1"/>
    <col min="12" max="12" style="4612" width="8.00390625" customWidth="1"/>
    <col min="13" max="13" style="4612"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2" width="37.57421875" customWidth="1"/>
    <col min="31" max="31" style="2599" width="15.7109375" customWidth="1"/>
    <col min="32" max="33" style="2599" width="16.7109375" customWidth="1"/>
    <col min="34" max="34" style="4633" width="16.7109375" customWidth="1"/>
    <col min="35" max="35" style="4634"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АО "ДГК" СП "Биробиджанская ТЭЦ"</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2"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2012</v>
      </c>
      <c r="K12" s="1966"/>
      <c r="L12" s="2071"/>
      <c r="M12" s="2071"/>
      <c r="N12" s="1966"/>
      <c r="O12" s="1966"/>
      <c r="P12" s="2366"/>
      <c r="Q12" s="2366"/>
      <c r="R12" s="2366"/>
      <c r="S12" s="1148" t="s">
        <v>86</v>
      </c>
      <c r="T12" s="1148" t="s">
        <v>87</v>
      </c>
      <c r="U12" s="1148" t="s">
        <v>85</v>
      </c>
      <c r="V12" s="1148" t="s">
        <v>2013</v>
      </c>
      <c r="W12" s="1148" t="s">
        <v>85</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48CCC-184E-E128-CD82-BDF79EB5BF0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3" width="3.7109375" customWidth="1"/>
    <col min="6" max="6" style="2917" width="6.28125" customWidth="1"/>
    <col min="7" max="7" style="2917" width="60.140625" customWidth="1"/>
    <col min="8" max="9" style="2917" width="21.7109375" hidden="1" customWidth="1"/>
    <col min="10" max="10" style="2917" width="0.140625" customWidth="1"/>
    <col min="11" max="11" style="2917" width="1.7109375" customWidth="1"/>
    <col min="12" max="22" style="2917" width="9.140625"/>
  </cols>
  <sheetData>
    <row s="3200" customFormat="1" customHeight="1" ht="10.5" hidden="1">
      <c r="A1" s="1180"/>
      <c r="B1" s="1180"/>
      <c r="C1" s="1180"/>
      <c r="E1" s="545"/>
    </row>
    <row customHeight="1" ht="10.5" hidden="1"/>
    <row s="2916"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АО "ДГК" СП "Биробиджанская ТЭЦ"</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1073</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431</v>
      </c>
      <c r="G16" s="1261" t="s">
        <v>1020</v>
      </c>
      <c r="H16" s="1260">
        <f>SUM(I16:J16)</f>
        <v>0</v>
      </c>
      <c r="I16" s="1259"/>
      <c r="J16" s="1249"/>
      <c r="K16" s="1258"/>
    </row>
    <row customHeight="1" ht="22.5">
      <c r="F17" s="1254" t="s">
        <v>442</v>
      </c>
      <c r="G17" s="1261" t="s">
        <v>1025</v>
      </c>
      <c r="H17" s="1260">
        <f>SUM(I17:J17)</f>
        <v>0</v>
      </c>
      <c r="I17" s="1259"/>
      <c r="J17" s="1249"/>
      <c r="K17" s="1258"/>
    </row>
    <row customHeight="1" ht="33.75">
      <c r="F18" s="1254" t="s">
        <v>445</v>
      </c>
      <c r="G18" s="1261" t="s">
        <v>1012</v>
      </c>
      <c r="H18" s="1260">
        <f>SUM(I18:J18)</f>
        <v>0</v>
      </c>
      <c r="I18" s="1259"/>
      <c r="J18" s="1249"/>
      <c r="K18" s="1258"/>
    </row>
    <row customHeight="1" ht="33.75">
      <c r="F19" s="1254" t="s">
        <v>2027</v>
      </c>
      <c r="G19" s="1261" t="s">
        <v>1051</v>
      </c>
      <c r="H19" s="1260">
        <f>SUM(I19:J19)</f>
        <v>0</v>
      </c>
      <c r="I19" s="1259"/>
      <c r="J19" s="1249"/>
      <c r="K19" s="1258"/>
    </row>
    <row customHeight="1" ht="45">
      <c r="F20" s="1254" t="s">
        <v>2028</v>
      </c>
      <c r="G20" s="1261" t="s">
        <v>1056</v>
      </c>
      <c r="H20" s="1260">
        <f>SUM(I20:J20)</f>
        <v>0</v>
      </c>
      <c r="I20" s="1259"/>
      <c r="J20" s="1249"/>
      <c r="K20" s="1258"/>
    </row>
    <row customHeight="1" ht="33.75">
      <c r="F21" s="1254" t="s">
        <v>2029</v>
      </c>
      <c r="G21" s="1261" t="s">
        <v>1063</v>
      </c>
      <c r="H21" s="1260">
        <f>SUM(I21:J21)</f>
        <v>0</v>
      </c>
      <c r="I21" s="1259"/>
      <c r="J21" s="1249"/>
      <c r="K21" s="1258"/>
    </row>
    <row customHeight="1" ht="33.75">
      <c r="F22" s="1254" t="s">
        <v>2030</v>
      </c>
      <c r="G22" s="1261" t="s">
        <v>1070</v>
      </c>
      <c r="H22" s="1260">
        <f>SUM(I22:J22)</f>
        <v>0</v>
      </c>
      <c r="I22" s="1259"/>
      <c r="J22" s="1249"/>
      <c r="K22" s="1258"/>
    </row>
    <row customHeight="1" ht="22.5">
      <c r="F23" s="1254" t="s">
        <v>2031</v>
      </c>
      <c r="G23" s="1261" t="s">
        <v>1075</v>
      </c>
      <c r="H23" s="1260">
        <f>SUM(I23:J23)</f>
        <v>0</v>
      </c>
      <c r="I23" s="1259"/>
      <c r="J23" s="1249"/>
      <c r="K23" s="1258"/>
    </row>
    <row customHeight="1" ht="22.5">
      <c r="F24" s="1254" t="s">
        <v>2032</v>
      </c>
      <c r="G24" s="1261" t="s">
        <v>1046</v>
      </c>
      <c r="H24" s="1260">
        <f>SUM(I24:J24)</f>
        <v>0</v>
      </c>
      <c r="I24" s="1259"/>
      <c r="J24" s="1249"/>
      <c r="K24" s="1258"/>
    </row>
    <row customHeight="1" ht="33.75">
      <c r="F25" s="1254" t="s">
        <v>2033</v>
      </c>
      <c r="G25" s="1261" t="s">
        <v>1113</v>
      </c>
      <c r="H25" s="1260">
        <f>SUM(I25:J25)</f>
        <v>0</v>
      </c>
      <c r="I25" s="1259"/>
      <c r="J25" s="1249"/>
      <c r="K25" s="1258"/>
    </row>
    <row customHeight="1" ht="33.75">
      <c r="F26" s="1254" t="s">
        <v>2034</v>
      </c>
      <c r="G26" s="1261" t="s">
        <v>1115</v>
      </c>
      <c r="H26" s="1260">
        <f>SUM(I26:J26)</f>
        <v>0</v>
      </c>
      <c r="I26" s="1259"/>
      <c r="J26" s="1249"/>
      <c r="K26" s="1258"/>
    </row>
    <row customHeight="1" ht="11.25">
      <c r="F27" s="1254" t="s">
        <v>2035</v>
      </c>
      <c r="G27" s="1261" t="s">
        <v>1024</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452</v>
      </c>
      <c r="G29" s="1261" t="s">
        <v>2037</v>
      </c>
      <c r="H29" s="1260">
        <f>SUM(I29:J29)</f>
        <v>0</v>
      </c>
      <c r="I29" s="1259"/>
      <c r="J29" s="1249"/>
      <c r="K29" s="1258"/>
    </row>
    <row customHeight="1" ht="11.25">
      <c r="F30" s="1254" t="s">
        <v>299</v>
      </c>
      <c r="G30" s="1261" t="s">
        <v>1021</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318</v>
      </c>
      <c r="G33" s="1261" t="s">
        <v>2039</v>
      </c>
      <c r="H33" s="1260">
        <f>SUM(I33:J33)</f>
        <v>0</v>
      </c>
      <c r="I33" s="1259"/>
      <c r="J33" s="1249"/>
      <c r="K33" s="1258"/>
    </row>
    <row customHeight="1" ht="11.25">
      <c r="F34" s="1254" t="s">
        <v>326</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1204</v>
      </c>
      <c r="G37" s="2370" t="s">
        <v>2043</v>
      </c>
      <c r="H37" s="2370"/>
      <c r="I37" s="2370"/>
      <c r="J37" s="2370"/>
      <c r="K37" s="1258"/>
    </row>
    <row customHeight="1" ht="22.5">
      <c r="F38" s="1254" t="s">
        <v>109</v>
      </c>
      <c r="G38" s="698" t="s">
        <v>2044</v>
      </c>
      <c r="H38" s="1260">
        <f>SUM(I38:J38)</f>
        <v>0</v>
      </c>
      <c r="I38" s="1260">
        <f>SUM(I39,I44,I47)</f>
        <v>0</v>
      </c>
      <c r="J38" s="1249"/>
      <c r="K38" s="1258"/>
    </row>
    <row customHeight="1" ht="11.25">
      <c r="F39" s="1254" t="s">
        <v>431</v>
      </c>
      <c r="G39" s="1261" t="s">
        <v>2026</v>
      </c>
      <c r="H39" s="1260">
        <f>SUM(I39:J39)</f>
        <v>0</v>
      </c>
      <c r="I39" s="1260">
        <f>SUM(I40:I43)</f>
        <v>0</v>
      </c>
      <c r="J39" s="1249"/>
      <c r="K39" s="1258"/>
    </row>
    <row customHeight="1" ht="22.5">
      <c r="F40" s="1254" t="s">
        <v>440</v>
      </c>
      <c r="G40" s="1262" t="s">
        <v>2045</v>
      </c>
      <c r="H40" s="1260">
        <f>SUM(I40:J40)</f>
        <v>0</v>
      </c>
      <c r="I40" s="1259"/>
      <c r="J40" s="1249"/>
      <c r="K40" s="1258"/>
    </row>
    <row customHeight="1" ht="11.25">
      <c r="F41" s="1254" t="s">
        <v>2046</v>
      </c>
      <c r="G41" s="1262" t="s">
        <v>1013</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442</v>
      </c>
      <c r="G44" s="1261" t="s">
        <v>2038</v>
      </c>
      <c r="H44" s="1260">
        <f>SUM(I44:J44)</f>
        <v>0</v>
      </c>
      <c r="I44" s="1260">
        <f>SUM(I45:I46)</f>
        <v>0</v>
      </c>
      <c r="J44" s="1249"/>
      <c r="K44" s="1258"/>
    </row>
    <row customHeight="1" ht="45">
      <c r="F45" s="1254" t="s">
        <v>443</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445</v>
      </c>
      <c r="G47" s="1261" t="s">
        <v>2052</v>
      </c>
      <c r="H47" s="1260">
        <f>SUM(I47:J47)</f>
        <v>0</v>
      </c>
      <c r="I47" s="1259"/>
      <c r="J47" s="1249"/>
      <c r="K47" s="1258"/>
    </row>
    <row customHeight="1" ht="22.5">
      <c r="F48" s="1254" t="s">
        <v>110</v>
      </c>
      <c r="G48" s="698" t="s">
        <v>2053</v>
      </c>
      <c r="H48" s="1260">
        <f>SUM(I48:J48)</f>
        <v>0</v>
      </c>
      <c r="I48" s="1260">
        <f>SUM(I49,I54,I57)</f>
        <v>0</v>
      </c>
      <c r="J48" s="1249"/>
      <c r="K48" s="1258"/>
    </row>
    <row customHeight="1" ht="11.25">
      <c r="F49" s="1254" t="s">
        <v>452</v>
      </c>
      <c r="G49" s="1261" t="s">
        <v>2026</v>
      </c>
      <c r="H49" s="1260">
        <f>SUM(I49:J49)</f>
        <v>0</v>
      </c>
      <c r="I49" s="1260">
        <f>SUM(I50:I53)</f>
        <v>0</v>
      </c>
      <c r="J49" s="1249"/>
      <c r="K49" s="1258"/>
    </row>
    <row customHeight="1" ht="22.5">
      <c r="F50" s="1254" t="s">
        <v>454</v>
      </c>
      <c r="G50" s="1262" t="s">
        <v>2045</v>
      </c>
      <c r="H50" s="1260">
        <f>SUM(I50:J50)</f>
        <v>0</v>
      </c>
      <c r="I50" s="1259"/>
      <c r="J50" s="1249"/>
      <c r="K50" s="1258"/>
    </row>
    <row customHeight="1" ht="11.25">
      <c r="F51" s="1254" t="s">
        <v>1793</v>
      </c>
      <c r="G51" s="1262" t="s">
        <v>1013</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299</v>
      </c>
      <c r="G54" s="1261" t="s">
        <v>2038</v>
      </c>
      <c r="H54" s="1260">
        <f>SUM(I54:J54)</f>
        <v>0</v>
      </c>
      <c r="I54" s="1260">
        <f>SUM(I55:I56)</f>
        <v>0</v>
      </c>
      <c r="J54" s="1249"/>
      <c r="K54" s="1258"/>
    </row>
    <row customHeight="1" ht="45">
      <c r="F55" s="1254" t="s">
        <v>1371</v>
      </c>
      <c r="G55" s="1262" t="s">
        <v>2039</v>
      </c>
      <c r="H55" s="1260">
        <f>SUM(I55:J55)</f>
        <v>0</v>
      </c>
      <c r="I55" s="1259"/>
      <c r="J55" s="1249"/>
      <c r="K55" s="1258"/>
    </row>
    <row customHeight="1" ht="11.25">
      <c r="F56" s="1254" t="s">
        <v>1376</v>
      </c>
      <c r="G56" s="1262" t="s">
        <v>2040</v>
      </c>
      <c r="H56" s="1260">
        <f>SUM(I56:J56)</f>
        <v>0</v>
      </c>
      <c r="I56" s="1259"/>
      <c r="J56" s="1249"/>
      <c r="K56" s="1258"/>
    </row>
    <row customHeight="1" ht="11.25">
      <c r="F57" s="1254" t="s">
        <v>302</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2B35E-B3BC-33F3-4B3C-05E441063AA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9" width="4.7109375" hidden="1" customWidth="1"/>
    <col min="2" max="2" style="4720" width="4.7109375" hidden="1" customWidth="1"/>
    <col min="3" max="4" style="4719" width="4.7109375" hidden="1" customWidth="1"/>
    <col min="5" max="5" style="4719" width="3.57421875" customWidth="1"/>
    <col min="6" max="6" style="4719" width="6.7109375" customWidth="1"/>
    <col min="7" max="7" style="4719" width="18.7109375" customWidth="1"/>
    <col min="8" max="8" style="4719" width="27.28125" customWidth="1"/>
    <col min="9" max="9" style="4719" width="18.7109375" customWidth="1"/>
    <col min="10" max="14" style="4719" width="0.8515625" hidden="1" customWidth="1"/>
    <col min="15" max="28" style="4719" width="21.7109375" customWidth="1"/>
    <col min="29" max="71" style="4719" width="0.8515625" customWidth="1"/>
    <col min="72" max="79" style="4719" width="21.7109375" hidden="1" customWidth="1"/>
    <col min="80" max="81" style="4719" width="29.140625" hidden="1" customWidth="1"/>
    <col min="82" max="89" style="4719" width="21.7109375" hidden="1" customWidth="1"/>
    <col min="90" max="102" style="4719" width="0.7109375" hidden="1" customWidth="1"/>
    <col min="103" max="114" style="4719" width="21.7109375" hidden="1" customWidth="1"/>
    <col min="115" max="178" style="4719" width="0.7109375" hidden="1" customWidth="1"/>
    <col min="179" max="179" style="4719" width="0.140625" customWidth="1"/>
    <col min="180" max="184" style="4719"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7" customFormat="1" customHeight="1" ht="18">
      <c r="B6" s="956"/>
      <c r="E6" s="958"/>
      <c r="F6" s="2053" t="str">
        <f>IF(org=0,"Не определено",org)</f>
        <v>АО "ДГК" СП "Биробиджанская ТЭЦ"</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2"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2"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1878</v>
      </c>
      <c r="V14" s="2381"/>
      <c r="W14" s="2261" t="s">
        <v>1881</v>
      </c>
      <c r="X14" s="2381"/>
      <c r="Y14" s="2261" t="s">
        <v>1878</v>
      </c>
      <c r="Z14" s="2381"/>
      <c r="AA14" s="2261" t="s">
        <v>1888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1868</v>
      </c>
      <c r="P16" s="2319"/>
      <c r="Q16" s="2317" t="s">
        <v>1870</v>
      </c>
      <c r="R16" s="2319"/>
      <c r="S16" s="2317" t="s">
        <v>1874</v>
      </c>
      <c r="T16" s="2319"/>
      <c r="U16" s="2317" t="s">
        <v>1879</v>
      </c>
      <c r="V16" s="2319"/>
      <c r="W16" s="2317" t="s">
        <v>1882</v>
      </c>
      <c r="X16" s="2319"/>
      <c r="Y16" s="2317" t="s">
        <v>1886</v>
      </c>
      <c r="Z16" s="2319"/>
      <c r="AA16" s="2317" t="s">
        <v>1889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1648</v>
      </c>
      <c r="BU16" s="2319"/>
      <c r="BV16" s="2317" t="s">
        <v>1648</v>
      </c>
      <c r="BW16" s="2319"/>
      <c r="BX16" s="2317" t="s">
        <v>1648</v>
      </c>
      <c r="BY16" s="2319"/>
      <c r="BZ16" s="2317" t="s">
        <v>1648</v>
      </c>
      <c r="CA16" s="2319"/>
      <c r="CB16" s="2317" t="s">
        <v>2093</v>
      </c>
      <c r="CC16" s="2319"/>
      <c r="CD16" s="2317" t="s">
        <v>1648</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1648</v>
      </c>
      <c r="CZ16" s="2381"/>
      <c r="DA16" s="2261" t="s">
        <v>1648</v>
      </c>
      <c r="DB16" s="2381"/>
      <c r="DC16" s="2261" t="s">
        <v>1648</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1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B39AD-D917-B14C-A0E8-B74D43984B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2101</v>
      </c>
      <c r="W38" s="2195" t="s">
        <v>2102</v>
      </c>
      <c r="X38" s="2196"/>
      <c r="Y38" s="2195" t="s">
        <v>494</v>
      </c>
      <c r="Z38" s="2202"/>
      <c r="AA38" s="2196"/>
      <c r="AB38" s="2211"/>
      <c r="AC38" s="1519" t="s">
        <v>2101</v>
      </c>
      <c r="AD38" s="2195" t="s">
        <v>2102</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2103</v>
      </c>
      <c r="W39" s="1243" t="s">
        <v>2104</v>
      </c>
      <c r="X39" s="1243" t="s">
        <v>2105</v>
      </c>
      <c r="Y39" s="1525" t="s">
        <v>504</v>
      </c>
      <c r="Z39" s="2203" t="s">
        <v>505</v>
      </c>
      <c r="AA39" s="2204"/>
      <c r="AB39" s="2212"/>
      <c r="AC39" s="1519" t="s">
        <v>2103</v>
      </c>
      <c r="AD39" s="1243" t="s">
        <v>2104</v>
      </c>
      <c r="AE39" s="1243" t="s">
        <v>2105</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2106</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243</v>
      </c>
      <c r="B45" s="1399" t="s">
        <v>244</v>
      </c>
      <c r="C45" s="1399" t="s">
        <v>245</v>
      </c>
      <c r="D45" s="1399" t="s">
        <v>2106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243</v>
      </c>
      <c r="B46" s="1399" t="s">
        <v>244</v>
      </c>
      <c r="C46" s="1399" t="s">
        <v>245</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2106</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243</v>
      </c>
      <c r="B49" s="1399" t="s">
        <v>244</v>
      </c>
      <c r="C49" s="1399" t="s">
        <v>245</v>
      </c>
      <c r="D49" s="1399" t="s">
        <v>2106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2106</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5545B-3D2C-5529-C2F6-C61352E6FA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2101</v>
      </c>
      <c r="W38" s="2195" t="s">
        <v>2102</v>
      </c>
      <c r="X38" s="2196"/>
      <c r="Y38" s="2195" t="s">
        <v>494</v>
      </c>
      <c r="Z38" s="2202"/>
      <c r="AA38" s="2196"/>
      <c r="AB38" s="2211"/>
      <c r="AC38" s="1519" t="s">
        <v>2101</v>
      </c>
      <c r="AD38" s="2195" t="s">
        <v>2102</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2103</v>
      </c>
      <c r="W39" s="1243" t="s">
        <v>2104</v>
      </c>
      <c r="X39" s="1243" t="s">
        <v>2105</v>
      </c>
      <c r="Y39" s="1525" t="s">
        <v>504</v>
      </c>
      <c r="Z39" s="2203" t="s">
        <v>505</v>
      </c>
      <c r="AA39" s="2204"/>
      <c r="AB39" s="2212"/>
      <c r="AC39" s="1519" t="s">
        <v>2103</v>
      </c>
      <c r="AD39" s="1243" t="s">
        <v>2104</v>
      </c>
      <c r="AE39" s="1243" t="s">
        <v>2105</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2106</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243</v>
      </c>
      <c r="B45" s="1399" t="s">
        <v>244</v>
      </c>
      <c r="C45" s="1399" t="s">
        <v>245</v>
      </c>
      <c r="D45" s="1399" t="s">
        <v>2106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243</v>
      </c>
      <c r="B46" s="1399" t="s">
        <v>244</v>
      </c>
      <c r="C46" s="1399" t="s">
        <v>245</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2106</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243</v>
      </c>
      <c r="B49" s="1399" t="s">
        <v>244</v>
      </c>
      <c r="C49" s="1399" t="s">
        <v>245</v>
      </c>
      <c r="D49" s="1399" t="s">
        <v>2106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2106</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FEFD-9CD2-365E-67BA-7295FF1D032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"Биробиджанская ТЭЦ"</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тарифов и цен Правительства Еврейской автономной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45205.62945601852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22/13-П</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45205.62945601852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22/13-П</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7" customFormat="1" customHeight="1" ht="0">
      <c r="A49" s="1379" t="s">
        <v>253</v>
      </c>
      <c r="B49" s="1379" t="s">
        <v>254</v>
      </c>
      <c r="C49" s="1379" t="s">
        <v>255</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253</v>
      </c>
      <c r="B50" s="1379" t="s">
        <v>254</v>
      </c>
      <c r="C50" s="1379" t="s">
        <v>255</v>
      </c>
      <c r="D50" s="1379" t="s">
        <v>2109</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253</v>
      </c>
      <c r="B51" s="1379" t="s">
        <v>254</v>
      </c>
      <c r="C51" s="1379" t="s">
        <v>255</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2109</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253</v>
      </c>
      <c r="B58" s="1379" t="s">
        <v>254</v>
      </c>
      <c r="C58" s="1379" t="s">
        <v>255</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253</v>
      </c>
      <c r="B59" s="1379" t="s">
        <v>254</v>
      </c>
      <c r="C59" s="1379" t="s">
        <v>255</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84B0B-721C-7E3A-1B13-6A2089E0CA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1699</v>
      </c>
      <c r="W38" s="2195" t="s">
        <v>493</v>
      </c>
      <c r="X38" s="2196"/>
      <c r="Y38" s="2195" t="s">
        <v>494</v>
      </c>
      <c r="Z38" s="2202"/>
      <c r="AA38" s="2196"/>
      <c r="AB38" s="2211"/>
      <c r="AC38" s="1519" t="s">
        <v>1699</v>
      </c>
      <c r="AD38" s="2195" t="s">
        <v>493</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2112</v>
      </c>
      <c r="W39" s="1243" t="s">
        <v>2113</v>
      </c>
      <c r="X39" s="1243" t="s">
        <v>1704</v>
      </c>
      <c r="Y39" s="1525" t="s">
        <v>504</v>
      </c>
      <c r="Z39" s="2203" t="s">
        <v>505</v>
      </c>
      <c r="AA39" s="2204"/>
      <c r="AB39" s="2212"/>
      <c r="AC39" s="1519" t="s">
        <v>2112</v>
      </c>
      <c r="AD39" s="1243" t="s">
        <v>2113</v>
      </c>
      <c r="AE39" s="1243" t="s">
        <v>1704</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2114</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258</v>
      </c>
      <c r="B45" s="1399" t="s">
        <v>259</v>
      </c>
      <c r="C45" s="1399" t="s">
        <v>260</v>
      </c>
      <c r="D45" s="1399" t="s">
        <v>2114</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258</v>
      </c>
      <c r="B46" s="1399" t="s">
        <v>259</v>
      </c>
      <c r="C46" s="1399" t="s">
        <v>260</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2114</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258</v>
      </c>
      <c r="B49" s="1399" t="s">
        <v>259</v>
      </c>
      <c r="C49" s="1399" t="s">
        <v>260</v>
      </c>
      <c r="D49" s="1399" t="s">
        <v>2114</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2114</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2AB17-3DF1-638D-B751-3B0AE41373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45205.62945601852</v>
      </c>
      <c r="W28" s="2197"/>
      <c r="X28" s="2197"/>
      <c r="Y28" s="2197"/>
      <c r="Z28" s="2197"/>
      <c r="AA28" s="2197"/>
      <c r="AB28" s="322"/>
      <c r="AC28" s="2197" t="str">
        <f>IF(TITLE_DATE_CHANGE_PERIOD="",IF(TITLE_DATE_PR="","",TITLE_DATE_PR),TITLE_DATE_CHANGE_PERIOD)</f>
        <v>45205.62945601852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22/13-П</v>
      </c>
      <c r="W29" s="2184"/>
      <c r="X29" s="2184"/>
      <c r="Y29" s="2184"/>
      <c r="Z29" s="2184"/>
      <c r="AA29" s="2184"/>
      <c r="AB29" s="322"/>
      <c r="AC29" s="2184" t="str">
        <f>IF(TITLE_NUMBER_PR_CHANGE="",IF(TITLE_NUMBER_PR="","",TITLE_NUMBER_PR),TITLE_NUMBER_PR_CHANGE)</f>
        <v>22/13-П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45205.62945601852</v>
      </c>
      <c r="W32" s="2197"/>
      <c r="X32" s="2197"/>
      <c r="Y32" s="2197"/>
      <c r="Z32" s="2197"/>
      <c r="AA32" s="2197"/>
      <c r="AB32" s="322"/>
      <c r="AC32" s="2197" t="str">
        <f>IF(TITLE_DATE_CHANGE_PERIOD="",IF(TITLE_DATE_PR="","",TITLE_DATE_PR),TITLE_DATE_CHANGE_PERIOD)</f>
        <v>45205.62945601852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22/13-П</v>
      </c>
      <c r="W33" s="2184"/>
      <c r="X33" s="2184"/>
      <c r="Y33" s="2184"/>
      <c r="Z33" s="2184"/>
      <c r="AA33" s="2184"/>
      <c r="AB33" s="322"/>
      <c r="AC33" s="2184" t="str">
        <f>IF(TITLE_NUMBER_PR_CHANGE="",IF(TITLE_NUMBER_PR="","",TITLE_NUMBER_PR),TITLE_NUMBER_PR_CHANGE)</f>
        <v>22/13-П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1699</v>
      </c>
      <c r="W38" s="2195" t="s">
        <v>493</v>
      </c>
      <c r="X38" s="2196"/>
      <c r="Y38" s="2195" t="s">
        <v>494</v>
      </c>
      <c r="Z38" s="2202"/>
      <c r="AA38" s="2196"/>
      <c r="AB38" s="2211"/>
      <c r="AC38" s="1519" t="s">
        <v>1699</v>
      </c>
      <c r="AD38" s="2195" t="s">
        <v>493</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2112</v>
      </c>
      <c r="W39" s="1243" t="s">
        <v>2113</v>
      </c>
      <c r="X39" s="1243" t="s">
        <v>1704</v>
      </c>
      <c r="Y39" s="1525" t="s">
        <v>504</v>
      </c>
      <c r="Z39" s="2203" t="s">
        <v>505</v>
      </c>
      <c r="AA39" s="2204"/>
      <c r="AB39" s="2212"/>
      <c r="AC39" s="1519" t="s">
        <v>2112</v>
      </c>
      <c r="AD39" s="1243" t="s">
        <v>2113</v>
      </c>
      <c r="AE39" s="1243" t="s">
        <v>1704</v>
      </c>
      <c r="AF39" s="1525"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2117</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263</v>
      </c>
      <c r="B45" s="1399" t="s">
        <v>264</v>
      </c>
      <c r="C45" s="1399" t="s">
        <v>265</v>
      </c>
      <c r="D45" s="1399" t="s">
        <v>2117</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263</v>
      </c>
      <c r="B46" s="1399" t="s">
        <v>264</v>
      </c>
      <c r="C46" s="1399" t="s">
        <v>265</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2117</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263</v>
      </c>
      <c r="B49" s="1399" t="s">
        <v>264</v>
      </c>
      <c r="C49" s="1399" t="s">
        <v>265</v>
      </c>
      <c r="D49" s="1399" t="s">
        <v>2117</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2117</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13702-6F3A-818F-508D-96B0E647580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"Биробиджанская ТЭЦ"</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тарифов и цен Правительства Еврейской автономной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45205.62945601852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22/13-П</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45205.62945601852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22/13-П</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2120</v>
      </c>
      <c r="AE41" s="2222"/>
      <c r="AF41" s="2222"/>
      <c r="AG41" s="2254"/>
      <c r="AH41" s="2253" t="s">
        <v>2121</v>
      </c>
      <c r="AI41" s="2222"/>
      <c r="AJ41" s="2222"/>
      <c r="AK41" s="2254"/>
      <c r="AL41" s="2253" t="s">
        <v>2122</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7" customFormat="1" customHeight="1" ht="0">
      <c r="A49" s="1379" t="s">
        <v>268</v>
      </c>
      <c r="B49" s="1379" t="s">
        <v>269</v>
      </c>
      <c r="C49" s="1379" t="s">
        <v>270</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268</v>
      </c>
      <c r="B50" s="1379" t="s">
        <v>269</v>
      </c>
      <c r="C50" s="1379" t="s">
        <v>270</v>
      </c>
      <c r="D50" s="1379" t="s">
        <v>2125</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268</v>
      </c>
      <c r="B51" s="1379" t="s">
        <v>269</v>
      </c>
      <c r="C51" s="1379" t="s">
        <v>270</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2125</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268</v>
      </c>
      <c r="B58" s="1379" t="s">
        <v>269</v>
      </c>
      <c r="C58" s="1379" t="s">
        <v>270</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268</v>
      </c>
      <c r="B59" s="1379" t="s">
        <v>269</v>
      </c>
      <c r="C59" s="1379" t="s">
        <v>270</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FBF2-ED12-08B7-1453-F3D90DA371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4CB94-F634-1C8E-025D-58AB79AD21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39DC4-ED3A-87E9-7161-D46DBC5BF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593D1-4306-2B9C-A795-32ABC7B83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94F04-C8F9-C211-127B-44F3190AA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1B05A-943C-5959-C546-A05FF1A04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CEE76-4DF8-82C9-9888-18190B24DC0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49" width="7.00390625" customWidth="1"/>
    <col min="5" max="5" style="4749" width="23.140625" customWidth="1"/>
    <col min="6" max="6" style="4749" width="16.00390625" customWidth="1"/>
    <col min="7" max="7" style="4749" width="14.8515625" customWidth="1"/>
    <col min="8" max="8" style="4749" width="47.8515625" customWidth="1"/>
    <col min="9" max="9" style="4749" width="115.7109375" customWidth="1"/>
    <col min="10" max="10" style="4749" width="3.7109375" customWidth="1"/>
    <col min="11" max="12" style="4749" width="9.140625"/>
  </cols>
  <sheetData>
    <row customHeight="1" ht="14.25" hidden="1"/>
    <row customHeight="1" ht="14.25" hidden="1"/>
    <row customHeight="1" ht="14.25" hidden="1"/>
    <row customHeight="1" ht="3"/>
    <row s="2663" customFormat="1" customHeight="1" ht="30">
      <c r="A5" s="101"/>
      <c r="C5" s="75"/>
      <c r="D5" s="1939" t="s">
        <v>2126</v>
      </c>
      <c r="E5" s="1939"/>
      <c r="F5" s="1939"/>
      <c r="G5" s="1939"/>
      <c r="H5" s="1939"/>
      <c r="I5" s="251"/>
    </row>
    <row customHeight="1" ht="3" hidden="1">
      <c r="D6" s="108"/>
      <c r="E6" s="108"/>
      <c r="F6" s="108"/>
      <c r="G6" s="108"/>
      <c r="H6" s="108"/>
      <c r="I6" s="108"/>
    </row>
    <row s="4741"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2127</v>
      </c>
      <c r="F9" s="2047"/>
      <c r="G9" s="2047"/>
      <c r="H9" s="2047"/>
      <c r="I9" s="2047"/>
    </row>
    <row customHeight="1" ht="22.5">
      <c r="D10" s="2047"/>
      <c r="E10" s="113" t="s">
        <v>2128</v>
      </c>
      <c r="F10" s="113" t="s">
        <v>2129</v>
      </c>
      <c r="G10" s="113" t="s">
        <v>2130</v>
      </c>
      <c r="H10" s="113" t="s">
        <v>384</v>
      </c>
      <c r="I10" s="2047"/>
    </row>
    <row customHeight="1" ht="12" hidden="1">
      <c r="D11" s="72" t="s">
        <v>109</v>
      </c>
      <c r="E11" s="72" t="s">
        <v>91</v>
      </c>
      <c r="F11" s="72" t="s">
        <v>111</v>
      </c>
      <c r="G11" s="72" t="s">
        <v>92</v>
      </c>
      <c r="H11" s="72" t="s">
        <v>93</v>
      </c>
      <c r="I11" s="72" t="s">
        <v>99</v>
      </c>
    </row>
    <row s="4747" customFormat="1" customHeight="1" ht="24.75">
      <c r="A12" s="131" t="s">
        <v>90</v>
      </c>
      <c r="B12" s="111" t="s">
        <v>24</v>
      </c>
      <c r="C12" s="112"/>
      <c r="D12" s="114" t="s">
        <v>109</v>
      </c>
      <c r="E12" s="387"/>
      <c r="F12" s="387"/>
      <c r="G12" s="1780" t="s">
        <v>24</v>
      </c>
      <c r="H12" s="388"/>
      <c r="I12" s="2006" t="s">
        <v>2131</v>
      </c>
      <c r="K12" s="258"/>
      <c r="L12" s="259"/>
    </row>
    <row customHeight="1" ht="15">
      <c r="A13" s="107"/>
      <c r="B13" s="107"/>
      <c r="C13" s="107"/>
      <c r="D13" s="95"/>
      <c r="E13" s="116" t="s">
        <v>538</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929A8-AF36-9D87-24C2-DA3C8C2FF87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88</v>
      </c>
      <c r="E9" s="246" t="s">
        <v>2134</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894CA-E3A5-F897-73C7-86315606E6EF}" mc:Ignorable="x14ac xr xr2 xr3">
  <dimension ref="A1:I24"/>
  <sheetViews>
    <sheetView topLeftCell="A1" showGridLines="0" zoomScale="90" workbookViewId="0">
      <selection activeCell="A1" sqref="A1"/>
    </sheetView>
  </sheetViews>
  <sheetFormatPr defaultColWidth="9.140625" customHeight="1" defaultRowHeight="11.25"/>
  <cols>
    <col min="1"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Еврейская автономная область</v>
      </c>
      <c r="E6" s="2049"/>
      <c r="F6" s="2049"/>
      <c r="I6" s="723"/>
    </row>
    <row s="2985"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2137</v>
      </c>
      <c r="F12" s="1913" t="str">
        <f>IF(org="","",org)</f>
        <v>АО "ДГК" СП "Биробиджанская ТЭЦ"</v>
      </c>
      <c r="G12" s="482" t="s">
        <v>2138</v>
      </c>
      <c r="H12" s="1569"/>
    </row>
    <row customHeight="1" ht="18.75">
      <c r="A13" s="510"/>
      <c r="B13" s="510"/>
      <c r="C13" s="465"/>
      <c r="D13" s="1556">
        <v>2</v>
      </c>
      <c r="E13" s="1563" t="s">
        <v>2139</v>
      </c>
      <c r="F13" s="1557" t="s">
        <v>298</v>
      </c>
      <c r="G13" s="482"/>
      <c r="H13" s="1569"/>
    </row>
    <row customHeight="1" ht="18.75">
      <c r="A14" s="510"/>
      <c r="B14" s="510"/>
      <c r="C14" s="465"/>
      <c r="D14" s="1559" t="s">
        <v>452</v>
      </c>
      <c r="E14" s="1560" t="s">
        <v>2140</v>
      </c>
      <c r="F14" s="1562"/>
      <c r="G14" s="1561" t="s">
        <v>2141</v>
      </c>
      <c r="H14" s="1569"/>
    </row>
    <row customHeight="1" ht="18.75">
      <c r="A15" s="510"/>
      <c r="B15" s="510"/>
      <c r="C15" s="465"/>
      <c r="D15" s="1559" t="s">
        <v>299</v>
      </c>
      <c r="E15" s="1560" t="s">
        <v>2142</v>
      </c>
      <c r="F15" s="1562"/>
      <c r="G15" s="1561" t="s">
        <v>2143</v>
      </c>
      <c r="H15" s="1569"/>
    </row>
    <row customHeight="1" ht="36.75">
      <c r="A16" s="510"/>
      <c r="B16" s="510"/>
      <c r="C16" s="465"/>
      <c r="D16" s="1559" t="s">
        <v>302</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91</v>
      </c>
      <c r="E18" s="1563" t="s">
        <v>2148</v>
      </c>
      <c r="F18" s="1562"/>
      <c r="G18" s="482" t="s">
        <v>2147</v>
      </c>
      <c r="H18" s="1569"/>
      <c r="I18" s="862"/>
    </row>
    <row customHeight="1" ht="22.5">
      <c r="A19" s="510"/>
      <c r="B19" s="510"/>
      <c r="C19" s="465"/>
      <c r="D19" s="1556" t="s">
        <v>111</v>
      </c>
      <c r="E19" s="1563" t="s">
        <v>2149</v>
      </c>
      <c r="F19" s="1557" t="s">
        <v>298</v>
      </c>
      <c r="G19" s="2405" t="s">
        <v>2150</v>
      </c>
      <c r="H19" s="483"/>
    </row>
    <row s="4787" customFormat="1" customHeight="1" ht="5.25" hidden="1">
      <c r="A20" s="510"/>
      <c r="B20" s="510"/>
      <c r="C20" s="1565"/>
      <c r="D20" s="1564" t="s">
        <v>1654</v>
      </c>
      <c r="E20" s="1027"/>
      <c r="F20" s="1026"/>
      <c r="G20" s="2406"/>
    </row>
    <row customHeight="1" ht="15">
      <c r="A21" s="510"/>
      <c r="B21" s="510"/>
      <c r="C21" s="465"/>
      <c r="D21" s="475"/>
      <c r="E21" s="422" t="s">
        <v>333</v>
      </c>
      <c r="F21" s="477"/>
      <c r="G21" s="2407"/>
      <c r="H21" s="1569"/>
    </row>
    <row s="2986" customFormat="1" customHeight="1" ht="24.75">
      <c r="A22" s="510"/>
      <c r="B22" s="510"/>
      <c r="C22" s="510"/>
      <c r="D22" s="1556" t="s">
        <v>92</v>
      </c>
      <c r="E22" s="482" t="s">
        <v>2151</v>
      </c>
      <c r="F22" s="1562"/>
      <c r="G22" s="482" t="s">
        <v>2152</v>
      </c>
      <c r="H22" s="1568"/>
    </row>
    <row s="2986" customFormat="1" customHeight="1" ht="18.75">
      <c r="A23" s="510"/>
      <c r="B23" s="510"/>
      <c r="C23" s="510"/>
      <c r="D23" s="1556" t="s">
        <v>93</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CF5F9-103F-CFF7-4D02-5EF262D5A3E7}" mc:Ignorable="x14ac xr xr2 xr3">
  <dimension ref="A1:IT23"/>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46.7109375" customWidth="1"/>
    <col min="7" max="8" style="2917" width="16.7109375" customWidth="1"/>
    <col min="9" max="9" style="2917" width="35.28125" customWidth="1"/>
    <col min="10" max="10" style="2917"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7"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2" customFormat="1" customHeight="1" ht="20.25">
      <c r="A8" s="1169"/>
      <c r="B8" s="1174"/>
      <c r="C8" s="1169"/>
      <c r="D8" s="1531"/>
      <c r="E8" s="1591" t="s">
        <v>88</v>
      </c>
      <c r="F8" s="1576" t="s">
        <v>2155</v>
      </c>
      <c r="G8" s="1576" t="s">
        <v>48</v>
      </c>
      <c r="H8" s="1576" t="s">
        <v>50</v>
      </c>
      <c r="I8" s="1576" t="s">
        <v>2156</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20294-90D5-642D-A166-46D1BCE45C8D}" mc:Ignorable="x14ac xr xr2 xr3">
  <dimension ref="A1:IV14"/>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27.28125" customWidth="1"/>
    <col min="7" max="7" style="2917" width="16.7109375" customWidth="1"/>
    <col min="8" max="8" style="2917" width="12.7109375" customWidth="1"/>
    <col min="9" max="9" style="2917" width="32.140625" customWidth="1"/>
    <col min="10" max="11" style="2917" width="41.8515625" customWidth="1"/>
    <col min="12" max="12" style="2917"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7" width="9.140625"/>
  </cols>
  <sheetData>
    <row customHeight="1" ht="14.25" hidden="1"/>
    <row s="2641" customFormat="1" customHeight="1" ht="22.5" hidden="1">
      <c r="A2" s="841"/>
      <c r="B2" s="1174">
        <v>1</v>
      </c>
      <c r="C2" s="1174"/>
      <c r="D2" s="811"/>
      <c r="E2" s="1520"/>
      <c r="F2" s="1575" t="str">
        <f>IF(ROIV_INFO_NAME="","",ROIV_INFO_NAME)</f>
        <v>АО "ДГК" СП "Биробиджанская ТЭЦ"</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2" customFormat="1" customHeight="1" ht="47.25">
      <c r="A8" s="1169"/>
      <c r="B8" s="1174"/>
      <c r="C8" s="1169"/>
      <c r="D8" s="1531"/>
      <c r="E8" s="2413" t="s">
        <v>88</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2"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АО "ДГК" СП "Биробиджанская ТЭЦ"</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B029B-87B8-86CF-EFBA-BCE9C26182EE}" mc:Ignorable="x14ac xr xr2 xr3">
  <dimension ref="A1:IY16"/>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10.140625" customWidth="1"/>
    <col min="6" max="6" style="2917" width="6.28125" customWidth="1"/>
    <col min="7" max="7" style="2917" width="27.28125" customWidth="1"/>
    <col min="8" max="8" style="2917" width="29.28125" customWidth="1"/>
    <col min="9" max="9" style="2917" width="25.421875" customWidth="1"/>
    <col min="10" max="10" style="2917" width="5.57421875" customWidth="1"/>
    <col min="11" max="11" style="2917" width="6.57421875" customWidth="1"/>
    <col min="12" max="12" style="2917" width="41.8515625" customWidth="1"/>
    <col min="13" max="13" style="2917" width="42.421875" customWidth="1"/>
    <col min="14" max="14" style="2917" width="41.57421875" customWidth="1"/>
    <col min="15" max="15" style="2917"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7" width="9.140625"/>
  </cols>
  <sheetData>
    <row customHeight="1" ht="14.25" hidden="1"/>
    <row s="2641" customFormat="1" customHeight="1" ht="22.5" hidden="1">
      <c r="A2" s="504"/>
      <c r="B2" s="1174">
        <v>1</v>
      </c>
      <c r="C2" s="1174"/>
      <c r="D2" s="811"/>
      <c r="E2" s="1966"/>
      <c r="F2" s="1966">
        <v>1</v>
      </c>
      <c r="G2" s="2299" t="str">
        <f>IF(region_name="","",region_name)</f>
        <v>Еврейская автономная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5" customFormat="1" customHeight="1" ht="42.75">
      <c r="A8" s="1504"/>
      <c r="B8" s="1514"/>
      <c r="C8" s="1504"/>
      <c r="D8" s="1531"/>
      <c r="E8" s="1594" t="s">
        <v>293</v>
      </c>
      <c r="F8" s="1594"/>
      <c r="G8" s="1595" t="s">
        <v>297</v>
      </c>
      <c r="H8" s="1595" t="s">
        <v>2166</v>
      </c>
      <c r="I8" s="1595" t="s">
        <v>301</v>
      </c>
      <c r="J8" s="2421"/>
      <c r="K8" s="2422"/>
      <c r="L8" s="2423"/>
      <c r="M8" s="1595" t="s">
        <v>2167</v>
      </c>
      <c r="N8" s="1595" t="s">
        <v>2168</v>
      </c>
      <c r="O8" s="1595" t="s">
        <v>2169</v>
      </c>
      <c r="P8" s="1586"/>
      <c r="Q8" s="1586"/>
      <c r="R8" s="1586"/>
      <c r="S8" s="1586"/>
      <c r="T8" s="1587"/>
      <c r="U8" s="1586"/>
      <c r="V8" s="1588"/>
      <c r="W8" s="1588"/>
      <c r="X8" s="1588"/>
      <c r="Y8" s="1588"/>
    </row>
    <row s="2632" customFormat="1" customHeight="1" ht="47.25">
      <c r="A9" s="1169"/>
      <c r="B9" s="1174"/>
      <c r="C9" s="1169"/>
      <c r="D9" s="1531"/>
      <c r="E9" s="2071" t="s">
        <v>292</v>
      </c>
      <c r="F9" s="2414" t="s">
        <v>88</v>
      </c>
      <c r="G9" s="2414" t="s">
        <v>296</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2174</v>
      </c>
      <c r="I10" s="158" t="s">
        <v>300</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Еврейская автономная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307CD-E5BC-078A-CF2F-E45FF7F15FDF}" mc:Ignorable="x14ac xr xr2 xr3">
  <sheetPr>
    <tabColor rgb="FFCCCCFF"/>
    <pageSetUpPr fitToPage="1"/>
  </sheetPr>
  <dimension ref="A1:L13"/>
  <sheetViews>
    <sheetView topLeftCell="A1" showGridLines="0" zoomScale="90" workbookViewId="0">
      <selection activeCell="H12" sqref="H12"/>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58.333333333333336">
      <c r="A12" s="4845"/>
      <c r="B12" s="4845"/>
      <c r="C12" s="1868" t="s">
        <v>393</v>
      </c>
      <c r="D12" s="99" t="s">
        <v>109</v>
      </c>
      <c r="E12" s="100" t="s">
        <v>2176</v>
      </c>
      <c r="F12" s="4845"/>
      <c r="G12" s="4845"/>
      <c r="H12" s="4845"/>
      <c r="I12" s="4845"/>
      <c r="J12" s="4845"/>
      <c r="K12" s="4845"/>
      <c r="L12" s="4845"/>
    </row>
    <row customHeight="1" ht="14.25">
      <c r="C13" s="77"/>
      <c r="D13" s="95"/>
      <c r="E13" s="93" t="s">
        <v>2135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B3638-F0CC-BD87-5FA7-AF7F4EB544F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2177</v>
      </c>
      <c r="C2" s="2427"/>
      <c r="D2" s="2427"/>
      <c r="E2" s="254"/>
    </row>
    <row customHeight="1" ht="3"/>
    <row customHeight="1" ht="21.75">
      <c r="B4" s="389" t="s">
        <v>2178</v>
      </c>
      <c r="C4" s="389" t="s">
        <v>2179</v>
      </c>
      <c r="D4" s="389" t="s">
        <v>2180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230BB-AF0A-7241-B519-E98A4EDD83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8F607-1A77-B68E-21E5-0499681B4C5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2181</v>
      </c>
      <c r="B1" s="774" t="s">
        <v>2182</v>
      </c>
      <c r="C1" s="2428" t="s">
        <v>2183</v>
      </c>
      <c r="D1" s="2429"/>
      <c r="E1" s="846" t="s">
        <v>2184</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1312</v>
      </c>
      <c r="D5" s="890" t="s">
        <v>2185</v>
      </c>
      <c r="E5" s="846"/>
    </row>
    <row s="4075"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127FA-07D3-F70A-BD23-FCC12EF2D9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3D68A-56D1-7CD5-4CEF-A044D4EA51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6C08-A54D-68F6-88E3-AEAB48446B22}" mc:Ignorable="x14ac xr xr2 xr3">
  <sheetPr>
    <tabColor rgb="FFFFCC99"/>
  </sheetPr>
  <dimension ref="A1:I151"/>
  <sheetViews>
    <sheetView topLeftCell="A1" showGridLines="0" workbookViewId="0">
      <selection activeCell="A1" sqref="A1"/>
    </sheetView>
  </sheetViews>
  <sheetFormatPr defaultColWidth="9.140625" customHeight="1" defaultRowHeight="11.25"/>
  <cols>
    <col min="1" max="2" style="4866" width="9.140625"/>
    <col min="3" max="3" style="4866" width="20.7109375" customWidth="1"/>
    <col min="4" max="4" style="4866" width="25.140625" customWidth="1"/>
    <col min="5" max="9" style="4866" width="9.140625"/>
  </cols>
  <sheetData>
    <row customHeight="1" ht="11.25">
      <c r="A1" s="53" t="s">
        <v>2186</v>
      </c>
      <c r="B1" s="53" t="s">
        <v>2187</v>
      </c>
      <c r="C1" s="53" t="s">
        <v>2188</v>
      </c>
      <c r="D1" s="53" t="s">
        <v>2189</v>
      </c>
      <c r="E1" s="53" t="s">
        <v>2190</v>
      </c>
      <c r="F1" s="53" t="s">
        <v>2191</v>
      </c>
      <c r="G1" s="53" t="s">
        <v>2192</v>
      </c>
      <c r="H1" s="53" t="s">
        <v>2193</v>
      </c>
      <c r="I1" s="53" t="s">
        <v>2194</v>
      </c>
    </row>
    <row customHeight="1" ht="11.25">
      <c r="A2" s="4867" t="s">
        <v>2195</v>
      </c>
      <c r="B2" s="4867" t="s">
        <v>14</v>
      </c>
      <c r="C2" s="4867" t="s">
        <v>2196</v>
      </c>
      <c r="D2" s="4867" t="s">
        <v>2197</v>
      </c>
      <c r="E2" s="4867" t="s">
        <v>2198</v>
      </c>
      <c r="F2" s="4867" t="s">
        <v>2199</v>
      </c>
      <c r="G2" s="4867" t="s">
        <v>2200</v>
      </c>
      <c r="H2" s="4867" t="s">
        <v>24</v>
      </c>
      <c r="I2" s="4867" t="s">
        <v>596</v>
      </c>
    </row>
    <row customHeight="1" ht="11.25">
      <c r="A3" s="4867" t="s">
        <v>2195</v>
      </c>
      <c r="B3" s="4867" t="s">
        <v>14</v>
      </c>
      <c r="C3" s="4867" t="s">
        <v>2201</v>
      </c>
      <c r="D3" s="4867" t="s">
        <v>46</v>
      </c>
      <c r="E3" s="4867" t="s">
        <v>49</v>
      </c>
      <c r="F3" s="4867" t="s">
        <v>51</v>
      </c>
      <c r="G3" s="4867" t="s">
        <v>24</v>
      </c>
      <c r="H3" s="4867" t="s">
        <v>24</v>
      </c>
      <c r="I3" s="4867" t="s">
        <v>596</v>
      </c>
    </row>
    <row customHeight="1" ht="11.25">
      <c r="A4" s="4867" t="s">
        <v>2195</v>
      </c>
      <c r="B4" s="4867" t="s">
        <v>14</v>
      </c>
      <c r="C4" s="4867" t="s">
        <v>2202</v>
      </c>
      <c r="D4" s="4867" t="s">
        <v>2203</v>
      </c>
      <c r="E4" s="4867" t="s">
        <v>2204</v>
      </c>
      <c r="F4" s="4867" t="s">
        <v>2205</v>
      </c>
      <c r="G4" s="4867" t="s">
        <v>2206</v>
      </c>
      <c r="H4" s="4867" t="s">
        <v>24</v>
      </c>
      <c r="I4" s="4867" t="s">
        <v>596</v>
      </c>
    </row>
    <row customHeight="1" ht="11.25">
      <c r="A5" s="4867" t="s">
        <v>2195</v>
      </c>
      <c r="B5" s="4867" t="s">
        <v>14</v>
      </c>
      <c r="C5" s="4867" t="s">
        <v>2207</v>
      </c>
      <c r="D5" s="4867" t="s">
        <v>2208</v>
      </c>
      <c r="E5" s="4867" t="s">
        <v>2209</v>
      </c>
      <c r="F5" s="4867" t="s">
        <v>2210</v>
      </c>
      <c r="G5" s="4867" t="s">
        <v>2211</v>
      </c>
      <c r="H5" s="4867" t="s">
        <v>24</v>
      </c>
      <c r="I5" s="4867" t="s">
        <v>596</v>
      </c>
    </row>
    <row customHeight="1" ht="11.25">
      <c r="A6" s="4867" t="s">
        <v>2195</v>
      </c>
      <c r="B6" s="4867" t="s">
        <v>14</v>
      </c>
      <c r="C6" s="4867" t="s">
        <v>2212</v>
      </c>
      <c r="D6" s="4867" t="s">
        <v>2213</v>
      </c>
      <c r="E6" s="4867" t="s">
        <v>2214</v>
      </c>
      <c r="F6" s="4867" t="s">
        <v>2215</v>
      </c>
      <c r="G6" s="4867" t="s">
        <v>24</v>
      </c>
      <c r="H6" s="4867" t="s">
        <v>24</v>
      </c>
      <c r="I6" s="4867" t="s">
        <v>596</v>
      </c>
    </row>
    <row customHeight="1" ht="11.25">
      <c r="A7" s="4867" t="s">
        <v>2195</v>
      </c>
      <c r="B7" s="4867" t="s">
        <v>14</v>
      </c>
      <c r="C7" s="4867" t="s">
        <v>2216</v>
      </c>
      <c r="D7" s="4867" t="s">
        <v>2217</v>
      </c>
      <c r="E7" s="4867" t="s">
        <v>2218</v>
      </c>
      <c r="F7" s="4867" t="s">
        <v>2215</v>
      </c>
      <c r="G7" s="4867" t="s">
        <v>24</v>
      </c>
      <c r="H7" s="4867" t="s">
        <v>24</v>
      </c>
      <c r="I7" s="4867" t="s">
        <v>596</v>
      </c>
    </row>
    <row customHeight="1" ht="11.25">
      <c r="A8" s="4867" t="s">
        <v>2195</v>
      </c>
      <c r="B8" s="4867" t="s">
        <v>14</v>
      </c>
      <c r="C8" s="4867" t="s">
        <v>2219</v>
      </c>
      <c r="D8" s="4867" t="s">
        <v>2220</v>
      </c>
      <c r="E8" s="4867" t="s">
        <v>2221</v>
      </c>
      <c r="F8" s="4867" t="s">
        <v>2222</v>
      </c>
      <c r="G8" s="4867" t="s">
        <v>2223</v>
      </c>
      <c r="H8" s="4867" t="s">
        <v>24</v>
      </c>
      <c r="I8" s="4867" t="s">
        <v>596</v>
      </c>
    </row>
    <row customHeight="1" ht="11.25">
      <c r="A9" s="4867" t="s">
        <v>2195</v>
      </c>
      <c r="B9" s="4867" t="s">
        <v>14</v>
      </c>
      <c r="C9" s="4867" t="s">
        <v>2224</v>
      </c>
      <c r="D9" s="4867" t="s">
        <v>2225</v>
      </c>
      <c r="E9" s="4867" t="s">
        <v>2226</v>
      </c>
      <c r="F9" s="4867" t="s">
        <v>2222</v>
      </c>
      <c r="G9" s="4867" t="s">
        <v>2227</v>
      </c>
      <c r="H9" s="4867" t="s">
        <v>24</v>
      </c>
      <c r="I9" s="4867" t="s">
        <v>596</v>
      </c>
    </row>
    <row customHeight="1" ht="11.25">
      <c r="A10" s="4867" t="s">
        <v>2195</v>
      </c>
      <c r="B10" s="4867" t="s">
        <v>14</v>
      </c>
      <c r="C10" s="4867" t="s">
        <v>2228</v>
      </c>
      <c r="D10" s="4867" t="s">
        <v>2229</v>
      </c>
      <c r="E10" s="4867" t="s">
        <v>2230</v>
      </c>
      <c r="F10" s="4867" t="s">
        <v>2231</v>
      </c>
      <c r="G10" s="4867" t="s">
        <v>24</v>
      </c>
      <c r="H10" s="4867" t="s">
        <v>24</v>
      </c>
      <c r="I10" s="4867" t="s">
        <v>596</v>
      </c>
    </row>
    <row customHeight="1" ht="11.25">
      <c r="A11" s="4867" t="s">
        <v>2195</v>
      </c>
      <c r="B11" s="4867" t="s">
        <v>14</v>
      </c>
      <c r="C11" s="4867" t="s">
        <v>2232</v>
      </c>
      <c r="D11" s="4867" t="s">
        <v>2233</v>
      </c>
      <c r="E11" s="4867" t="s">
        <v>2234</v>
      </c>
      <c r="F11" s="4867" t="s">
        <v>2235</v>
      </c>
      <c r="G11" s="4867" t="s">
        <v>2236</v>
      </c>
      <c r="H11" s="4867" t="s">
        <v>24</v>
      </c>
      <c r="I11" s="4867" t="s">
        <v>596</v>
      </c>
    </row>
    <row customHeight="1" ht="11.25">
      <c r="A12" s="4867" t="s">
        <v>2195</v>
      </c>
      <c r="B12" s="4867" t="s">
        <v>14</v>
      </c>
      <c r="C12" s="4867" t="s">
        <v>2237</v>
      </c>
      <c r="D12" s="4867" t="s">
        <v>2238</v>
      </c>
      <c r="E12" s="4867" t="s">
        <v>2239</v>
      </c>
      <c r="F12" s="4867" t="s">
        <v>2215</v>
      </c>
      <c r="G12" s="4867" t="s">
        <v>2240</v>
      </c>
      <c r="H12" s="4867" t="s">
        <v>24</v>
      </c>
      <c r="I12" s="4867" t="s">
        <v>596</v>
      </c>
    </row>
    <row customHeight="1" ht="11.25">
      <c r="A13" s="4867" t="s">
        <v>2195</v>
      </c>
      <c r="B13" s="4867" t="s">
        <v>14</v>
      </c>
      <c r="C13" s="4867" t="s">
        <v>2241</v>
      </c>
      <c r="D13" s="4867" t="s">
        <v>2242</v>
      </c>
      <c r="E13" s="4867" t="s">
        <v>2243</v>
      </c>
      <c r="F13" s="4867" t="s">
        <v>2215</v>
      </c>
      <c r="G13" s="4867" t="s">
        <v>2244</v>
      </c>
      <c r="H13" s="4867" t="s">
        <v>24</v>
      </c>
      <c r="I13" s="4867" t="s">
        <v>596</v>
      </c>
    </row>
    <row customHeight="1" ht="11.25">
      <c r="A14" s="4867" t="s">
        <v>2195</v>
      </c>
      <c r="B14" s="4867" t="s">
        <v>14</v>
      </c>
      <c r="C14" s="4867" t="s">
        <v>2245</v>
      </c>
      <c r="D14" s="4867" t="s">
        <v>2246</v>
      </c>
      <c r="E14" s="4867" t="s">
        <v>2247</v>
      </c>
      <c r="F14" s="4867" t="s">
        <v>2210</v>
      </c>
      <c r="G14" s="4867" t="s">
        <v>2248</v>
      </c>
      <c r="H14" s="4867" t="s">
        <v>24</v>
      </c>
      <c r="I14" s="4867" t="s">
        <v>596</v>
      </c>
    </row>
    <row customHeight="1" ht="11.25">
      <c r="A15" s="4867" t="s">
        <v>2195</v>
      </c>
      <c r="B15" s="4867" t="s">
        <v>14</v>
      </c>
      <c r="C15" s="4867" t="s">
        <v>2249</v>
      </c>
      <c r="D15" s="4867" t="s">
        <v>2250</v>
      </c>
      <c r="E15" s="4867" t="s">
        <v>2251</v>
      </c>
      <c r="F15" s="4867" t="s">
        <v>2215</v>
      </c>
      <c r="G15" s="4867" t="s">
        <v>2252</v>
      </c>
      <c r="H15" s="4867" t="s">
        <v>24</v>
      </c>
      <c r="I15" s="4867" t="s">
        <v>596</v>
      </c>
    </row>
    <row customHeight="1" ht="11.25">
      <c r="A16" s="4867" t="s">
        <v>2195</v>
      </c>
      <c r="B16" s="4867" t="s">
        <v>14</v>
      </c>
      <c r="C16" s="4867" t="s">
        <v>2253</v>
      </c>
      <c r="D16" s="4867" t="s">
        <v>2254</v>
      </c>
      <c r="E16" s="4867" t="s">
        <v>2255</v>
      </c>
      <c r="F16" s="4867" t="s">
        <v>2256</v>
      </c>
      <c r="G16" s="4867" t="s">
        <v>2257</v>
      </c>
      <c r="H16" s="4867" t="s">
        <v>24</v>
      </c>
      <c r="I16" s="4867" t="s">
        <v>596</v>
      </c>
    </row>
    <row customHeight="1" ht="11.25">
      <c r="A17" s="4867" t="s">
        <v>2195</v>
      </c>
      <c r="B17" s="4867" t="s">
        <v>14</v>
      </c>
      <c r="C17" s="4867" t="s">
        <v>2258</v>
      </c>
      <c r="D17" s="4867" t="s">
        <v>2259</v>
      </c>
      <c r="E17" s="4867" t="s">
        <v>2260</v>
      </c>
      <c r="F17" s="4867" t="s">
        <v>2261</v>
      </c>
      <c r="G17" s="4867" t="s">
        <v>24</v>
      </c>
      <c r="H17" s="4867" t="s">
        <v>24</v>
      </c>
      <c r="I17" s="4867" t="s">
        <v>596</v>
      </c>
    </row>
    <row customHeight="1" ht="11.25">
      <c r="A18" s="4867" t="s">
        <v>2195</v>
      </c>
      <c r="B18" s="4867" t="s">
        <v>14</v>
      </c>
      <c r="C18" s="4867" t="s">
        <v>2262</v>
      </c>
      <c r="D18" s="4867" t="s">
        <v>2263</v>
      </c>
      <c r="E18" s="4867" t="s">
        <v>2260</v>
      </c>
      <c r="F18" s="4867" t="s">
        <v>2264</v>
      </c>
      <c r="G18" s="4867" t="s">
        <v>2265</v>
      </c>
      <c r="H18" s="4867" t="s">
        <v>24</v>
      </c>
      <c r="I18" s="4867" t="s">
        <v>596</v>
      </c>
    </row>
    <row customHeight="1" ht="11.25">
      <c r="A19" s="4867" t="s">
        <v>2195</v>
      </c>
      <c r="B19" s="4867" t="s">
        <v>14</v>
      </c>
      <c r="C19" s="4867" t="s">
        <v>2266</v>
      </c>
      <c r="D19" s="4867" t="s">
        <v>2267</v>
      </c>
      <c r="E19" s="4867" t="s">
        <v>2268</v>
      </c>
      <c r="F19" s="4867" t="s">
        <v>2215</v>
      </c>
      <c r="G19" s="4867" t="s">
        <v>2269</v>
      </c>
      <c r="H19" s="4867" t="s">
        <v>24</v>
      </c>
      <c r="I19" s="4867" t="s">
        <v>596</v>
      </c>
    </row>
    <row customHeight="1" ht="11.25">
      <c r="A20" s="4867" t="s">
        <v>2195</v>
      </c>
      <c r="B20" s="4867" t="s">
        <v>14</v>
      </c>
      <c r="C20" s="4867" t="s">
        <v>2270</v>
      </c>
      <c r="D20" s="4867" t="s">
        <v>2271</v>
      </c>
      <c r="E20" s="4867" t="s">
        <v>2272</v>
      </c>
      <c r="F20" s="4867" t="s">
        <v>2273</v>
      </c>
      <c r="G20" s="4867" t="s">
        <v>24</v>
      </c>
      <c r="H20" s="4867" t="s">
        <v>24</v>
      </c>
      <c r="I20" s="4867" t="s">
        <v>596</v>
      </c>
    </row>
    <row customHeight="1" ht="11.25">
      <c r="A21" s="4867" t="s">
        <v>2195</v>
      </c>
      <c r="B21" s="4867" t="s">
        <v>14</v>
      </c>
      <c r="C21" s="4867" t="s">
        <v>2274</v>
      </c>
      <c r="D21" s="4867" t="s">
        <v>2275</v>
      </c>
      <c r="E21" s="4867" t="s">
        <v>2276</v>
      </c>
      <c r="F21" s="4867" t="s">
        <v>2273</v>
      </c>
      <c r="G21" s="4867" t="s">
        <v>24</v>
      </c>
      <c r="H21" s="4867" t="s">
        <v>24</v>
      </c>
      <c r="I21" s="4867" t="s">
        <v>596</v>
      </c>
    </row>
    <row customHeight="1" ht="11.25">
      <c r="A22" s="4867" t="s">
        <v>2195</v>
      </c>
      <c r="B22" s="4867" t="s">
        <v>14</v>
      </c>
      <c r="C22" s="4867" t="s">
        <v>2277</v>
      </c>
      <c r="D22" s="4867" t="s">
        <v>2278</v>
      </c>
      <c r="E22" s="4867" t="s">
        <v>2279</v>
      </c>
      <c r="F22" s="4867" t="s">
        <v>2280</v>
      </c>
      <c r="G22" s="4867" t="s">
        <v>2281</v>
      </c>
      <c r="H22" s="4867" t="s">
        <v>24</v>
      </c>
      <c r="I22" s="4867" t="s">
        <v>596</v>
      </c>
    </row>
    <row customHeight="1" ht="11.25">
      <c r="A23" s="4867" t="s">
        <v>2195</v>
      </c>
      <c r="B23" s="4867" t="s">
        <v>14</v>
      </c>
      <c r="C23" s="4867" t="s">
        <v>2282</v>
      </c>
      <c r="D23" s="4867" t="s">
        <v>2283</v>
      </c>
      <c r="E23" s="4867" t="s">
        <v>2284</v>
      </c>
      <c r="F23" s="4867" t="s">
        <v>2273</v>
      </c>
      <c r="G23" s="4867" t="s">
        <v>2285</v>
      </c>
      <c r="H23" s="4867" t="s">
        <v>24</v>
      </c>
      <c r="I23" s="4867" t="s">
        <v>596</v>
      </c>
    </row>
    <row customHeight="1" ht="11.25">
      <c r="A24" s="4867" t="s">
        <v>2195</v>
      </c>
      <c r="B24" s="4867" t="s">
        <v>14</v>
      </c>
      <c r="C24" s="4867" t="s">
        <v>2286</v>
      </c>
      <c r="D24" s="4867" t="s">
        <v>2287</v>
      </c>
      <c r="E24" s="4867" t="s">
        <v>2288</v>
      </c>
      <c r="F24" s="4867" t="s">
        <v>2210</v>
      </c>
      <c r="G24" s="4867" t="s">
        <v>2289</v>
      </c>
      <c r="H24" s="4867" t="s">
        <v>24</v>
      </c>
      <c r="I24" s="4867" t="s">
        <v>596</v>
      </c>
    </row>
    <row customHeight="1" ht="11.25">
      <c r="A25" s="4867" t="s">
        <v>2195</v>
      </c>
      <c r="B25" s="4867" t="s">
        <v>14</v>
      </c>
      <c r="C25" s="4867" t="s">
        <v>2290</v>
      </c>
      <c r="D25" s="4867" t="s">
        <v>2291</v>
      </c>
      <c r="E25" s="4867" t="s">
        <v>2292</v>
      </c>
      <c r="F25" s="4867" t="s">
        <v>2280</v>
      </c>
      <c r="G25" s="4867" t="s">
        <v>2293</v>
      </c>
      <c r="H25" s="4867" t="s">
        <v>24</v>
      </c>
      <c r="I25" s="4867" t="s">
        <v>596</v>
      </c>
    </row>
    <row customHeight="1" ht="11.25">
      <c r="A26" s="4867" t="s">
        <v>2195</v>
      </c>
      <c r="B26" s="4867" t="s">
        <v>14</v>
      </c>
      <c r="C26" s="4867" t="s">
        <v>2294</v>
      </c>
      <c r="D26" s="4867" t="s">
        <v>2295</v>
      </c>
      <c r="E26" s="4867" t="s">
        <v>2296</v>
      </c>
      <c r="F26" s="4867" t="s">
        <v>2210</v>
      </c>
      <c r="G26" s="4867" t="s">
        <v>2297</v>
      </c>
      <c r="H26" s="4867" t="s">
        <v>24</v>
      </c>
      <c r="I26" s="4867" t="s">
        <v>596</v>
      </c>
    </row>
    <row customHeight="1" ht="11.25">
      <c r="A27" s="4867" t="s">
        <v>2195</v>
      </c>
      <c r="B27" s="4867" t="s">
        <v>14</v>
      </c>
      <c r="C27" s="4867" t="s">
        <v>2298</v>
      </c>
      <c r="D27" s="4867" t="s">
        <v>2299</v>
      </c>
      <c r="E27" s="4867" t="s">
        <v>2300</v>
      </c>
      <c r="F27" s="4867" t="s">
        <v>2222</v>
      </c>
      <c r="G27" s="4867" t="s">
        <v>2301</v>
      </c>
      <c r="H27" s="4867" t="s">
        <v>24</v>
      </c>
      <c r="I27" s="4867" t="s">
        <v>596</v>
      </c>
    </row>
    <row customHeight="1" ht="11.25">
      <c r="A28" s="4867" t="s">
        <v>2195</v>
      </c>
      <c r="B28" s="4867" t="s">
        <v>14</v>
      </c>
      <c r="C28" s="4867" t="s">
        <v>2302</v>
      </c>
      <c r="D28" s="4867" t="s">
        <v>2303</v>
      </c>
      <c r="E28" s="4867" t="s">
        <v>2304</v>
      </c>
      <c r="F28" s="4867" t="s">
        <v>2210</v>
      </c>
      <c r="G28" s="4867" t="s">
        <v>2305</v>
      </c>
      <c r="H28" s="4867" t="s">
        <v>24</v>
      </c>
      <c r="I28" s="4867" t="s">
        <v>596</v>
      </c>
    </row>
    <row customHeight="1" ht="11.25">
      <c r="A29" s="4867" t="s">
        <v>2195</v>
      </c>
      <c r="B29" s="4867" t="s">
        <v>14</v>
      </c>
      <c r="C29" s="4867" t="s">
        <v>2306</v>
      </c>
      <c r="D29" s="4867" t="s">
        <v>2307</v>
      </c>
      <c r="E29" s="4867" t="s">
        <v>2308</v>
      </c>
      <c r="F29" s="4867" t="s">
        <v>2280</v>
      </c>
      <c r="G29" s="4867" t="s">
        <v>2309</v>
      </c>
      <c r="H29" s="4867" t="s">
        <v>24</v>
      </c>
      <c r="I29" s="4867" t="s">
        <v>596</v>
      </c>
    </row>
    <row customHeight="1" ht="11.25">
      <c r="A30" s="4867" t="s">
        <v>2195</v>
      </c>
      <c r="B30" s="4867" t="s">
        <v>14</v>
      </c>
      <c r="C30" s="4867" t="s">
        <v>2310</v>
      </c>
      <c r="D30" s="4867" t="s">
        <v>2311</v>
      </c>
      <c r="E30" s="4867" t="s">
        <v>2312</v>
      </c>
      <c r="F30" s="4867" t="s">
        <v>2210</v>
      </c>
      <c r="G30" s="4867" t="s">
        <v>24</v>
      </c>
      <c r="H30" s="4867" t="s">
        <v>2313</v>
      </c>
      <c r="I30" s="4867" t="s">
        <v>596</v>
      </c>
    </row>
    <row customHeight="1" ht="11.25">
      <c r="A31" s="4867" t="s">
        <v>2195</v>
      </c>
      <c r="B31" s="4867" t="s">
        <v>14</v>
      </c>
      <c r="C31" s="4867" t="s">
        <v>2314</v>
      </c>
      <c r="D31" s="4867" t="s">
        <v>2315</v>
      </c>
      <c r="E31" s="4867" t="s">
        <v>2316</v>
      </c>
      <c r="F31" s="4867" t="s">
        <v>2210</v>
      </c>
      <c r="G31" s="4867" t="s">
        <v>2317</v>
      </c>
      <c r="H31" s="4867" t="s">
        <v>24</v>
      </c>
      <c r="I31" s="4867" t="s">
        <v>596</v>
      </c>
    </row>
    <row customHeight="1" ht="11.25">
      <c r="A32" s="4867" t="s">
        <v>2195</v>
      </c>
      <c r="B32" s="4867" t="s">
        <v>14</v>
      </c>
      <c r="C32" s="4867" t="s">
        <v>2318</v>
      </c>
      <c r="D32" s="4867" t="s">
        <v>2319</v>
      </c>
      <c r="E32" s="4867" t="s">
        <v>2320</v>
      </c>
      <c r="F32" s="4867" t="s">
        <v>2210</v>
      </c>
      <c r="G32" s="4867" t="s">
        <v>2321</v>
      </c>
      <c r="H32" s="4867" t="s">
        <v>24</v>
      </c>
      <c r="I32" s="4867" t="s">
        <v>596</v>
      </c>
    </row>
    <row customHeight="1" ht="11.25">
      <c r="A33" s="4867" t="s">
        <v>2195</v>
      </c>
      <c r="B33" s="4867" t="s">
        <v>14</v>
      </c>
      <c r="C33" s="4867" t="s">
        <v>2322</v>
      </c>
      <c r="D33" s="4867" t="s">
        <v>2323</v>
      </c>
      <c r="E33" s="4867" t="s">
        <v>2324</v>
      </c>
      <c r="F33" s="4867" t="s">
        <v>2210</v>
      </c>
      <c r="G33" s="4867" t="s">
        <v>2325</v>
      </c>
      <c r="H33" s="4867" t="s">
        <v>24</v>
      </c>
      <c r="I33" s="4867" t="s">
        <v>596</v>
      </c>
    </row>
    <row customHeight="1" ht="11.25">
      <c r="A34" s="4867" t="s">
        <v>2195</v>
      </c>
      <c r="B34" s="4867" t="s">
        <v>14</v>
      </c>
      <c r="C34" s="4867" t="s">
        <v>2326</v>
      </c>
      <c r="D34" s="4867" t="s">
        <v>2327</v>
      </c>
      <c r="E34" s="4867" t="s">
        <v>2328</v>
      </c>
      <c r="F34" s="4867" t="s">
        <v>2215</v>
      </c>
      <c r="G34" s="4867" t="s">
        <v>2329</v>
      </c>
      <c r="H34" s="4867" t="s">
        <v>24</v>
      </c>
      <c r="I34" s="4867" t="s">
        <v>596</v>
      </c>
    </row>
    <row customHeight="1" ht="11.25">
      <c r="A35" s="4867" t="s">
        <v>2195</v>
      </c>
      <c r="B35" s="4867" t="s">
        <v>14</v>
      </c>
      <c r="C35" s="4867" t="s">
        <v>2330</v>
      </c>
      <c r="D35" s="4867" t="s">
        <v>2331</v>
      </c>
      <c r="E35" s="4867" t="s">
        <v>2332</v>
      </c>
      <c r="F35" s="4867" t="s">
        <v>2280</v>
      </c>
      <c r="G35" s="4867" t="s">
        <v>24</v>
      </c>
      <c r="H35" s="4867" t="s">
        <v>24</v>
      </c>
      <c r="I35" s="4867" t="s">
        <v>596</v>
      </c>
    </row>
    <row customHeight="1" ht="11.25">
      <c r="A36" s="4867" t="s">
        <v>2195</v>
      </c>
      <c r="B36" s="4867" t="s">
        <v>14</v>
      </c>
      <c r="C36" s="4867" t="s">
        <v>2333</v>
      </c>
      <c r="D36" s="4867" t="s">
        <v>2334</v>
      </c>
      <c r="E36" s="4867" t="s">
        <v>2335</v>
      </c>
      <c r="F36" s="4867" t="s">
        <v>2336</v>
      </c>
      <c r="G36" s="4867" t="s">
        <v>2337</v>
      </c>
      <c r="H36" s="4867" t="s">
        <v>24</v>
      </c>
      <c r="I36" s="4867" t="s">
        <v>596</v>
      </c>
    </row>
    <row customHeight="1" ht="11.25">
      <c r="A37" s="4867" t="s">
        <v>2195</v>
      </c>
      <c r="B37" s="4867" t="s">
        <v>14</v>
      </c>
      <c r="C37" s="4867" t="s">
        <v>2338</v>
      </c>
      <c r="D37" s="4867" t="s">
        <v>2339</v>
      </c>
      <c r="E37" s="4867" t="s">
        <v>2340</v>
      </c>
      <c r="F37" s="4867" t="s">
        <v>2215</v>
      </c>
      <c r="G37" s="4867" t="s">
        <v>2341</v>
      </c>
      <c r="H37" s="4867" t="s">
        <v>24</v>
      </c>
      <c r="I37" s="4867" t="s">
        <v>596</v>
      </c>
    </row>
    <row customHeight="1" ht="11.25">
      <c r="A38" s="4867" t="s">
        <v>2195</v>
      </c>
      <c r="B38" s="4867" t="s">
        <v>14</v>
      </c>
      <c r="C38" s="4867" t="s">
        <v>2342</v>
      </c>
      <c r="D38" s="4867" t="s">
        <v>2343</v>
      </c>
      <c r="E38" s="4867" t="s">
        <v>2344</v>
      </c>
      <c r="F38" s="4867" t="s">
        <v>2280</v>
      </c>
      <c r="G38" s="4867" t="s">
        <v>2345</v>
      </c>
      <c r="H38" s="4867" t="s">
        <v>24</v>
      </c>
      <c r="I38" s="4867" t="s">
        <v>596</v>
      </c>
    </row>
    <row customHeight="1" ht="11.25">
      <c r="A39" s="4867" t="s">
        <v>2195</v>
      </c>
      <c r="B39" s="4867" t="s">
        <v>14</v>
      </c>
      <c r="C39" s="4867" t="s">
        <v>2346</v>
      </c>
      <c r="D39" s="4867" t="s">
        <v>2347</v>
      </c>
      <c r="E39" s="4867" t="s">
        <v>2348</v>
      </c>
      <c r="F39" s="4867" t="s">
        <v>2210</v>
      </c>
      <c r="G39" s="4867" t="s">
        <v>2349</v>
      </c>
      <c r="H39" s="4867" t="s">
        <v>24</v>
      </c>
      <c r="I39" s="4867" t="s">
        <v>596</v>
      </c>
    </row>
    <row customHeight="1" ht="11.25">
      <c r="A40" s="4867" t="s">
        <v>2195</v>
      </c>
      <c r="B40" s="4867" t="s">
        <v>14</v>
      </c>
      <c r="C40" s="4867" t="s">
        <v>2350</v>
      </c>
      <c r="D40" s="4867" t="s">
        <v>2351</v>
      </c>
      <c r="E40" s="4867" t="s">
        <v>2260</v>
      </c>
      <c r="F40" s="4867" t="s">
        <v>2352</v>
      </c>
      <c r="G40" s="4867" t="s">
        <v>24</v>
      </c>
      <c r="H40" s="4867" t="s">
        <v>24</v>
      </c>
      <c r="I40" s="4867" t="s">
        <v>596</v>
      </c>
    </row>
    <row customHeight="1" ht="11.25">
      <c r="A41" s="4867" t="s">
        <v>2195</v>
      </c>
      <c r="B41" s="4867" t="s">
        <v>14</v>
      </c>
      <c r="C41" s="4867" t="s">
        <v>2353</v>
      </c>
      <c r="D41" s="4867" t="s">
        <v>2354</v>
      </c>
      <c r="E41" s="4867" t="s">
        <v>2355</v>
      </c>
      <c r="F41" s="4867" t="s">
        <v>2210</v>
      </c>
      <c r="G41" s="4867" t="s">
        <v>2356</v>
      </c>
      <c r="H41" s="4867" t="s">
        <v>24</v>
      </c>
      <c r="I41" s="4867" t="s">
        <v>596</v>
      </c>
    </row>
    <row customHeight="1" ht="11.25">
      <c r="A42" s="4867" t="s">
        <v>2195</v>
      </c>
      <c r="B42" s="4867" t="s">
        <v>14</v>
      </c>
      <c r="C42" s="4867" t="s">
        <v>2357</v>
      </c>
      <c r="D42" s="4867" t="s">
        <v>2358</v>
      </c>
      <c r="E42" s="4867" t="s">
        <v>2359</v>
      </c>
      <c r="F42" s="4867" t="s">
        <v>2360</v>
      </c>
      <c r="G42" s="4867" t="s">
        <v>24</v>
      </c>
      <c r="H42" s="4867" t="s">
        <v>24</v>
      </c>
      <c r="I42" s="4867" t="s">
        <v>596</v>
      </c>
    </row>
    <row customHeight="1" ht="11.25">
      <c r="A43" s="4867" t="s">
        <v>2195</v>
      </c>
      <c r="B43" s="4867" t="s">
        <v>14</v>
      </c>
      <c r="C43" s="4867" t="s">
        <v>2361</v>
      </c>
      <c r="D43" s="4867" t="s">
        <v>2362</v>
      </c>
      <c r="E43" s="4867" t="s">
        <v>2359</v>
      </c>
      <c r="F43" s="4867" t="s">
        <v>2363</v>
      </c>
      <c r="G43" s="4867" t="s">
        <v>2364</v>
      </c>
      <c r="H43" s="4867" t="s">
        <v>24</v>
      </c>
      <c r="I43" s="4867" t="s">
        <v>596</v>
      </c>
    </row>
    <row customHeight="1" ht="11.25">
      <c r="A44" s="4867" t="s">
        <v>2195</v>
      </c>
      <c r="B44" s="4867" t="s">
        <v>14</v>
      </c>
      <c r="C44" s="4867" t="s">
        <v>2365</v>
      </c>
      <c r="D44" s="4867" t="s">
        <v>2366</v>
      </c>
      <c r="E44" s="4867" t="s">
        <v>2367</v>
      </c>
      <c r="F44" s="4867" t="s">
        <v>2368</v>
      </c>
      <c r="G44" s="4867" t="s">
        <v>24</v>
      </c>
      <c r="H44" s="4867" t="s">
        <v>24</v>
      </c>
      <c r="I44" s="4867" t="s">
        <v>596</v>
      </c>
    </row>
    <row customHeight="1" ht="11.25">
      <c r="A45" s="4867" t="s">
        <v>2195</v>
      </c>
      <c r="B45" s="4867" t="s">
        <v>14</v>
      </c>
      <c r="C45" s="4867" t="s">
        <v>2369</v>
      </c>
      <c r="D45" s="4867" t="s">
        <v>2370</v>
      </c>
      <c r="E45" s="4867" t="s">
        <v>2371</v>
      </c>
      <c r="F45" s="4867" t="s">
        <v>2222</v>
      </c>
      <c r="G45" s="4867" t="s">
        <v>2372</v>
      </c>
      <c r="H45" s="4867" t="s">
        <v>24</v>
      </c>
      <c r="I45" s="4867" t="s">
        <v>596</v>
      </c>
    </row>
    <row customHeight="1" ht="11.25">
      <c r="A46" s="4867" t="s">
        <v>2195</v>
      </c>
      <c r="B46" s="4867" t="s">
        <v>14</v>
      </c>
      <c r="C46" s="4867" t="s">
        <v>2373</v>
      </c>
      <c r="D46" s="4867" t="s">
        <v>2374</v>
      </c>
      <c r="E46" s="4867" t="s">
        <v>2375</v>
      </c>
      <c r="F46" s="4867" t="s">
        <v>2222</v>
      </c>
      <c r="G46" s="4867" t="s">
        <v>2376</v>
      </c>
      <c r="H46" s="4867" t="s">
        <v>24</v>
      </c>
      <c r="I46" s="4867" t="s">
        <v>596</v>
      </c>
    </row>
    <row customHeight="1" ht="11.25">
      <c r="A47" s="4867" t="s">
        <v>2195</v>
      </c>
      <c r="B47" s="4867" t="s">
        <v>14</v>
      </c>
      <c r="C47" s="4867" t="s">
        <v>2377</v>
      </c>
      <c r="D47" s="4867" t="s">
        <v>2378</v>
      </c>
      <c r="E47" s="4867" t="s">
        <v>2379</v>
      </c>
      <c r="F47" s="4867" t="s">
        <v>2380</v>
      </c>
      <c r="G47" s="4867" t="s">
        <v>24</v>
      </c>
      <c r="H47" s="4867" t="s">
        <v>24</v>
      </c>
      <c r="I47" s="4867" t="s">
        <v>596</v>
      </c>
    </row>
    <row customHeight="1" ht="11.25">
      <c r="A48" s="4867" t="s">
        <v>2195</v>
      </c>
      <c r="B48" s="4867" t="s">
        <v>14</v>
      </c>
      <c r="C48" s="4867" t="s">
        <v>2381</v>
      </c>
      <c r="D48" s="4867" t="s">
        <v>2382</v>
      </c>
      <c r="E48" s="4867" t="s">
        <v>2260</v>
      </c>
      <c r="F48" s="4867" t="s">
        <v>2383</v>
      </c>
      <c r="G48" s="4867" t="s">
        <v>2384</v>
      </c>
      <c r="H48" s="4867" t="s">
        <v>24</v>
      </c>
      <c r="I48" s="4867" t="s">
        <v>596</v>
      </c>
    </row>
    <row customHeight="1" ht="11.25">
      <c r="A49" s="4867" t="s">
        <v>2195</v>
      </c>
      <c r="B49" s="4867" t="s">
        <v>14</v>
      </c>
      <c r="C49" s="4867" t="s">
        <v>2196</v>
      </c>
      <c r="D49" s="4867" t="s">
        <v>2197</v>
      </c>
      <c r="E49" s="4867" t="s">
        <v>2198</v>
      </c>
      <c r="F49" s="4867" t="s">
        <v>2199</v>
      </c>
      <c r="G49" s="4867" t="s">
        <v>2200</v>
      </c>
      <c r="H49" s="4867" t="s">
        <v>24</v>
      </c>
      <c r="I49" s="4867" t="s">
        <v>1008</v>
      </c>
    </row>
    <row customHeight="1" ht="11.25">
      <c r="A50" s="4867" t="s">
        <v>2195</v>
      </c>
      <c r="B50" s="4867" t="s">
        <v>14</v>
      </c>
      <c r="C50" s="4867" t="s">
        <v>2201</v>
      </c>
      <c r="D50" s="4867" t="s">
        <v>46</v>
      </c>
      <c r="E50" s="4867" t="s">
        <v>49</v>
      </c>
      <c r="F50" s="4867" t="s">
        <v>51</v>
      </c>
      <c r="G50" s="4867" t="s">
        <v>24</v>
      </c>
      <c r="H50" s="4867" t="s">
        <v>24</v>
      </c>
      <c r="I50" s="4867" t="s">
        <v>1008</v>
      </c>
    </row>
    <row customHeight="1" ht="11.25">
      <c r="A51" s="4867" t="s">
        <v>2195</v>
      </c>
      <c r="B51" s="4867" t="s">
        <v>14</v>
      </c>
      <c r="C51" s="4867" t="s">
        <v>2219</v>
      </c>
      <c r="D51" s="4867" t="s">
        <v>2220</v>
      </c>
      <c r="E51" s="4867" t="s">
        <v>2221</v>
      </c>
      <c r="F51" s="4867" t="s">
        <v>2222</v>
      </c>
      <c r="G51" s="4867" t="s">
        <v>2223</v>
      </c>
      <c r="H51" s="4867" t="s">
        <v>24</v>
      </c>
      <c r="I51" s="4867" t="s">
        <v>1008</v>
      </c>
    </row>
    <row customHeight="1" ht="11.25">
      <c r="A52" s="4867" t="s">
        <v>2195</v>
      </c>
      <c r="B52" s="4867" t="s">
        <v>14</v>
      </c>
      <c r="C52" s="4867" t="s">
        <v>2224</v>
      </c>
      <c r="D52" s="4867" t="s">
        <v>2225</v>
      </c>
      <c r="E52" s="4867" t="s">
        <v>2226</v>
      </c>
      <c r="F52" s="4867" t="s">
        <v>2222</v>
      </c>
      <c r="G52" s="4867" t="s">
        <v>2227</v>
      </c>
      <c r="H52" s="4867" t="s">
        <v>24</v>
      </c>
      <c r="I52" s="4867" t="s">
        <v>1008</v>
      </c>
    </row>
    <row customHeight="1" ht="11.25">
      <c r="A53" s="4867" t="s">
        <v>2195</v>
      </c>
      <c r="B53" s="4867" t="s">
        <v>14</v>
      </c>
      <c r="C53" s="4867" t="s">
        <v>2245</v>
      </c>
      <c r="D53" s="4867" t="s">
        <v>2246</v>
      </c>
      <c r="E53" s="4867" t="s">
        <v>2247</v>
      </c>
      <c r="F53" s="4867" t="s">
        <v>2210</v>
      </c>
      <c r="G53" s="4867" t="s">
        <v>2248</v>
      </c>
      <c r="H53" s="4867" t="s">
        <v>24</v>
      </c>
      <c r="I53" s="4867" t="s">
        <v>1008</v>
      </c>
    </row>
    <row customHeight="1" ht="11.25">
      <c r="A54" s="4867" t="s">
        <v>2195</v>
      </c>
      <c r="B54" s="4867" t="s">
        <v>14</v>
      </c>
      <c r="C54" s="4867" t="s">
        <v>2253</v>
      </c>
      <c r="D54" s="4867" t="s">
        <v>2254</v>
      </c>
      <c r="E54" s="4867" t="s">
        <v>2255</v>
      </c>
      <c r="F54" s="4867" t="s">
        <v>2256</v>
      </c>
      <c r="G54" s="4867" t="s">
        <v>2257</v>
      </c>
      <c r="H54" s="4867" t="s">
        <v>24</v>
      </c>
      <c r="I54" s="4867" t="s">
        <v>1008</v>
      </c>
    </row>
    <row customHeight="1" ht="11.25">
      <c r="A55" s="4867" t="s">
        <v>2195</v>
      </c>
      <c r="B55" s="4867" t="s">
        <v>14</v>
      </c>
      <c r="C55" s="4867" t="s">
        <v>2262</v>
      </c>
      <c r="D55" s="4867" t="s">
        <v>2263</v>
      </c>
      <c r="E55" s="4867" t="s">
        <v>2260</v>
      </c>
      <c r="F55" s="4867" t="s">
        <v>2264</v>
      </c>
      <c r="G55" s="4867" t="s">
        <v>2265</v>
      </c>
      <c r="H55" s="4867" t="s">
        <v>24</v>
      </c>
      <c r="I55" s="4867" t="s">
        <v>1008</v>
      </c>
    </row>
    <row customHeight="1" ht="11.25">
      <c r="A56" s="4867" t="s">
        <v>2195</v>
      </c>
      <c r="B56" s="4867" t="s">
        <v>14</v>
      </c>
      <c r="C56" s="4867" t="s">
        <v>2270</v>
      </c>
      <c r="D56" s="4867" t="s">
        <v>2271</v>
      </c>
      <c r="E56" s="4867" t="s">
        <v>2272</v>
      </c>
      <c r="F56" s="4867" t="s">
        <v>2273</v>
      </c>
      <c r="G56" s="4867" t="s">
        <v>24</v>
      </c>
      <c r="H56" s="4867" t="s">
        <v>24</v>
      </c>
      <c r="I56" s="4867" t="s">
        <v>1008</v>
      </c>
    </row>
    <row customHeight="1" ht="11.25">
      <c r="A57" s="4867" t="s">
        <v>2195</v>
      </c>
      <c r="B57" s="4867" t="s">
        <v>14</v>
      </c>
      <c r="C57" s="4867" t="s">
        <v>2314</v>
      </c>
      <c r="D57" s="4867" t="s">
        <v>2315</v>
      </c>
      <c r="E57" s="4867" t="s">
        <v>2316</v>
      </c>
      <c r="F57" s="4867" t="s">
        <v>2210</v>
      </c>
      <c r="G57" s="4867" t="s">
        <v>2317</v>
      </c>
      <c r="H57" s="4867" t="s">
        <v>24</v>
      </c>
      <c r="I57" s="4867" t="s">
        <v>1008</v>
      </c>
    </row>
    <row customHeight="1" ht="11.25">
      <c r="A58" s="4867" t="s">
        <v>2195</v>
      </c>
      <c r="B58" s="4867" t="s">
        <v>14</v>
      </c>
      <c r="C58" s="4867" t="s">
        <v>2322</v>
      </c>
      <c r="D58" s="4867" t="s">
        <v>2323</v>
      </c>
      <c r="E58" s="4867" t="s">
        <v>2324</v>
      </c>
      <c r="F58" s="4867" t="s">
        <v>2210</v>
      </c>
      <c r="G58" s="4867" t="s">
        <v>2325</v>
      </c>
      <c r="H58" s="4867" t="s">
        <v>24</v>
      </c>
      <c r="I58" s="4867" t="s">
        <v>1008</v>
      </c>
    </row>
    <row customHeight="1" ht="11.25">
      <c r="A59" s="4867" t="s">
        <v>2195</v>
      </c>
      <c r="B59" s="4867" t="s">
        <v>14</v>
      </c>
      <c r="C59" s="4867" t="s">
        <v>2342</v>
      </c>
      <c r="D59" s="4867" t="s">
        <v>2343</v>
      </c>
      <c r="E59" s="4867" t="s">
        <v>2344</v>
      </c>
      <c r="F59" s="4867" t="s">
        <v>2280</v>
      </c>
      <c r="G59" s="4867" t="s">
        <v>2345</v>
      </c>
      <c r="H59" s="4867" t="s">
        <v>24</v>
      </c>
      <c r="I59" s="4867" t="s">
        <v>1008</v>
      </c>
    </row>
    <row customHeight="1" ht="11.25">
      <c r="A60" s="4867" t="s">
        <v>2195</v>
      </c>
      <c r="B60" s="4867" t="s">
        <v>14</v>
      </c>
      <c r="C60" s="4867" t="s">
        <v>2357</v>
      </c>
      <c r="D60" s="4867" t="s">
        <v>2358</v>
      </c>
      <c r="E60" s="4867" t="s">
        <v>2359</v>
      </c>
      <c r="F60" s="4867" t="s">
        <v>2360</v>
      </c>
      <c r="G60" s="4867" t="s">
        <v>24</v>
      </c>
      <c r="H60" s="4867" t="s">
        <v>24</v>
      </c>
      <c r="I60" s="4867" t="s">
        <v>1008</v>
      </c>
    </row>
    <row customHeight="1" ht="11.25">
      <c r="A61" s="4867" t="s">
        <v>2195</v>
      </c>
      <c r="B61" s="4867" t="s">
        <v>14</v>
      </c>
      <c r="C61" s="4867" t="s">
        <v>2361</v>
      </c>
      <c r="D61" s="4867" t="s">
        <v>2362</v>
      </c>
      <c r="E61" s="4867" t="s">
        <v>2359</v>
      </c>
      <c r="F61" s="4867" t="s">
        <v>2363</v>
      </c>
      <c r="G61" s="4867" t="s">
        <v>2364</v>
      </c>
      <c r="H61" s="4867" t="s">
        <v>24</v>
      </c>
      <c r="I61" s="4867" t="s">
        <v>1008</v>
      </c>
    </row>
    <row customHeight="1" ht="11.25">
      <c r="A62" s="4867" t="s">
        <v>2195</v>
      </c>
      <c r="B62" s="4867" t="s">
        <v>14</v>
      </c>
      <c r="C62" s="4867" t="s">
        <v>2377</v>
      </c>
      <c r="D62" s="4867" t="s">
        <v>2378</v>
      </c>
      <c r="E62" s="4867" t="s">
        <v>2379</v>
      </c>
      <c r="F62" s="4867" t="s">
        <v>2380</v>
      </c>
      <c r="G62" s="4867" t="s">
        <v>24</v>
      </c>
      <c r="H62" s="4867" t="s">
        <v>24</v>
      </c>
      <c r="I62" s="4867" t="s">
        <v>1008</v>
      </c>
    </row>
    <row customHeight="1" ht="11.25">
      <c r="A63" s="4867" t="s">
        <v>2195</v>
      </c>
      <c r="B63" s="4867" t="s">
        <v>14</v>
      </c>
      <c r="C63" s="4867" t="s">
        <v>2196</v>
      </c>
      <c r="D63" s="4867" t="s">
        <v>2197</v>
      </c>
      <c r="E63" s="4867" t="s">
        <v>2198</v>
      </c>
      <c r="F63" s="4867" t="s">
        <v>2199</v>
      </c>
      <c r="G63" s="4867" t="s">
        <v>2200</v>
      </c>
      <c r="H63" s="4867" t="s">
        <v>24</v>
      </c>
      <c r="I63" s="4867" t="s">
        <v>993</v>
      </c>
    </row>
    <row customHeight="1" ht="11.25">
      <c r="A64" s="4867" t="s">
        <v>2195</v>
      </c>
      <c r="B64" s="4867" t="s">
        <v>14</v>
      </c>
      <c r="C64" s="4867" t="s">
        <v>2207</v>
      </c>
      <c r="D64" s="4867" t="s">
        <v>2208</v>
      </c>
      <c r="E64" s="4867" t="s">
        <v>2209</v>
      </c>
      <c r="F64" s="4867" t="s">
        <v>2210</v>
      </c>
      <c r="G64" s="4867" t="s">
        <v>2211</v>
      </c>
      <c r="H64" s="4867" t="s">
        <v>24</v>
      </c>
      <c r="I64" s="4867" t="s">
        <v>993</v>
      </c>
    </row>
    <row customHeight="1" ht="11.25">
      <c r="A65" s="4867" t="s">
        <v>2195</v>
      </c>
      <c r="B65" s="4867" t="s">
        <v>14</v>
      </c>
      <c r="C65" s="4867" t="s">
        <v>2219</v>
      </c>
      <c r="D65" s="4867" t="s">
        <v>2220</v>
      </c>
      <c r="E65" s="4867" t="s">
        <v>2221</v>
      </c>
      <c r="F65" s="4867" t="s">
        <v>2222</v>
      </c>
      <c r="G65" s="4867" t="s">
        <v>2223</v>
      </c>
      <c r="H65" s="4867" t="s">
        <v>24</v>
      </c>
      <c r="I65" s="4867" t="s">
        <v>993</v>
      </c>
    </row>
    <row customHeight="1" ht="11.25">
      <c r="A66" s="4867" t="s">
        <v>2195</v>
      </c>
      <c r="B66" s="4867" t="s">
        <v>14</v>
      </c>
      <c r="C66" s="4867" t="s">
        <v>2224</v>
      </c>
      <c r="D66" s="4867" t="s">
        <v>2225</v>
      </c>
      <c r="E66" s="4867" t="s">
        <v>2226</v>
      </c>
      <c r="F66" s="4867" t="s">
        <v>2222</v>
      </c>
      <c r="G66" s="4867" t="s">
        <v>2227</v>
      </c>
      <c r="H66" s="4867" t="s">
        <v>24</v>
      </c>
      <c r="I66" s="4867" t="s">
        <v>993</v>
      </c>
    </row>
    <row customHeight="1" ht="11.25">
      <c r="A67" s="4867" t="s">
        <v>2195</v>
      </c>
      <c r="B67" s="4867" t="s">
        <v>14</v>
      </c>
      <c r="C67" s="4867" t="s">
        <v>2385</v>
      </c>
      <c r="D67" s="4867" t="s">
        <v>2386</v>
      </c>
      <c r="E67" s="4867" t="s">
        <v>2387</v>
      </c>
      <c r="F67" s="4867" t="s">
        <v>423</v>
      </c>
      <c r="G67" s="4867" t="s">
        <v>24</v>
      </c>
      <c r="H67" s="4867" t="s">
        <v>24</v>
      </c>
      <c r="I67" s="4867" t="s">
        <v>993</v>
      </c>
    </row>
    <row customHeight="1" ht="11.25">
      <c r="A68" s="4867" t="s">
        <v>2195</v>
      </c>
      <c r="B68" s="4867" t="s">
        <v>14</v>
      </c>
      <c r="C68" s="4867" t="s">
        <v>2388</v>
      </c>
      <c r="D68" s="4867" t="s">
        <v>2389</v>
      </c>
      <c r="E68" s="4867" t="s">
        <v>2390</v>
      </c>
      <c r="F68" s="4867" t="s">
        <v>2210</v>
      </c>
      <c r="G68" s="4867" t="s">
        <v>24</v>
      </c>
      <c r="H68" s="4867" t="s">
        <v>24</v>
      </c>
      <c r="I68" s="4867" t="s">
        <v>993</v>
      </c>
    </row>
    <row customHeight="1" ht="11.25">
      <c r="A69" s="4867" t="s">
        <v>2195</v>
      </c>
      <c r="B69" s="4867" t="s">
        <v>14</v>
      </c>
      <c r="C69" s="4867" t="s">
        <v>2391</v>
      </c>
      <c r="D69" s="4867" t="s">
        <v>2392</v>
      </c>
      <c r="E69" s="4867" t="s">
        <v>2393</v>
      </c>
      <c r="F69" s="4867" t="s">
        <v>2222</v>
      </c>
      <c r="G69" s="4867" t="s">
        <v>2394</v>
      </c>
      <c r="H69" s="4867" t="s">
        <v>24</v>
      </c>
      <c r="I69" s="4867" t="s">
        <v>993</v>
      </c>
    </row>
    <row customHeight="1" ht="11.25">
      <c r="A70" s="4867" t="s">
        <v>2195</v>
      </c>
      <c r="B70" s="4867" t="s">
        <v>14</v>
      </c>
      <c r="C70" s="4867" t="s">
        <v>2395</v>
      </c>
      <c r="D70" s="4867" t="s">
        <v>2396</v>
      </c>
      <c r="E70" s="4867" t="s">
        <v>2397</v>
      </c>
      <c r="F70" s="4867" t="s">
        <v>2210</v>
      </c>
      <c r="G70" s="4867" t="s">
        <v>2398</v>
      </c>
      <c r="H70" s="4867" t="s">
        <v>24</v>
      </c>
      <c r="I70" s="4867" t="s">
        <v>993</v>
      </c>
    </row>
    <row customHeight="1" ht="11.25">
      <c r="A71" s="4867" t="s">
        <v>2195</v>
      </c>
      <c r="B71" s="4867" t="s">
        <v>14</v>
      </c>
      <c r="C71" s="4867" t="s">
        <v>2399</v>
      </c>
      <c r="D71" s="4867" t="s">
        <v>2400</v>
      </c>
      <c r="E71" s="4867" t="s">
        <v>2401</v>
      </c>
      <c r="F71" s="4867" t="s">
        <v>2210</v>
      </c>
      <c r="G71" s="4867" t="s">
        <v>2402</v>
      </c>
      <c r="H71" s="4867" t="s">
        <v>24</v>
      </c>
      <c r="I71" s="4867" t="s">
        <v>993</v>
      </c>
    </row>
    <row customHeight="1" ht="11.25">
      <c r="A72" s="4867" t="s">
        <v>2195</v>
      </c>
      <c r="B72" s="4867" t="s">
        <v>14</v>
      </c>
      <c r="C72" s="4867" t="s">
        <v>2232</v>
      </c>
      <c r="D72" s="4867" t="s">
        <v>2233</v>
      </c>
      <c r="E72" s="4867" t="s">
        <v>2234</v>
      </c>
      <c r="F72" s="4867" t="s">
        <v>2235</v>
      </c>
      <c r="G72" s="4867" t="s">
        <v>2236</v>
      </c>
      <c r="H72" s="4867" t="s">
        <v>24</v>
      </c>
      <c r="I72" s="4867" t="s">
        <v>993</v>
      </c>
    </row>
    <row customHeight="1" ht="11.25">
      <c r="A73" s="4867" t="s">
        <v>2195</v>
      </c>
      <c r="B73" s="4867" t="s">
        <v>14</v>
      </c>
      <c r="C73" s="4867" t="s">
        <v>2403</v>
      </c>
      <c r="D73" s="4867" t="s">
        <v>2404</v>
      </c>
      <c r="E73" s="4867" t="s">
        <v>2405</v>
      </c>
      <c r="F73" s="4867" t="s">
        <v>2235</v>
      </c>
      <c r="G73" s="4867" t="s">
        <v>24</v>
      </c>
      <c r="H73" s="4867" t="s">
        <v>24</v>
      </c>
      <c r="I73" s="4867" t="s">
        <v>993</v>
      </c>
    </row>
    <row customHeight="1" ht="11.25">
      <c r="A74" s="4867" t="s">
        <v>2195</v>
      </c>
      <c r="B74" s="4867" t="s">
        <v>14</v>
      </c>
      <c r="C74" s="4867" t="s">
        <v>2237</v>
      </c>
      <c r="D74" s="4867" t="s">
        <v>2238</v>
      </c>
      <c r="E74" s="4867" t="s">
        <v>2239</v>
      </c>
      <c r="F74" s="4867" t="s">
        <v>2215</v>
      </c>
      <c r="G74" s="4867" t="s">
        <v>2240</v>
      </c>
      <c r="H74" s="4867" t="s">
        <v>24</v>
      </c>
      <c r="I74" s="4867" t="s">
        <v>993</v>
      </c>
    </row>
    <row customHeight="1" ht="11.25">
      <c r="A75" s="4867" t="s">
        <v>2195</v>
      </c>
      <c r="B75" s="4867" t="s">
        <v>14</v>
      </c>
      <c r="C75" s="4867" t="s">
        <v>2245</v>
      </c>
      <c r="D75" s="4867" t="s">
        <v>2246</v>
      </c>
      <c r="E75" s="4867" t="s">
        <v>2247</v>
      </c>
      <c r="F75" s="4867" t="s">
        <v>2210</v>
      </c>
      <c r="G75" s="4867" t="s">
        <v>2248</v>
      </c>
      <c r="H75" s="4867" t="s">
        <v>24</v>
      </c>
      <c r="I75" s="4867" t="s">
        <v>993</v>
      </c>
    </row>
    <row customHeight="1" ht="11.25">
      <c r="A76" s="4867" t="s">
        <v>2195</v>
      </c>
      <c r="B76" s="4867" t="s">
        <v>14</v>
      </c>
      <c r="C76" s="4867" t="s">
        <v>2249</v>
      </c>
      <c r="D76" s="4867" t="s">
        <v>2250</v>
      </c>
      <c r="E76" s="4867" t="s">
        <v>2251</v>
      </c>
      <c r="F76" s="4867" t="s">
        <v>2215</v>
      </c>
      <c r="G76" s="4867" t="s">
        <v>2252</v>
      </c>
      <c r="H76" s="4867" t="s">
        <v>24</v>
      </c>
      <c r="I76" s="4867" t="s">
        <v>993</v>
      </c>
    </row>
    <row customHeight="1" ht="11.25">
      <c r="A77" s="4867" t="s">
        <v>2195</v>
      </c>
      <c r="B77" s="4867" t="s">
        <v>14</v>
      </c>
      <c r="C77" s="4867" t="s">
        <v>2253</v>
      </c>
      <c r="D77" s="4867" t="s">
        <v>2254</v>
      </c>
      <c r="E77" s="4867" t="s">
        <v>2255</v>
      </c>
      <c r="F77" s="4867" t="s">
        <v>2256</v>
      </c>
      <c r="G77" s="4867" t="s">
        <v>2257</v>
      </c>
      <c r="H77" s="4867" t="s">
        <v>24</v>
      </c>
      <c r="I77" s="4867" t="s">
        <v>993</v>
      </c>
    </row>
    <row customHeight="1" ht="11.25">
      <c r="A78" s="4867" t="s">
        <v>2195</v>
      </c>
      <c r="B78" s="4867" t="s">
        <v>14</v>
      </c>
      <c r="C78" s="4867" t="s">
        <v>2262</v>
      </c>
      <c r="D78" s="4867" t="s">
        <v>2263</v>
      </c>
      <c r="E78" s="4867" t="s">
        <v>2260</v>
      </c>
      <c r="F78" s="4867" t="s">
        <v>2264</v>
      </c>
      <c r="G78" s="4867" t="s">
        <v>2265</v>
      </c>
      <c r="H78" s="4867" t="s">
        <v>24</v>
      </c>
      <c r="I78" s="4867" t="s">
        <v>993</v>
      </c>
    </row>
    <row customHeight="1" ht="11.25">
      <c r="A79" s="4867" t="s">
        <v>2195</v>
      </c>
      <c r="B79" s="4867" t="s">
        <v>14</v>
      </c>
      <c r="C79" s="4867" t="s">
        <v>2266</v>
      </c>
      <c r="D79" s="4867" t="s">
        <v>2267</v>
      </c>
      <c r="E79" s="4867" t="s">
        <v>2268</v>
      </c>
      <c r="F79" s="4867" t="s">
        <v>2215</v>
      </c>
      <c r="G79" s="4867" t="s">
        <v>2269</v>
      </c>
      <c r="H79" s="4867" t="s">
        <v>24</v>
      </c>
      <c r="I79" s="4867" t="s">
        <v>993</v>
      </c>
    </row>
    <row customHeight="1" ht="11.25">
      <c r="A80" s="4867" t="s">
        <v>2195</v>
      </c>
      <c r="B80" s="4867" t="s">
        <v>14</v>
      </c>
      <c r="C80" s="4867" t="s">
        <v>2406</v>
      </c>
      <c r="D80" s="4867" t="s">
        <v>2407</v>
      </c>
      <c r="E80" s="4867" t="s">
        <v>2408</v>
      </c>
      <c r="F80" s="4867" t="s">
        <v>2409</v>
      </c>
      <c r="G80" s="4867" t="s">
        <v>24</v>
      </c>
      <c r="H80" s="4867" t="s">
        <v>24</v>
      </c>
      <c r="I80" s="4867" t="s">
        <v>993</v>
      </c>
    </row>
    <row customHeight="1" ht="11.25">
      <c r="A81" s="4867" t="s">
        <v>2195</v>
      </c>
      <c r="B81" s="4867" t="s">
        <v>14</v>
      </c>
      <c r="C81" s="4867" t="s">
        <v>2270</v>
      </c>
      <c r="D81" s="4867" t="s">
        <v>2271</v>
      </c>
      <c r="E81" s="4867" t="s">
        <v>2272</v>
      </c>
      <c r="F81" s="4867" t="s">
        <v>2273</v>
      </c>
      <c r="G81" s="4867" t="s">
        <v>24</v>
      </c>
      <c r="H81" s="4867" t="s">
        <v>24</v>
      </c>
      <c r="I81" s="4867" t="s">
        <v>993</v>
      </c>
    </row>
    <row customHeight="1" ht="11.25">
      <c r="A82" s="4867" t="s">
        <v>2195</v>
      </c>
      <c r="B82" s="4867" t="s">
        <v>14</v>
      </c>
      <c r="C82" s="4867" t="s">
        <v>2410</v>
      </c>
      <c r="D82" s="4867" t="s">
        <v>2411</v>
      </c>
      <c r="E82" s="4867" t="s">
        <v>2412</v>
      </c>
      <c r="F82" s="4867" t="s">
        <v>2256</v>
      </c>
      <c r="G82" s="4867" t="s">
        <v>2413</v>
      </c>
      <c r="H82" s="4867" t="s">
        <v>24</v>
      </c>
      <c r="I82" s="4867" t="s">
        <v>993</v>
      </c>
    </row>
    <row customHeight="1" ht="11.25">
      <c r="A83" s="4867" t="s">
        <v>2195</v>
      </c>
      <c r="B83" s="4867" t="s">
        <v>14</v>
      </c>
      <c r="C83" s="4867" t="s">
        <v>2414</v>
      </c>
      <c r="D83" s="4867" t="s">
        <v>2415</v>
      </c>
      <c r="E83" s="4867" t="s">
        <v>2416</v>
      </c>
      <c r="F83" s="4867" t="s">
        <v>2210</v>
      </c>
      <c r="G83" s="4867" t="s">
        <v>2417</v>
      </c>
      <c r="H83" s="4867" t="s">
        <v>24</v>
      </c>
      <c r="I83" s="4867" t="s">
        <v>993</v>
      </c>
    </row>
    <row customHeight="1" ht="11.25">
      <c r="A84" s="4867" t="s">
        <v>2195</v>
      </c>
      <c r="B84" s="4867" t="s">
        <v>14</v>
      </c>
      <c r="C84" s="4867" t="s">
        <v>2282</v>
      </c>
      <c r="D84" s="4867" t="s">
        <v>2283</v>
      </c>
      <c r="E84" s="4867" t="s">
        <v>2284</v>
      </c>
      <c r="F84" s="4867" t="s">
        <v>2273</v>
      </c>
      <c r="G84" s="4867" t="s">
        <v>2285</v>
      </c>
      <c r="H84" s="4867" t="s">
        <v>24</v>
      </c>
      <c r="I84" s="4867" t="s">
        <v>993</v>
      </c>
    </row>
    <row customHeight="1" ht="11.25">
      <c r="A85" s="4867" t="s">
        <v>2195</v>
      </c>
      <c r="B85" s="4867" t="s">
        <v>14</v>
      </c>
      <c r="C85" s="4867" t="s">
        <v>2418</v>
      </c>
      <c r="D85" s="4867" t="s">
        <v>2419</v>
      </c>
      <c r="E85" s="4867" t="s">
        <v>2420</v>
      </c>
      <c r="F85" s="4867" t="s">
        <v>2280</v>
      </c>
      <c r="G85" s="4867" t="s">
        <v>2421</v>
      </c>
      <c r="H85" s="4867" t="s">
        <v>24</v>
      </c>
      <c r="I85" s="4867" t="s">
        <v>993</v>
      </c>
    </row>
    <row customHeight="1" ht="11.25">
      <c r="A86" s="4867" t="s">
        <v>2195</v>
      </c>
      <c r="B86" s="4867" t="s">
        <v>14</v>
      </c>
      <c r="C86" s="4867" t="s">
        <v>2422</v>
      </c>
      <c r="D86" s="4867" t="s">
        <v>2423</v>
      </c>
      <c r="E86" s="4867" t="s">
        <v>2424</v>
      </c>
      <c r="F86" s="4867" t="s">
        <v>2425</v>
      </c>
      <c r="G86" s="4867" t="s">
        <v>24</v>
      </c>
      <c r="H86" s="4867" t="s">
        <v>24</v>
      </c>
      <c r="I86" s="4867" t="s">
        <v>993</v>
      </c>
    </row>
    <row customHeight="1" ht="11.25">
      <c r="A87" s="4867" t="s">
        <v>2195</v>
      </c>
      <c r="B87" s="4867" t="s">
        <v>14</v>
      </c>
      <c r="C87" s="4867" t="s">
        <v>2286</v>
      </c>
      <c r="D87" s="4867" t="s">
        <v>2287</v>
      </c>
      <c r="E87" s="4867" t="s">
        <v>2288</v>
      </c>
      <c r="F87" s="4867" t="s">
        <v>2210</v>
      </c>
      <c r="G87" s="4867" t="s">
        <v>2289</v>
      </c>
      <c r="H87" s="4867" t="s">
        <v>24</v>
      </c>
      <c r="I87" s="4867" t="s">
        <v>993</v>
      </c>
    </row>
    <row customHeight="1" ht="11.25">
      <c r="A88" s="4867" t="s">
        <v>2195</v>
      </c>
      <c r="B88" s="4867" t="s">
        <v>14</v>
      </c>
      <c r="C88" s="4867" t="s">
        <v>2290</v>
      </c>
      <c r="D88" s="4867" t="s">
        <v>2291</v>
      </c>
      <c r="E88" s="4867" t="s">
        <v>2292</v>
      </c>
      <c r="F88" s="4867" t="s">
        <v>2280</v>
      </c>
      <c r="G88" s="4867" t="s">
        <v>2293</v>
      </c>
      <c r="H88" s="4867" t="s">
        <v>24</v>
      </c>
      <c r="I88" s="4867" t="s">
        <v>993</v>
      </c>
    </row>
    <row customHeight="1" ht="11.25">
      <c r="A89" s="4867" t="s">
        <v>2195</v>
      </c>
      <c r="B89" s="4867" t="s">
        <v>14</v>
      </c>
      <c r="C89" s="4867" t="s">
        <v>2426</v>
      </c>
      <c r="D89" s="4867" t="s">
        <v>2427</v>
      </c>
      <c r="E89" s="4867" t="s">
        <v>2428</v>
      </c>
      <c r="F89" s="4867" t="s">
        <v>2210</v>
      </c>
      <c r="G89" s="4867" t="s">
        <v>24</v>
      </c>
      <c r="H89" s="4867" t="s">
        <v>24</v>
      </c>
      <c r="I89" s="4867" t="s">
        <v>993</v>
      </c>
    </row>
    <row customHeight="1" ht="11.25">
      <c r="A90" s="4867" t="s">
        <v>2195</v>
      </c>
      <c r="B90" s="4867" t="s">
        <v>14</v>
      </c>
      <c r="C90" s="4867" t="s">
        <v>2429</v>
      </c>
      <c r="D90" s="4867" t="s">
        <v>2430</v>
      </c>
      <c r="E90" s="4867" t="s">
        <v>2431</v>
      </c>
      <c r="F90" s="4867" t="s">
        <v>2280</v>
      </c>
      <c r="G90" s="4867" t="s">
        <v>2432</v>
      </c>
      <c r="H90" s="4867" t="s">
        <v>24</v>
      </c>
      <c r="I90" s="4867" t="s">
        <v>993</v>
      </c>
    </row>
    <row customHeight="1" ht="11.25">
      <c r="A91" s="4867" t="s">
        <v>2195</v>
      </c>
      <c r="B91" s="4867" t="s">
        <v>14</v>
      </c>
      <c r="C91" s="4867" t="s">
        <v>2294</v>
      </c>
      <c r="D91" s="4867" t="s">
        <v>2295</v>
      </c>
      <c r="E91" s="4867" t="s">
        <v>2296</v>
      </c>
      <c r="F91" s="4867" t="s">
        <v>2210</v>
      </c>
      <c r="G91" s="4867" t="s">
        <v>2297</v>
      </c>
      <c r="H91" s="4867" t="s">
        <v>24</v>
      </c>
      <c r="I91" s="4867" t="s">
        <v>993</v>
      </c>
    </row>
    <row customHeight="1" ht="11.25">
      <c r="A92" s="4867" t="s">
        <v>2195</v>
      </c>
      <c r="B92" s="4867" t="s">
        <v>14</v>
      </c>
      <c r="C92" s="4867" t="s">
        <v>2433</v>
      </c>
      <c r="D92" s="4867" t="s">
        <v>2434</v>
      </c>
      <c r="E92" s="4867" t="s">
        <v>2435</v>
      </c>
      <c r="F92" s="4867" t="s">
        <v>2336</v>
      </c>
      <c r="G92" s="4867" t="s">
        <v>2436</v>
      </c>
      <c r="H92" s="4867" t="s">
        <v>24</v>
      </c>
      <c r="I92" s="4867" t="s">
        <v>993</v>
      </c>
    </row>
    <row customHeight="1" ht="11.25">
      <c r="A93" s="4867" t="s">
        <v>2195</v>
      </c>
      <c r="B93" s="4867" t="s">
        <v>14</v>
      </c>
      <c r="C93" s="4867" t="s">
        <v>2302</v>
      </c>
      <c r="D93" s="4867" t="s">
        <v>2303</v>
      </c>
      <c r="E93" s="4867" t="s">
        <v>2304</v>
      </c>
      <c r="F93" s="4867" t="s">
        <v>2210</v>
      </c>
      <c r="G93" s="4867" t="s">
        <v>2305</v>
      </c>
      <c r="H93" s="4867" t="s">
        <v>24</v>
      </c>
      <c r="I93" s="4867" t="s">
        <v>993</v>
      </c>
    </row>
    <row customHeight="1" ht="11.25">
      <c r="A94" s="4867" t="s">
        <v>2195</v>
      </c>
      <c r="B94" s="4867" t="s">
        <v>14</v>
      </c>
      <c r="C94" s="4867" t="s">
        <v>2437</v>
      </c>
      <c r="D94" s="4867" t="s">
        <v>2438</v>
      </c>
      <c r="E94" s="4867" t="s">
        <v>2439</v>
      </c>
      <c r="F94" s="4867" t="s">
        <v>2409</v>
      </c>
      <c r="G94" s="4867" t="s">
        <v>2440</v>
      </c>
      <c r="H94" s="4867" t="s">
        <v>24</v>
      </c>
      <c r="I94" s="4867" t="s">
        <v>993</v>
      </c>
    </row>
    <row customHeight="1" ht="11.25">
      <c r="A95" s="4867" t="s">
        <v>2195</v>
      </c>
      <c r="B95" s="4867" t="s">
        <v>14</v>
      </c>
      <c r="C95" s="4867" t="s">
        <v>2441</v>
      </c>
      <c r="D95" s="4867" t="s">
        <v>2442</v>
      </c>
      <c r="E95" s="4867" t="s">
        <v>2443</v>
      </c>
      <c r="F95" s="4867" t="s">
        <v>2280</v>
      </c>
      <c r="G95" s="4867" t="s">
        <v>2444</v>
      </c>
      <c r="H95" s="4867" t="s">
        <v>24</v>
      </c>
      <c r="I95" s="4867" t="s">
        <v>993</v>
      </c>
    </row>
    <row customHeight="1" ht="11.25">
      <c r="A96" s="4867" t="s">
        <v>2195</v>
      </c>
      <c r="B96" s="4867" t="s">
        <v>14</v>
      </c>
      <c r="C96" s="4867" t="s">
        <v>2306</v>
      </c>
      <c r="D96" s="4867" t="s">
        <v>2307</v>
      </c>
      <c r="E96" s="4867" t="s">
        <v>2308</v>
      </c>
      <c r="F96" s="4867" t="s">
        <v>2280</v>
      </c>
      <c r="G96" s="4867" t="s">
        <v>2309</v>
      </c>
      <c r="H96" s="4867" t="s">
        <v>24</v>
      </c>
      <c r="I96" s="4867" t="s">
        <v>993</v>
      </c>
    </row>
    <row customHeight="1" ht="11.25">
      <c r="A97" s="4867" t="s">
        <v>2195</v>
      </c>
      <c r="B97" s="4867" t="s">
        <v>14</v>
      </c>
      <c r="C97" s="4867" t="s">
        <v>2314</v>
      </c>
      <c r="D97" s="4867" t="s">
        <v>2315</v>
      </c>
      <c r="E97" s="4867" t="s">
        <v>2316</v>
      </c>
      <c r="F97" s="4867" t="s">
        <v>2210</v>
      </c>
      <c r="G97" s="4867" t="s">
        <v>2317</v>
      </c>
      <c r="H97" s="4867" t="s">
        <v>24</v>
      </c>
      <c r="I97" s="4867" t="s">
        <v>993</v>
      </c>
    </row>
    <row customHeight="1" ht="11.25">
      <c r="A98" s="4867" t="s">
        <v>2195</v>
      </c>
      <c r="B98" s="4867" t="s">
        <v>14</v>
      </c>
      <c r="C98" s="4867" t="s">
        <v>2318</v>
      </c>
      <c r="D98" s="4867" t="s">
        <v>2319</v>
      </c>
      <c r="E98" s="4867" t="s">
        <v>2320</v>
      </c>
      <c r="F98" s="4867" t="s">
        <v>2210</v>
      </c>
      <c r="G98" s="4867" t="s">
        <v>2321</v>
      </c>
      <c r="H98" s="4867" t="s">
        <v>24</v>
      </c>
      <c r="I98" s="4867" t="s">
        <v>993</v>
      </c>
    </row>
    <row customHeight="1" ht="11.25">
      <c r="A99" s="4867" t="s">
        <v>2195</v>
      </c>
      <c r="B99" s="4867" t="s">
        <v>14</v>
      </c>
      <c r="C99" s="4867" t="s">
        <v>2322</v>
      </c>
      <c r="D99" s="4867" t="s">
        <v>2323</v>
      </c>
      <c r="E99" s="4867" t="s">
        <v>2324</v>
      </c>
      <c r="F99" s="4867" t="s">
        <v>2210</v>
      </c>
      <c r="G99" s="4867" t="s">
        <v>2325</v>
      </c>
      <c r="H99" s="4867" t="s">
        <v>24</v>
      </c>
      <c r="I99" s="4867" t="s">
        <v>993</v>
      </c>
    </row>
    <row customHeight="1" ht="11.25">
      <c r="A100" s="4867" t="s">
        <v>2195</v>
      </c>
      <c r="B100" s="4867" t="s">
        <v>14</v>
      </c>
      <c r="C100" s="4867" t="s">
        <v>2445</v>
      </c>
      <c r="D100" s="4867" t="s">
        <v>2446</v>
      </c>
      <c r="E100" s="4867" t="s">
        <v>2447</v>
      </c>
      <c r="F100" s="4867" t="s">
        <v>2222</v>
      </c>
      <c r="G100" s="4867" t="s">
        <v>24</v>
      </c>
      <c r="H100" s="4867" t="s">
        <v>24</v>
      </c>
      <c r="I100" s="4867" t="s">
        <v>993</v>
      </c>
    </row>
    <row customHeight="1" ht="11.25">
      <c r="A101" s="4867" t="s">
        <v>2195</v>
      </c>
      <c r="B101" s="4867" t="s">
        <v>14</v>
      </c>
      <c r="C101" s="4867" t="s">
        <v>2326</v>
      </c>
      <c r="D101" s="4867" t="s">
        <v>2327</v>
      </c>
      <c r="E101" s="4867" t="s">
        <v>2328</v>
      </c>
      <c r="F101" s="4867" t="s">
        <v>2215</v>
      </c>
      <c r="G101" s="4867" t="s">
        <v>2329</v>
      </c>
      <c r="H101" s="4867" t="s">
        <v>24</v>
      </c>
      <c r="I101" s="4867" t="s">
        <v>993</v>
      </c>
    </row>
    <row customHeight="1" ht="11.25">
      <c r="A102" s="4867" t="s">
        <v>2195</v>
      </c>
      <c r="B102" s="4867" t="s">
        <v>14</v>
      </c>
      <c r="C102" s="4867" t="s">
        <v>2333</v>
      </c>
      <c r="D102" s="4867" t="s">
        <v>2334</v>
      </c>
      <c r="E102" s="4867" t="s">
        <v>2335</v>
      </c>
      <c r="F102" s="4867" t="s">
        <v>2336</v>
      </c>
      <c r="G102" s="4867" t="s">
        <v>2337</v>
      </c>
      <c r="H102" s="4867" t="s">
        <v>24</v>
      </c>
      <c r="I102" s="4867" t="s">
        <v>993</v>
      </c>
    </row>
    <row customHeight="1" ht="11.25">
      <c r="A103" s="4867" t="s">
        <v>2195</v>
      </c>
      <c r="B103" s="4867" t="s">
        <v>14</v>
      </c>
      <c r="C103" s="4867" t="s">
        <v>2338</v>
      </c>
      <c r="D103" s="4867" t="s">
        <v>2339</v>
      </c>
      <c r="E103" s="4867" t="s">
        <v>2340</v>
      </c>
      <c r="F103" s="4867" t="s">
        <v>2215</v>
      </c>
      <c r="G103" s="4867" t="s">
        <v>2341</v>
      </c>
      <c r="H103" s="4867" t="s">
        <v>24</v>
      </c>
      <c r="I103" s="4867" t="s">
        <v>993</v>
      </c>
    </row>
    <row customHeight="1" ht="11.25">
      <c r="A104" s="4867" t="s">
        <v>2195</v>
      </c>
      <c r="B104" s="4867" t="s">
        <v>14</v>
      </c>
      <c r="C104" s="4867" t="s">
        <v>2353</v>
      </c>
      <c r="D104" s="4867" t="s">
        <v>2354</v>
      </c>
      <c r="E104" s="4867" t="s">
        <v>2355</v>
      </c>
      <c r="F104" s="4867" t="s">
        <v>2210</v>
      </c>
      <c r="G104" s="4867" t="s">
        <v>2356</v>
      </c>
      <c r="H104" s="4867" t="s">
        <v>24</v>
      </c>
      <c r="I104" s="4867" t="s">
        <v>993</v>
      </c>
    </row>
    <row customHeight="1" ht="11.25">
      <c r="A105" s="4867" t="s">
        <v>2195</v>
      </c>
      <c r="B105" s="4867" t="s">
        <v>14</v>
      </c>
      <c r="C105" s="4867" t="s">
        <v>2357</v>
      </c>
      <c r="D105" s="4867" t="s">
        <v>2358</v>
      </c>
      <c r="E105" s="4867" t="s">
        <v>2359</v>
      </c>
      <c r="F105" s="4867" t="s">
        <v>2360</v>
      </c>
      <c r="G105" s="4867" t="s">
        <v>24</v>
      </c>
      <c r="H105" s="4867" t="s">
        <v>24</v>
      </c>
      <c r="I105" s="4867" t="s">
        <v>993</v>
      </c>
    </row>
    <row customHeight="1" ht="11.25">
      <c r="A106" s="4867" t="s">
        <v>2195</v>
      </c>
      <c r="B106" s="4867" t="s">
        <v>14</v>
      </c>
      <c r="C106" s="4867" t="s">
        <v>2361</v>
      </c>
      <c r="D106" s="4867" t="s">
        <v>2362</v>
      </c>
      <c r="E106" s="4867" t="s">
        <v>2359</v>
      </c>
      <c r="F106" s="4867" t="s">
        <v>2363</v>
      </c>
      <c r="G106" s="4867" t="s">
        <v>2364</v>
      </c>
      <c r="H106" s="4867" t="s">
        <v>24</v>
      </c>
      <c r="I106" s="4867" t="s">
        <v>993</v>
      </c>
    </row>
    <row customHeight="1" ht="11.25">
      <c r="A107" s="4867" t="s">
        <v>2195</v>
      </c>
      <c r="B107" s="4867" t="s">
        <v>14</v>
      </c>
      <c r="C107" s="4867" t="s">
        <v>2196</v>
      </c>
      <c r="D107" s="4867" t="s">
        <v>2197</v>
      </c>
      <c r="E107" s="4867" t="s">
        <v>2198</v>
      </c>
      <c r="F107" s="4867" t="s">
        <v>2199</v>
      </c>
      <c r="G107" s="4867" t="s">
        <v>2200</v>
      </c>
      <c r="H107" s="4867" t="s">
        <v>24</v>
      </c>
      <c r="I107" s="4867" t="s">
        <v>598</v>
      </c>
    </row>
    <row customHeight="1" ht="11.25">
      <c r="A108" s="4867" t="s">
        <v>2195</v>
      </c>
      <c r="B108" s="4867" t="s">
        <v>14</v>
      </c>
      <c r="C108" s="4867" t="s">
        <v>2219</v>
      </c>
      <c r="D108" s="4867" t="s">
        <v>2220</v>
      </c>
      <c r="E108" s="4867" t="s">
        <v>2221</v>
      </c>
      <c r="F108" s="4867" t="s">
        <v>2222</v>
      </c>
      <c r="G108" s="4867" t="s">
        <v>2223</v>
      </c>
      <c r="H108" s="4867" t="s">
        <v>24</v>
      </c>
      <c r="I108" s="4867" t="s">
        <v>598</v>
      </c>
    </row>
    <row customHeight="1" ht="11.25">
      <c r="A109" s="4867" t="s">
        <v>2195</v>
      </c>
      <c r="B109" s="4867" t="s">
        <v>14</v>
      </c>
      <c r="C109" s="4867" t="s">
        <v>2224</v>
      </c>
      <c r="D109" s="4867" t="s">
        <v>2225</v>
      </c>
      <c r="E109" s="4867" t="s">
        <v>2226</v>
      </c>
      <c r="F109" s="4867" t="s">
        <v>2222</v>
      </c>
      <c r="G109" s="4867" t="s">
        <v>2227</v>
      </c>
      <c r="H109" s="4867" t="s">
        <v>24</v>
      </c>
      <c r="I109" s="4867" t="s">
        <v>598</v>
      </c>
    </row>
    <row customHeight="1" ht="11.25">
      <c r="A110" s="4867" t="s">
        <v>2195</v>
      </c>
      <c r="B110" s="4867" t="s">
        <v>14</v>
      </c>
      <c r="C110" s="4867" t="s">
        <v>2388</v>
      </c>
      <c r="D110" s="4867" t="s">
        <v>2389</v>
      </c>
      <c r="E110" s="4867" t="s">
        <v>2390</v>
      </c>
      <c r="F110" s="4867" t="s">
        <v>2210</v>
      </c>
      <c r="G110" s="4867" t="s">
        <v>24</v>
      </c>
      <c r="H110" s="4867" t="s">
        <v>24</v>
      </c>
      <c r="I110" s="4867" t="s">
        <v>598</v>
      </c>
    </row>
    <row customHeight="1" ht="11.25">
      <c r="A111" s="4867" t="s">
        <v>2195</v>
      </c>
      <c r="B111" s="4867" t="s">
        <v>14</v>
      </c>
      <c r="C111" s="4867" t="s">
        <v>2391</v>
      </c>
      <c r="D111" s="4867" t="s">
        <v>2392</v>
      </c>
      <c r="E111" s="4867" t="s">
        <v>2393</v>
      </c>
      <c r="F111" s="4867" t="s">
        <v>2222</v>
      </c>
      <c r="G111" s="4867" t="s">
        <v>2394</v>
      </c>
      <c r="H111" s="4867" t="s">
        <v>24</v>
      </c>
      <c r="I111" s="4867" t="s">
        <v>598</v>
      </c>
    </row>
    <row customHeight="1" ht="11.25">
      <c r="A112" s="4867" t="s">
        <v>2195</v>
      </c>
      <c r="B112" s="4867" t="s">
        <v>14</v>
      </c>
      <c r="C112" s="4867" t="s">
        <v>2395</v>
      </c>
      <c r="D112" s="4867" t="s">
        <v>2396</v>
      </c>
      <c r="E112" s="4867" t="s">
        <v>2397</v>
      </c>
      <c r="F112" s="4867" t="s">
        <v>2210</v>
      </c>
      <c r="G112" s="4867" t="s">
        <v>2398</v>
      </c>
      <c r="H112" s="4867" t="s">
        <v>24</v>
      </c>
      <c r="I112" s="4867" t="s">
        <v>598</v>
      </c>
    </row>
    <row customHeight="1" ht="11.25">
      <c r="A113" s="4867" t="s">
        <v>2195</v>
      </c>
      <c r="B113" s="4867" t="s">
        <v>14</v>
      </c>
      <c r="C113" s="4867" t="s">
        <v>2399</v>
      </c>
      <c r="D113" s="4867" t="s">
        <v>2400</v>
      </c>
      <c r="E113" s="4867" t="s">
        <v>2401</v>
      </c>
      <c r="F113" s="4867" t="s">
        <v>2210</v>
      </c>
      <c r="G113" s="4867" t="s">
        <v>2402</v>
      </c>
      <c r="H113" s="4867" t="s">
        <v>24</v>
      </c>
      <c r="I113" s="4867" t="s">
        <v>598</v>
      </c>
    </row>
    <row customHeight="1" ht="11.25">
      <c r="A114" s="4867" t="s">
        <v>2195</v>
      </c>
      <c r="B114" s="4867" t="s">
        <v>14</v>
      </c>
      <c r="C114" s="4867" t="s">
        <v>2232</v>
      </c>
      <c r="D114" s="4867" t="s">
        <v>2233</v>
      </c>
      <c r="E114" s="4867" t="s">
        <v>2234</v>
      </c>
      <c r="F114" s="4867" t="s">
        <v>2235</v>
      </c>
      <c r="G114" s="4867" t="s">
        <v>2236</v>
      </c>
      <c r="H114" s="4867" t="s">
        <v>24</v>
      </c>
      <c r="I114" s="4867" t="s">
        <v>598</v>
      </c>
    </row>
    <row customHeight="1" ht="11.25">
      <c r="A115" s="4867" t="s">
        <v>2195</v>
      </c>
      <c r="B115" s="4867" t="s">
        <v>14</v>
      </c>
      <c r="C115" s="4867" t="s">
        <v>2403</v>
      </c>
      <c r="D115" s="4867" t="s">
        <v>2404</v>
      </c>
      <c r="E115" s="4867" t="s">
        <v>2405</v>
      </c>
      <c r="F115" s="4867" t="s">
        <v>2235</v>
      </c>
      <c r="G115" s="4867" t="s">
        <v>24</v>
      </c>
      <c r="H115" s="4867" t="s">
        <v>24</v>
      </c>
      <c r="I115" s="4867" t="s">
        <v>598</v>
      </c>
    </row>
    <row customHeight="1" ht="11.25">
      <c r="A116" s="4867" t="s">
        <v>2195</v>
      </c>
      <c r="B116" s="4867" t="s">
        <v>14</v>
      </c>
      <c r="C116" s="4867" t="s">
        <v>2237</v>
      </c>
      <c r="D116" s="4867" t="s">
        <v>2238</v>
      </c>
      <c r="E116" s="4867" t="s">
        <v>2239</v>
      </c>
      <c r="F116" s="4867" t="s">
        <v>2215</v>
      </c>
      <c r="G116" s="4867" t="s">
        <v>2240</v>
      </c>
      <c r="H116" s="4867" t="s">
        <v>24</v>
      </c>
      <c r="I116" s="4867" t="s">
        <v>598</v>
      </c>
    </row>
    <row customHeight="1" ht="11.25">
      <c r="A117" s="4867" t="s">
        <v>2195</v>
      </c>
      <c r="B117" s="4867" t="s">
        <v>14</v>
      </c>
      <c r="C117" s="4867" t="s">
        <v>2245</v>
      </c>
      <c r="D117" s="4867" t="s">
        <v>2246</v>
      </c>
      <c r="E117" s="4867" t="s">
        <v>2247</v>
      </c>
      <c r="F117" s="4867" t="s">
        <v>2210</v>
      </c>
      <c r="G117" s="4867" t="s">
        <v>2248</v>
      </c>
      <c r="H117" s="4867" t="s">
        <v>24</v>
      </c>
      <c r="I117" s="4867" t="s">
        <v>598</v>
      </c>
    </row>
    <row customHeight="1" ht="11.25">
      <c r="A118" s="4867" t="s">
        <v>2195</v>
      </c>
      <c r="B118" s="4867" t="s">
        <v>14</v>
      </c>
      <c r="C118" s="4867" t="s">
        <v>2249</v>
      </c>
      <c r="D118" s="4867" t="s">
        <v>2250</v>
      </c>
      <c r="E118" s="4867" t="s">
        <v>2251</v>
      </c>
      <c r="F118" s="4867" t="s">
        <v>2215</v>
      </c>
      <c r="G118" s="4867" t="s">
        <v>2252</v>
      </c>
      <c r="H118" s="4867" t="s">
        <v>24</v>
      </c>
      <c r="I118" s="4867" t="s">
        <v>598</v>
      </c>
    </row>
    <row customHeight="1" ht="11.25">
      <c r="A119" s="4867" t="s">
        <v>2195</v>
      </c>
      <c r="B119" s="4867" t="s">
        <v>14</v>
      </c>
      <c r="C119" s="4867" t="s">
        <v>2253</v>
      </c>
      <c r="D119" s="4867" t="s">
        <v>2254</v>
      </c>
      <c r="E119" s="4867" t="s">
        <v>2255</v>
      </c>
      <c r="F119" s="4867" t="s">
        <v>2256</v>
      </c>
      <c r="G119" s="4867" t="s">
        <v>2257</v>
      </c>
      <c r="H119" s="4867" t="s">
        <v>24</v>
      </c>
      <c r="I119" s="4867" t="s">
        <v>598</v>
      </c>
    </row>
    <row customHeight="1" ht="11.25">
      <c r="A120" s="4867" t="s">
        <v>2195</v>
      </c>
      <c r="B120" s="4867" t="s">
        <v>14</v>
      </c>
      <c r="C120" s="4867" t="s">
        <v>2266</v>
      </c>
      <c r="D120" s="4867" t="s">
        <v>2267</v>
      </c>
      <c r="E120" s="4867" t="s">
        <v>2268</v>
      </c>
      <c r="F120" s="4867" t="s">
        <v>2215</v>
      </c>
      <c r="G120" s="4867" t="s">
        <v>2269</v>
      </c>
      <c r="H120" s="4867" t="s">
        <v>24</v>
      </c>
      <c r="I120" s="4867" t="s">
        <v>598</v>
      </c>
    </row>
    <row customHeight="1" ht="11.25">
      <c r="A121" s="4867" t="s">
        <v>2195</v>
      </c>
      <c r="B121" s="4867" t="s">
        <v>14</v>
      </c>
      <c r="C121" s="4867" t="s">
        <v>2406</v>
      </c>
      <c r="D121" s="4867" t="s">
        <v>2407</v>
      </c>
      <c r="E121" s="4867" t="s">
        <v>2408</v>
      </c>
      <c r="F121" s="4867" t="s">
        <v>2409</v>
      </c>
      <c r="G121" s="4867" t="s">
        <v>24</v>
      </c>
      <c r="H121" s="4867" t="s">
        <v>24</v>
      </c>
      <c r="I121" s="4867" t="s">
        <v>598</v>
      </c>
    </row>
    <row customHeight="1" ht="11.25">
      <c r="A122" s="4867" t="s">
        <v>2195</v>
      </c>
      <c r="B122" s="4867" t="s">
        <v>14</v>
      </c>
      <c r="C122" s="4867" t="s">
        <v>2270</v>
      </c>
      <c r="D122" s="4867" t="s">
        <v>2271</v>
      </c>
      <c r="E122" s="4867" t="s">
        <v>2272</v>
      </c>
      <c r="F122" s="4867" t="s">
        <v>2273</v>
      </c>
      <c r="G122" s="4867" t="s">
        <v>24</v>
      </c>
      <c r="H122" s="4867" t="s">
        <v>24</v>
      </c>
      <c r="I122" s="4867" t="s">
        <v>598</v>
      </c>
    </row>
    <row customHeight="1" ht="11.25">
      <c r="A123" s="4867" t="s">
        <v>2195</v>
      </c>
      <c r="B123" s="4867" t="s">
        <v>14</v>
      </c>
      <c r="C123" s="4867" t="s">
        <v>2410</v>
      </c>
      <c r="D123" s="4867" t="s">
        <v>2411</v>
      </c>
      <c r="E123" s="4867" t="s">
        <v>2412</v>
      </c>
      <c r="F123" s="4867" t="s">
        <v>2256</v>
      </c>
      <c r="G123" s="4867" t="s">
        <v>2413</v>
      </c>
      <c r="H123" s="4867" t="s">
        <v>24</v>
      </c>
      <c r="I123" s="4867" t="s">
        <v>598</v>
      </c>
    </row>
    <row customHeight="1" ht="11.25">
      <c r="A124" s="4867" t="s">
        <v>2195</v>
      </c>
      <c r="B124" s="4867" t="s">
        <v>14</v>
      </c>
      <c r="C124" s="4867" t="s">
        <v>2282</v>
      </c>
      <c r="D124" s="4867" t="s">
        <v>2283</v>
      </c>
      <c r="E124" s="4867" t="s">
        <v>2284</v>
      </c>
      <c r="F124" s="4867" t="s">
        <v>2273</v>
      </c>
      <c r="G124" s="4867" t="s">
        <v>2285</v>
      </c>
      <c r="H124" s="4867" t="s">
        <v>24</v>
      </c>
      <c r="I124" s="4867" t="s">
        <v>598</v>
      </c>
    </row>
    <row customHeight="1" ht="11.25">
      <c r="A125" s="4867" t="s">
        <v>2195</v>
      </c>
      <c r="B125" s="4867" t="s">
        <v>14</v>
      </c>
      <c r="C125" s="4867" t="s">
        <v>2418</v>
      </c>
      <c r="D125" s="4867" t="s">
        <v>2419</v>
      </c>
      <c r="E125" s="4867" t="s">
        <v>2420</v>
      </c>
      <c r="F125" s="4867" t="s">
        <v>2280</v>
      </c>
      <c r="G125" s="4867" t="s">
        <v>2421</v>
      </c>
      <c r="H125" s="4867" t="s">
        <v>24</v>
      </c>
      <c r="I125" s="4867" t="s">
        <v>598</v>
      </c>
    </row>
    <row customHeight="1" ht="11.25">
      <c r="A126" s="4867" t="s">
        <v>2195</v>
      </c>
      <c r="B126" s="4867" t="s">
        <v>14</v>
      </c>
      <c r="C126" s="4867" t="s">
        <v>2422</v>
      </c>
      <c r="D126" s="4867" t="s">
        <v>2423</v>
      </c>
      <c r="E126" s="4867" t="s">
        <v>2424</v>
      </c>
      <c r="F126" s="4867" t="s">
        <v>2425</v>
      </c>
      <c r="G126" s="4867" t="s">
        <v>24</v>
      </c>
      <c r="H126" s="4867" t="s">
        <v>24</v>
      </c>
      <c r="I126" s="4867" t="s">
        <v>598</v>
      </c>
    </row>
    <row customHeight="1" ht="11.25">
      <c r="A127" s="4867" t="s">
        <v>2195</v>
      </c>
      <c r="B127" s="4867" t="s">
        <v>14</v>
      </c>
      <c r="C127" s="4867" t="s">
        <v>2286</v>
      </c>
      <c r="D127" s="4867" t="s">
        <v>2287</v>
      </c>
      <c r="E127" s="4867" t="s">
        <v>2288</v>
      </c>
      <c r="F127" s="4867" t="s">
        <v>2210</v>
      </c>
      <c r="G127" s="4867" t="s">
        <v>2289</v>
      </c>
      <c r="H127" s="4867" t="s">
        <v>24</v>
      </c>
      <c r="I127" s="4867" t="s">
        <v>598</v>
      </c>
    </row>
    <row customHeight="1" ht="11.25">
      <c r="A128" s="4867" t="s">
        <v>2195</v>
      </c>
      <c r="B128" s="4867" t="s">
        <v>14</v>
      </c>
      <c r="C128" s="4867" t="s">
        <v>2290</v>
      </c>
      <c r="D128" s="4867" t="s">
        <v>2291</v>
      </c>
      <c r="E128" s="4867" t="s">
        <v>2292</v>
      </c>
      <c r="F128" s="4867" t="s">
        <v>2280</v>
      </c>
      <c r="G128" s="4867" t="s">
        <v>2293</v>
      </c>
      <c r="H128" s="4867" t="s">
        <v>24</v>
      </c>
      <c r="I128" s="4867" t="s">
        <v>598</v>
      </c>
    </row>
    <row customHeight="1" ht="11.25">
      <c r="A129" s="4867" t="s">
        <v>2195</v>
      </c>
      <c r="B129" s="4867" t="s">
        <v>14</v>
      </c>
      <c r="C129" s="4867" t="s">
        <v>2426</v>
      </c>
      <c r="D129" s="4867" t="s">
        <v>2427</v>
      </c>
      <c r="E129" s="4867" t="s">
        <v>2428</v>
      </c>
      <c r="F129" s="4867" t="s">
        <v>2210</v>
      </c>
      <c r="G129" s="4867" t="s">
        <v>24</v>
      </c>
      <c r="H129" s="4867" t="s">
        <v>24</v>
      </c>
      <c r="I129" s="4867" t="s">
        <v>598</v>
      </c>
    </row>
    <row customHeight="1" ht="11.25">
      <c r="A130" s="4867" t="s">
        <v>2195</v>
      </c>
      <c r="B130" s="4867" t="s">
        <v>14</v>
      </c>
      <c r="C130" s="4867" t="s">
        <v>2294</v>
      </c>
      <c r="D130" s="4867" t="s">
        <v>2295</v>
      </c>
      <c r="E130" s="4867" t="s">
        <v>2296</v>
      </c>
      <c r="F130" s="4867" t="s">
        <v>2210</v>
      </c>
      <c r="G130" s="4867" t="s">
        <v>2297</v>
      </c>
      <c r="H130" s="4867" t="s">
        <v>24</v>
      </c>
      <c r="I130" s="4867" t="s">
        <v>598</v>
      </c>
    </row>
    <row customHeight="1" ht="11.25">
      <c r="A131" s="4867" t="s">
        <v>2195</v>
      </c>
      <c r="B131" s="4867" t="s">
        <v>14</v>
      </c>
      <c r="C131" s="4867" t="s">
        <v>2433</v>
      </c>
      <c r="D131" s="4867" t="s">
        <v>2434</v>
      </c>
      <c r="E131" s="4867" t="s">
        <v>2435</v>
      </c>
      <c r="F131" s="4867" t="s">
        <v>2336</v>
      </c>
      <c r="G131" s="4867" t="s">
        <v>2436</v>
      </c>
      <c r="H131" s="4867" t="s">
        <v>24</v>
      </c>
      <c r="I131" s="4867" t="s">
        <v>598</v>
      </c>
    </row>
    <row customHeight="1" ht="11.25">
      <c r="A132" s="4867" t="s">
        <v>2195</v>
      </c>
      <c r="B132" s="4867" t="s">
        <v>14</v>
      </c>
      <c r="C132" s="4867" t="s">
        <v>2437</v>
      </c>
      <c r="D132" s="4867" t="s">
        <v>2438</v>
      </c>
      <c r="E132" s="4867" t="s">
        <v>2439</v>
      </c>
      <c r="F132" s="4867" t="s">
        <v>2409</v>
      </c>
      <c r="G132" s="4867" t="s">
        <v>2440</v>
      </c>
      <c r="H132" s="4867" t="s">
        <v>24</v>
      </c>
      <c r="I132" s="4867" t="s">
        <v>598</v>
      </c>
    </row>
    <row customHeight="1" ht="11.25">
      <c r="A133" s="4867" t="s">
        <v>2195</v>
      </c>
      <c r="B133" s="4867" t="s">
        <v>14</v>
      </c>
      <c r="C133" s="4867" t="s">
        <v>2441</v>
      </c>
      <c r="D133" s="4867" t="s">
        <v>2442</v>
      </c>
      <c r="E133" s="4867" t="s">
        <v>2443</v>
      </c>
      <c r="F133" s="4867" t="s">
        <v>2280</v>
      </c>
      <c r="G133" s="4867" t="s">
        <v>2444</v>
      </c>
      <c r="H133" s="4867" t="s">
        <v>24</v>
      </c>
      <c r="I133" s="4867" t="s">
        <v>598</v>
      </c>
    </row>
    <row customHeight="1" ht="11.25">
      <c r="A134" s="4867" t="s">
        <v>2195</v>
      </c>
      <c r="B134" s="4867" t="s">
        <v>14</v>
      </c>
      <c r="C134" s="4867" t="s">
        <v>2306</v>
      </c>
      <c r="D134" s="4867" t="s">
        <v>2307</v>
      </c>
      <c r="E134" s="4867" t="s">
        <v>2308</v>
      </c>
      <c r="F134" s="4867" t="s">
        <v>2280</v>
      </c>
      <c r="G134" s="4867" t="s">
        <v>2309</v>
      </c>
      <c r="H134" s="4867" t="s">
        <v>24</v>
      </c>
      <c r="I134" s="4867" t="s">
        <v>598</v>
      </c>
    </row>
    <row customHeight="1" ht="11.25">
      <c r="A135" s="4867" t="s">
        <v>2195</v>
      </c>
      <c r="B135" s="4867" t="s">
        <v>14</v>
      </c>
      <c r="C135" s="4867" t="s">
        <v>2314</v>
      </c>
      <c r="D135" s="4867" t="s">
        <v>2315</v>
      </c>
      <c r="E135" s="4867" t="s">
        <v>2316</v>
      </c>
      <c r="F135" s="4867" t="s">
        <v>2210</v>
      </c>
      <c r="G135" s="4867" t="s">
        <v>2317</v>
      </c>
      <c r="H135" s="4867" t="s">
        <v>24</v>
      </c>
      <c r="I135" s="4867" t="s">
        <v>598</v>
      </c>
    </row>
    <row customHeight="1" ht="11.25">
      <c r="A136" s="4867" t="s">
        <v>2195</v>
      </c>
      <c r="B136" s="4867" t="s">
        <v>14</v>
      </c>
      <c r="C136" s="4867" t="s">
        <v>2318</v>
      </c>
      <c r="D136" s="4867" t="s">
        <v>2319</v>
      </c>
      <c r="E136" s="4867" t="s">
        <v>2320</v>
      </c>
      <c r="F136" s="4867" t="s">
        <v>2210</v>
      </c>
      <c r="G136" s="4867" t="s">
        <v>2321</v>
      </c>
      <c r="H136" s="4867" t="s">
        <v>24</v>
      </c>
      <c r="I136" s="4867" t="s">
        <v>598</v>
      </c>
    </row>
    <row customHeight="1" ht="11.25">
      <c r="A137" s="4867" t="s">
        <v>2195</v>
      </c>
      <c r="B137" s="4867" t="s">
        <v>14</v>
      </c>
      <c r="C137" s="4867" t="s">
        <v>2322</v>
      </c>
      <c r="D137" s="4867" t="s">
        <v>2323</v>
      </c>
      <c r="E137" s="4867" t="s">
        <v>2324</v>
      </c>
      <c r="F137" s="4867" t="s">
        <v>2210</v>
      </c>
      <c r="G137" s="4867" t="s">
        <v>2325</v>
      </c>
      <c r="H137" s="4867" t="s">
        <v>24</v>
      </c>
      <c r="I137" s="4867" t="s">
        <v>598</v>
      </c>
    </row>
    <row customHeight="1" ht="11.25">
      <c r="A138" s="4867" t="s">
        <v>2195</v>
      </c>
      <c r="B138" s="4867" t="s">
        <v>14</v>
      </c>
      <c r="C138" s="4867" t="s">
        <v>2445</v>
      </c>
      <c r="D138" s="4867" t="s">
        <v>2446</v>
      </c>
      <c r="E138" s="4867" t="s">
        <v>2447</v>
      </c>
      <c r="F138" s="4867" t="s">
        <v>2222</v>
      </c>
      <c r="G138" s="4867" t="s">
        <v>24</v>
      </c>
      <c r="H138" s="4867" t="s">
        <v>24</v>
      </c>
      <c r="I138" s="4867" t="s">
        <v>598</v>
      </c>
    </row>
    <row customHeight="1" ht="11.25">
      <c r="A139" s="4867" t="s">
        <v>2195</v>
      </c>
      <c r="B139" s="4867" t="s">
        <v>14</v>
      </c>
      <c r="C139" s="4867" t="s">
        <v>2326</v>
      </c>
      <c r="D139" s="4867" t="s">
        <v>2327</v>
      </c>
      <c r="E139" s="4867" t="s">
        <v>2328</v>
      </c>
      <c r="F139" s="4867" t="s">
        <v>2215</v>
      </c>
      <c r="G139" s="4867" t="s">
        <v>2329</v>
      </c>
      <c r="H139" s="4867" t="s">
        <v>24</v>
      </c>
      <c r="I139" s="4867" t="s">
        <v>598</v>
      </c>
    </row>
    <row customHeight="1" ht="11.25">
      <c r="A140" s="4867" t="s">
        <v>2195</v>
      </c>
      <c r="B140" s="4867" t="s">
        <v>14</v>
      </c>
      <c r="C140" s="4867" t="s">
        <v>2333</v>
      </c>
      <c r="D140" s="4867" t="s">
        <v>2334</v>
      </c>
      <c r="E140" s="4867" t="s">
        <v>2335</v>
      </c>
      <c r="F140" s="4867" t="s">
        <v>2336</v>
      </c>
      <c r="G140" s="4867" t="s">
        <v>2337</v>
      </c>
      <c r="H140" s="4867" t="s">
        <v>24</v>
      </c>
      <c r="I140" s="4867" t="s">
        <v>598</v>
      </c>
    </row>
    <row customHeight="1" ht="11.25">
      <c r="A141" s="4867" t="s">
        <v>2195</v>
      </c>
      <c r="B141" s="4867" t="s">
        <v>14</v>
      </c>
      <c r="C141" s="4867" t="s">
        <v>2338</v>
      </c>
      <c r="D141" s="4867" t="s">
        <v>2339</v>
      </c>
      <c r="E141" s="4867" t="s">
        <v>2340</v>
      </c>
      <c r="F141" s="4867" t="s">
        <v>2215</v>
      </c>
      <c r="G141" s="4867" t="s">
        <v>2341</v>
      </c>
      <c r="H141" s="4867" t="s">
        <v>24</v>
      </c>
      <c r="I141" s="4867" t="s">
        <v>598</v>
      </c>
    </row>
    <row customHeight="1" ht="11.25">
      <c r="A142" s="4867" t="s">
        <v>2195</v>
      </c>
      <c r="B142" s="4867" t="s">
        <v>14</v>
      </c>
      <c r="C142" s="4867" t="s">
        <v>2353</v>
      </c>
      <c r="D142" s="4867" t="s">
        <v>2354</v>
      </c>
      <c r="E142" s="4867" t="s">
        <v>2355</v>
      </c>
      <c r="F142" s="4867" t="s">
        <v>2210</v>
      </c>
      <c r="G142" s="4867" t="s">
        <v>2356</v>
      </c>
      <c r="H142" s="4867" t="s">
        <v>24</v>
      </c>
      <c r="I142" s="4867" t="s">
        <v>598</v>
      </c>
    </row>
    <row customHeight="1" ht="11.25">
      <c r="A143" s="4867" t="s">
        <v>2195</v>
      </c>
      <c r="B143" s="4867" t="s">
        <v>14</v>
      </c>
      <c r="C143" s="4867" t="s">
        <v>2357</v>
      </c>
      <c r="D143" s="4867" t="s">
        <v>2358</v>
      </c>
      <c r="E143" s="4867" t="s">
        <v>2359</v>
      </c>
      <c r="F143" s="4867" t="s">
        <v>2360</v>
      </c>
      <c r="G143" s="4867" t="s">
        <v>24</v>
      </c>
      <c r="H143" s="4867" t="s">
        <v>24</v>
      </c>
      <c r="I143" s="4867" t="s">
        <v>598</v>
      </c>
    </row>
    <row customHeight="1" ht="11.25">
      <c r="A144" s="4867" t="s">
        <v>2195</v>
      </c>
      <c r="B144" s="4867" t="s">
        <v>14</v>
      </c>
      <c r="C144" s="4867" t="s">
        <v>2361</v>
      </c>
      <c r="D144" s="4867" t="s">
        <v>2362</v>
      </c>
      <c r="E144" s="4867" t="s">
        <v>2359</v>
      </c>
      <c r="F144" s="4867" t="s">
        <v>2363</v>
      </c>
      <c r="G144" s="4867" t="s">
        <v>2364</v>
      </c>
      <c r="H144" s="4867" t="s">
        <v>24</v>
      </c>
      <c r="I144" s="4867" t="s">
        <v>598</v>
      </c>
    </row>
    <row customHeight="1" ht="11.25">
      <c r="A145" s="4867" t="s">
        <v>2195</v>
      </c>
      <c r="B145" s="4867" t="s">
        <v>14</v>
      </c>
      <c r="C145" s="4867" t="s">
        <v>2448</v>
      </c>
      <c r="D145" s="4867" t="s">
        <v>2449</v>
      </c>
      <c r="E145" s="4867" t="s">
        <v>2450</v>
      </c>
      <c r="F145" s="4867" t="s">
        <v>2210</v>
      </c>
      <c r="G145" s="4867" t="s">
        <v>2451</v>
      </c>
      <c r="H145" s="4867" t="s">
        <v>24</v>
      </c>
      <c r="I145" s="4867" t="s">
        <v>598</v>
      </c>
    </row>
    <row customHeight="1" ht="11.25">
      <c r="A146" s="4867" t="s">
        <v>2195</v>
      </c>
      <c r="B146" s="4867" t="s">
        <v>14</v>
      </c>
      <c r="C146" s="4867" t="s">
        <v>2452</v>
      </c>
      <c r="D146" s="4867" t="s">
        <v>2453</v>
      </c>
      <c r="E146" s="4867" t="s">
        <v>2454</v>
      </c>
      <c r="F146" s="4867" t="s">
        <v>2215</v>
      </c>
      <c r="G146" s="4867" t="s">
        <v>24</v>
      </c>
      <c r="H146" s="4867" t="s">
        <v>24</v>
      </c>
      <c r="I146" s="4867" t="s">
        <v>1016</v>
      </c>
    </row>
    <row customHeight="1" ht="11.25">
      <c r="A147" s="4867" t="s">
        <v>2195</v>
      </c>
      <c r="B147" s="4867" t="s">
        <v>14</v>
      </c>
      <c r="C147" s="4867" t="s">
        <v>2455</v>
      </c>
      <c r="D147" s="4867" t="s">
        <v>2456</v>
      </c>
      <c r="E147" s="4867" t="s">
        <v>2457</v>
      </c>
      <c r="F147" s="4867" t="s">
        <v>2222</v>
      </c>
      <c r="G147" s="4867" t="s">
        <v>24</v>
      </c>
      <c r="H147" s="4867" t="s">
        <v>24</v>
      </c>
      <c r="I147" s="4867" t="s">
        <v>1016</v>
      </c>
    </row>
    <row customHeight="1" ht="11.25">
      <c r="A148" s="4867" t="s">
        <v>2195</v>
      </c>
      <c r="B148" s="4867" t="s">
        <v>14</v>
      </c>
      <c r="C148" s="4867" t="s">
        <v>2458</v>
      </c>
      <c r="D148" s="4867" t="s">
        <v>2459</v>
      </c>
      <c r="E148" s="4867" t="s">
        <v>2460</v>
      </c>
      <c r="F148" s="4867" t="s">
        <v>2409</v>
      </c>
      <c r="G148" s="4867" t="s">
        <v>2461</v>
      </c>
      <c r="H148" s="4867" t="s">
        <v>24</v>
      </c>
      <c r="I148" s="4867" t="s">
        <v>1016</v>
      </c>
    </row>
    <row customHeight="1" ht="11.25">
      <c r="A149" s="4867" t="s">
        <v>2195</v>
      </c>
      <c r="B149" s="4867" t="s">
        <v>14</v>
      </c>
      <c r="C149" s="4867" t="s">
        <v>2462</v>
      </c>
      <c r="D149" s="4867" t="s">
        <v>2459</v>
      </c>
      <c r="E149" s="4867" t="s">
        <v>2463</v>
      </c>
      <c r="F149" s="4867" t="s">
        <v>2222</v>
      </c>
      <c r="G149" s="4867" t="s">
        <v>24</v>
      </c>
      <c r="H149" s="4867" t="s">
        <v>24</v>
      </c>
      <c r="I149" s="4867" t="s">
        <v>1016</v>
      </c>
    </row>
    <row customHeight="1" ht="11.25">
      <c r="A150" s="4867" t="s">
        <v>2195</v>
      </c>
      <c r="B150" s="4867" t="s">
        <v>14</v>
      </c>
      <c r="C150" s="4867" t="s">
        <v>2464</v>
      </c>
      <c r="D150" s="4867" t="s">
        <v>2459</v>
      </c>
      <c r="E150" s="4867" t="s">
        <v>2463</v>
      </c>
      <c r="F150" s="4867" t="s">
        <v>2273</v>
      </c>
      <c r="G150" s="4867" t="s">
        <v>24</v>
      </c>
      <c r="H150" s="4867" t="s">
        <v>24</v>
      </c>
      <c r="I150" s="4867" t="s">
        <v>1016</v>
      </c>
    </row>
    <row customHeight="1" ht="11.25">
      <c r="A151" s="4867" t="s">
        <v>2195</v>
      </c>
      <c r="B151" s="4867" t="s">
        <v>14</v>
      </c>
      <c r="C151" s="4867" t="s">
        <v>2342</v>
      </c>
      <c r="D151" s="4867" t="s">
        <v>2343</v>
      </c>
      <c r="E151" s="4867" t="s">
        <v>2344</v>
      </c>
      <c r="F151" s="4867" t="s">
        <v>2280</v>
      </c>
      <c r="G151" s="4867" t="s">
        <v>2345</v>
      </c>
      <c r="H151" s="4867" t="s">
        <v>24</v>
      </c>
      <c r="I151" s="4867"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33952-8CDF-B8C5-938D-718FC158478F}" mc:Ignorable="x14ac xr xr2 xr3">
  <sheetPr>
    <tabColor rgb="FFFFCC99"/>
  </sheetPr>
  <dimension ref="A1:G34"/>
  <sheetViews>
    <sheetView topLeftCell="A1" showGridLines="0" workbookViewId="0">
      <selection activeCell="A1" sqref="A1"/>
    </sheetView>
  </sheetViews>
  <sheetFormatPr customHeight="1" defaultRowHeight="11.25"/>
  <cols>
    <col min="1" max="1" style="4075" width="9.140625"/>
  </cols>
  <sheetData>
    <row customHeight="1" ht="11.25">
      <c r="A1" s="373" t="s">
        <v>2465</v>
      </c>
      <c r="B1" s="48" t="s">
        <v>2466</v>
      </c>
      <c r="C1" s="48" t="s">
        <v>2467</v>
      </c>
      <c r="D1" s="48" t="s">
        <v>2468</v>
      </c>
      <c r="E1" s="0" t="s">
        <v>2469</v>
      </c>
      <c r="F1" s="0" t="s">
        <v>2470</v>
      </c>
      <c r="G1" s="0" t="s">
        <v>2471</v>
      </c>
    </row>
    <row customHeight="1" ht="11.25">
      <c r="A2" s="373" t="s">
        <v>14</v>
      </c>
      <c r="B2" s="0" t="s">
        <v>2472</v>
      </c>
      <c r="C2" s="0" t="s">
        <v>2473</v>
      </c>
      <c r="D2" s="0" t="s">
        <v>2472</v>
      </c>
      <c r="E2" s="0" t="s">
        <v>2473</v>
      </c>
      <c r="F2" s="0" t="s">
        <v>2474</v>
      </c>
      <c r="G2" s="0" t="s">
        <v>109</v>
      </c>
    </row>
    <row customHeight="1" ht="11.25">
      <c r="A3" s="373" t="s">
        <v>14</v>
      </c>
      <c r="B3" s="0" t="s">
        <v>2472</v>
      </c>
      <c r="C3" s="0" t="s">
        <v>2473</v>
      </c>
      <c r="D3" s="0" t="s">
        <v>2475</v>
      </c>
      <c r="E3" s="0" t="s">
        <v>2476</v>
      </c>
      <c r="F3" s="0" t="s">
        <v>2477</v>
      </c>
      <c r="G3" s="0" t="s">
        <v>110</v>
      </c>
    </row>
    <row customHeight="1" ht="11.25">
      <c r="A4" s="373" t="s">
        <v>14</v>
      </c>
      <c r="B4" s="0" t="s">
        <v>2472</v>
      </c>
      <c r="C4" s="0" t="s">
        <v>2473</v>
      </c>
      <c r="D4" s="0" t="s">
        <v>2478</v>
      </c>
      <c r="E4" s="0" t="s">
        <v>2479</v>
      </c>
      <c r="F4" s="0" t="s">
        <v>2477</v>
      </c>
      <c r="G4" s="0" t="s">
        <v>90</v>
      </c>
    </row>
    <row customHeight="1" ht="11.25">
      <c r="A5" s="373" t="s">
        <v>14</v>
      </c>
      <c r="B5" s="0" t="s">
        <v>2472</v>
      </c>
      <c r="C5" s="0" t="s">
        <v>2473</v>
      </c>
      <c r="D5" s="0" t="s">
        <v>2480</v>
      </c>
      <c r="E5" s="0" t="s">
        <v>2481</v>
      </c>
      <c r="F5" s="0" t="s">
        <v>2477</v>
      </c>
      <c r="G5" s="0" t="s">
        <v>91</v>
      </c>
    </row>
    <row customHeight="1" ht="11.25">
      <c r="A6" s="373" t="s">
        <v>14</v>
      </c>
      <c r="B6" s="0" t="s">
        <v>2472</v>
      </c>
      <c r="C6" s="0" t="s">
        <v>2473</v>
      </c>
      <c r="D6" s="0" t="s">
        <v>2482</v>
      </c>
      <c r="E6" s="0" t="s">
        <v>2483</v>
      </c>
      <c r="F6" s="0" t="s">
        <v>2477</v>
      </c>
      <c r="G6" s="0" t="s">
        <v>111</v>
      </c>
    </row>
    <row customHeight="1" ht="11.25">
      <c r="A7" s="373" t="s">
        <v>14</v>
      </c>
      <c r="B7" s="0" t="s">
        <v>2472</v>
      </c>
      <c r="C7" s="0" t="s">
        <v>2473</v>
      </c>
      <c r="D7" s="0" t="s">
        <v>2484</v>
      </c>
      <c r="E7" s="0" t="s">
        <v>2485</v>
      </c>
      <c r="F7" s="0" t="s">
        <v>2477</v>
      </c>
      <c r="G7" s="0" t="s">
        <v>92</v>
      </c>
    </row>
    <row customHeight="1" ht="11.25">
      <c r="A8" s="373" t="s">
        <v>14</v>
      </c>
      <c r="B8" s="0" t="s">
        <v>2472</v>
      </c>
      <c r="C8" s="0" t="s">
        <v>2473</v>
      </c>
      <c r="D8" s="0" t="s">
        <v>2486</v>
      </c>
      <c r="E8" s="0" t="s">
        <v>2487</v>
      </c>
      <c r="F8" s="0" t="s">
        <v>2477</v>
      </c>
      <c r="G8" s="0" t="s">
        <v>93</v>
      </c>
    </row>
    <row customHeight="1" ht="11.25">
      <c r="A9" s="373" t="s">
        <v>14</v>
      </c>
      <c r="B9" s="0" t="s">
        <v>100</v>
      </c>
      <c r="C9" s="0" t="s">
        <v>101</v>
      </c>
      <c r="D9" s="0" t="s">
        <v>100</v>
      </c>
      <c r="E9" s="0" t="s">
        <v>101</v>
      </c>
      <c r="F9" s="0" t="s">
        <v>2488</v>
      </c>
      <c r="G9" s="0" t="s">
        <v>99</v>
      </c>
    </row>
    <row customHeight="1" ht="11.25">
      <c r="A10" s="373" t="s">
        <v>14</v>
      </c>
      <c r="B10" s="0" t="s">
        <v>2489</v>
      </c>
      <c r="C10" s="0" t="s">
        <v>2490</v>
      </c>
      <c r="D10" s="0" t="s">
        <v>2491</v>
      </c>
      <c r="E10" s="0" t="s">
        <v>2492</v>
      </c>
      <c r="F10" s="0" t="s">
        <v>2477</v>
      </c>
      <c r="G10" s="0" t="s">
        <v>147</v>
      </c>
    </row>
    <row customHeight="1" ht="11.25">
      <c r="A11" s="373" t="s">
        <v>14</v>
      </c>
      <c r="B11" s="0" t="s">
        <v>2489</v>
      </c>
      <c r="C11" s="0" t="s">
        <v>2490</v>
      </c>
      <c r="D11" s="0" t="s">
        <v>2493</v>
      </c>
      <c r="E11" s="0" t="s">
        <v>2494</v>
      </c>
      <c r="F11" s="0" t="s">
        <v>2477</v>
      </c>
      <c r="G11" s="0" t="s">
        <v>148</v>
      </c>
    </row>
    <row customHeight="1" ht="11.25">
      <c r="A12" s="373" t="s">
        <v>14</v>
      </c>
      <c r="B12" s="0" t="s">
        <v>2489</v>
      </c>
      <c r="C12" s="0" t="s">
        <v>2490</v>
      </c>
      <c r="D12" s="0" t="s">
        <v>2495</v>
      </c>
      <c r="E12" s="0" t="s">
        <v>2496</v>
      </c>
      <c r="F12" s="0" t="s">
        <v>2477</v>
      </c>
      <c r="G12" s="0" t="s">
        <v>149</v>
      </c>
    </row>
    <row customHeight="1" ht="11.25">
      <c r="A13" s="373" t="s">
        <v>14</v>
      </c>
      <c r="B13" s="0" t="s">
        <v>2489</v>
      </c>
      <c r="C13" s="0" t="s">
        <v>2490</v>
      </c>
      <c r="D13" s="0" t="s">
        <v>2497</v>
      </c>
      <c r="E13" s="0" t="s">
        <v>2498</v>
      </c>
      <c r="F13" s="0" t="s">
        <v>2477</v>
      </c>
      <c r="G13" s="0" t="s">
        <v>150</v>
      </c>
    </row>
    <row customHeight="1" ht="11.25">
      <c r="A14" s="373" t="s">
        <v>14</v>
      </c>
      <c r="B14" s="0" t="s">
        <v>2489</v>
      </c>
      <c r="C14" s="0" t="s">
        <v>2490</v>
      </c>
      <c r="D14" s="0" t="s">
        <v>2489</v>
      </c>
      <c r="E14" s="0" t="s">
        <v>2490</v>
      </c>
      <c r="F14" s="0" t="s">
        <v>2474</v>
      </c>
      <c r="G14" s="0" t="s">
        <v>151</v>
      </c>
    </row>
    <row customHeight="1" ht="11.25">
      <c r="A15" s="373" t="s">
        <v>14</v>
      </c>
      <c r="B15" s="0" t="s">
        <v>2489</v>
      </c>
      <c r="C15" s="0" t="s">
        <v>2490</v>
      </c>
      <c r="D15" s="0" t="s">
        <v>2499</v>
      </c>
      <c r="E15" s="0" t="s">
        <v>2500</v>
      </c>
      <c r="F15" s="0" t="s">
        <v>2477</v>
      </c>
      <c r="G15" s="0" t="s">
        <v>152</v>
      </c>
    </row>
    <row customHeight="1" ht="11.25">
      <c r="A16" s="373" t="s">
        <v>14</v>
      </c>
      <c r="B16" s="0" t="s">
        <v>2501</v>
      </c>
      <c r="C16" s="0" t="s">
        <v>2502</v>
      </c>
      <c r="D16" s="0" t="s">
        <v>2503</v>
      </c>
      <c r="E16" s="0" t="s">
        <v>2504</v>
      </c>
      <c r="F16" s="0" t="s">
        <v>2505</v>
      </c>
      <c r="G16" s="0" t="s">
        <v>856</v>
      </c>
    </row>
    <row customHeight="1" ht="11.25">
      <c r="A17" s="373" t="s">
        <v>14</v>
      </c>
      <c r="B17" s="0" t="s">
        <v>2501</v>
      </c>
      <c r="C17" s="0" t="s">
        <v>2502</v>
      </c>
      <c r="D17" s="0" t="s">
        <v>2506</v>
      </c>
      <c r="E17" s="0" t="s">
        <v>2507</v>
      </c>
      <c r="F17" s="0" t="s">
        <v>2505</v>
      </c>
      <c r="G17" s="0" t="s">
        <v>862</v>
      </c>
    </row>
    <row customHeight="1" ht="11.25">
      <c r="A18" s="373" t="s">
        <v>14</v>
      </c>
      <c r="B18" s="0" t="s">
        <v>2501</v>
      </c>
      <c r="C18" s="0" t="s">
        <v>2502</v>
      </c>
      <c r="D18" s="0" t="s">
        <v>2508</v>
      </c>
      <c r="E18" s="0" t="s">
        <v>2509</v>
      </c>
      <c r="F18" s="0" t="s">
        <v>2505</v>
      </c>
      <c r="G18" s="0" t="s">
        <v>873</v>
      </c>
    </row>
    <row customHeight="1" ht="11.25">
      <c r="A19" s="373" t="s">
        <v>14</v>
      </c>
      <c r="B19" s="0" t="s">
        <v>2501</v>
      </c>
      <c r="C19" s="0" t="s">
        <v>2502</v>
      </c>
      <c r="D19" s="0" t="s">
        <v>2510</v>
      </c>
      <c r="E19" s="0" t="s">
        <v>2511</v>
      </c>
      <c r="F19" s="0" t="s">
        <v>2505</v>
      </c>
      <c r="G19" s="0" t="s">
        <v>887</v>
      </c>
    </row>
    <row customHeight="1" ht="11.25">
      <c r="A20" s="373" t="s">
        <v>14</v>
      </c>
      <c r="B20" s="0" t="s">
        <v>2501</v>
      </c>
      <c r="C20" s="0" t="s">
        <v>2502</v>
      </c>
      <c r="D20" s="0" t="s">
        <v>2501</v>
      </c>
      <c r="E20" s="0" t="s">
        <v>2502</v>
      </c>
      <c r="F20" s="0" t="s">
        <v>2474</v>
      </c>
      <c r="G20" s="0" t="s">
        <v>899</v>
      </c>
    </row>
    <row customHeight="1" ht="11.25">
      <c r="A21" s="373" t="s">
        <v>14</v>
      </c>
      <c r="B21" s="0" t="s">
        <v>2501</v>
      </c>
      <c r="C21" s="0" t="s">
        <v>2502</v>
      </c>
      <c r="D21" s="0" t="s">
        <v>2512</v>
      </c>
      <c r="E21" s="0" t="s">
        <v>2513</v>
      </c>
      <c r="F21" s="0" t="s">
        <v>2514</v>
      </c>
      <c r="G21" s="0" t="s">
        <v>908</v>
      </c>
    </row>
    <row customHeight="1" ht="11.25">
      <c r="A22" s="373" t="s">
        <v>14</v>
      </c>
      <c r="B22" s="0" t="s">
        <v>2501</v>
      </c>
      <c r="C22" s="0" t="s">
        <v>2502</v>
      </c>
      <c r="D22" s="0" t="s">
        <v>2515</v>
      </c>
      <c r="E22" s="0" t="s">
        <v>2516</v>
      </c>
      <c r="F22" s="0" t="s">
        <v>2477</v>
      </c>
      <c r="G22" s="0" t="s">
        <v>924</v>
      </c>
    </row>
    <row customHeight="1" ht="11.25">
      <c r="A23" s="373" t="s">
        <v>14</v>
      </c>
      <c r="B23" s="0" t="s">
        <v>2501</v>
      </c>
      <c r="C23" s="0" t="s">
        <v>2502</v>
      </c>
      <c r="D23" s="0" t="s">
        <v>2517</v>
      </c>
      <c r="E23" s="0" t="s">
        <v>2518</v>
      </c>
      <c r="F23" s="0" t="s">
        <v>2505</v>
      </c>
      <c r="G23" s="0" t="s">
        <v>931</v>
      </c>
    </row>
    <row customHeight="1" ht="11.25">
      <c r="A24" s="373" t="s">
        <v>14</v>
      </c>
      <c r="B24" s="0" t="s">
        <v>2519</v>
      </c>
      <c r="C24" s="0" t="s">
        <v>2520</v>
      </c>
      <c r="D24" s="0" t="s">
        <v>2521</v>
      </c>
      <c r="E24" s="0" t="s">
        <v>2522</v>
      </c>
      <c r="F24" s="0" t="s">
        <v>2477</v>
      </c>
      <c r="G24" s="0" t="s">
        <v>939</v>
      </c>
    </row>
    <row customHeight="1" ht="11.25">
      <c r="A25" s="373" t="s">
        <v>14</v>
      </c>
      <c r="B25" s="0" t="s">
        <v>2519</v>
      </c>
      <c r="C25" s="0" t="s">
        <v>2520</v>
      </c>
      <c r="D25" s="0" t="s">
        <v>2523</v>
      </c>
      <c r="E25" s="0" t="s">
        <v>2524</v>
      </c>
      <c r="F25" s="0" t="s">
        <v>2477</v>
      </c>
      <c r="G25" s="0" t="s">
        <v>946</v>
      </c>
    </row>
    <row customHeight="1" ht="11.25">
      <c r="A26" s="373" t="s">
        <v>14</v>
      </c>
      <c r="B26" s="0" t="s">
        <v>2519</v>
      </c>
      <c r="C26" s="0" t="s">
        <v>2520</v>
      </c>
      <c r="D26" s="0" t="s">
        <v>2519</v>
      </c>
      <c r="E26" s="0" t="s">
        <v>2520</v>
      </c>
      <c r="F26" s="0" t="s">
        <v>2474</v>
      </c>
      <c r="G26" s="0" t="s">
        <v>950</v>
      </c>
    </row>
    <row customHeight="1" ht="11.25">
      <c r="A27" s="373" t="s">
        <v>14</v>
      </c>
      <c r="B27" s="0" t="s">
        <v>2519</v>
      </c>
      <c r="C27" s="0" t="s">
        <v>2520</v>
      </c>
      <c r="D27" s="0" t="s">
        <v>2525</v>
      </c>
      <c r="E27" s="0" t="s">
        <v>2526</v>
      </c>
      <c r="F27" s="0" t="s">
        <v>2477</v>
      </c>
      <c r="G27" s="0" t="s">
        <v>955</v>
      </c>
    </row>
    <row customHeight="1" ht="11.25">
      <c r="A28" s="373" t="s">
        <v>14</v>
      </c>
      <c r="B28" s="0" t="s">
        <v>2527</v>
      </c>
      <c r="C28" s="0" t="s">
        <v>2528</v>
      </c>
      <c r="D28" s="0" t="s">
        <v>2529</v>
      </c>
      <c r="E28" s="0" t="s">
        <v>2530</v>
      </c>
      <c r="F28" s="0" t="s">
        <v>2505</v>
      </c>
      <c r="G28" s="0" t="s">
        <v>963</v>
      </c>
    </row>
    <row customHeight="1" ht="11.25">
      <c r="A29" s="373" t="s">
        <v>14</v>
      </c>
      <c r="B29" s="0" t="s">
        <v>2527</v>
      </c>
      <c r="C29" s="0" t="s">
        <v>2528</v>
      </c>
      <c r="D29" s="0" t="s">
        <v>2531</v>
      </c>
      <c r="E29" s="0" t="s">
        <v>2532</v>
      </c>
      <c r="F29" s="0" t="s">
        <v>2477</v>
      </c>
      <c r="G29" s="0" t="s">
        <v>965</v>
      </c>
    </row>
    <row customHeight="1" ht="11.25">
      <c r="A30" s="373" t="s">
        <v>14</v>
      </c>
      <c r="B30" s="0" t="s">
        <v>2527</v>
      </c>
      <c r="C30" s="0" t="s">
        <v>2528</v>
      </c>
      <c r="D30" s="0" t="s">
        <v>2533</v>
      </c>
      <c r="E30" s="0" t="s">
        <v>2534</v>
      </c>
      <c r="F30" s="0" t="s">
        <v>2477</v>
      </c>
      <c r="G30" s="0" t="s">
        <v>968</v>
      </c>
    </row>
    <row customHeight="1" ht="11.25">
      <c r="A31" s="373" t="s">
        <v>14</v>
      </c>
      <c r="B31" s="0" t="s">
        <v>2527</v>
      </c>
      <c r="C31" s="0" t="s">
        <v>2528</v>
      </c>
      <c r="D31" s="0" t="s">
        <v>2535</v>
      </c>
      <c r="E31" s="0" t="s">
        <v>2536</v>
      </c>
      <c r="F31" s="0" t="s">
        <v>2505</v>
      </c>
      <c r="G31" s="0" t="s">
        <v>974</v>
      </c>
    </row>
    <row customHeight="1" ht="11.25">
      <c r="A32" s="373" t="s">
        <v>14</v>
      </c>
      <c r="B32" s="0" t="s">
        <v>2527</v>
      </c>
      <c r="C32" s="0" t="s">
        <v>2528</v>
      </c>
      <c r="D32" s="0" t="s">
        <v>2537</v>
      </c>
      <c r="E32" s="0" t="s">
        <v>2538</v>
      </c>
      <c r="F32" s="0" t="s">
        <v>2505</v>
      </c>
      <c r="G32" s="0" t="s">
        <v>976</v>
      </c>
    </row>
    <row customHeight="1" ht="11.25">
      <c r="A33" s="373" t="s">
        <v>14</v>
      </c>
      <c r="B33" s="0" t="s">
        <v>2527</v>
      </c>
      <c r="C33" s="0" t="s">
        <v>2528</v>
      </c>
      <c r="D33" s="0" t="s">
        <v>2527</v>
      </c>
      <c r="E33" s="0" t="s">
        <v>2528</v>
      </c>
      <c r="F33" s="0" t="s">
        <v>2474</v>
      </c>
      <c r="G33" s="0" t="s">
        <v>978</v>
      </c>
    </row>
    <row customHeight="1" ht="11.25">
      <c r="A34" s="373" t="s">
        <v>14</v>
      </c>
      <c r="B34" s="0" t="s">
        <v>2527</v>
      </c>
      <c r="C34" s="0" t="s">
        <v>2528</v>
      </c>
      <c r="D34" s="0" t="s">
        <v>2539</v>
      </c>
      <c r="E34" s="0" t="s">
        <v>2540</v>
      </c>
      <c r="F34" s="0" t="s">
        <v>2505</v>
      </c>
      <c r="G34" s="0" t="s">
        <v>980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E549A-722E-478B-E671-0A34C5279F5C}"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868" width="9.140625"/>
  </cols>
  <sheetData>
    <row customHeight="1" ht="11.25">
      <c r="A1" s="845" t="s">
        <v>2541</v>
      </c>
      <c r="B1" s="845" t="s">
        <v>2542</v>
      </c>
      <c r="C1" s="845" t="s">
        <v>2543</v>
      </c>
      <c r="D1" s="845" t="s">
        <v>2544</v>
      </c>
    </row>
    <row customHeight="1" ht="11.25">
      <c r="A2" s="4869" t="s">
        <v>109</v>
      </c>
      <c r="B2" s="4869" t="s">
        <v>2545</v>
      </c>
      <c r="C2" s="4869" t="s">
        <v>2546</v>
      </c>
      <c r="D2" s="4869" t="s">
        <v>2547</v>
      </c>
    </row>
    <row customHeight="1" ht="11.25">
      <c r="A3" s="4869" t="s">
        <v>110</v>
      </c>
      <c r="B3" s="4869" t="s">
        <v>2548</v>
      </c>
      <c r="C3" s="4869" t="s">
        <v>2546</v>
      </c>
      <c r="D3" s="4869" t="s">
        <v>2547</v>
      </c>
    </row>
    <row customHeight="1" ht="11.25">
      <c r="A4" s="4869" t="s">
        <v>90</v>
      </c>
      <c r="B4" s="4869" t="s">
        <v>2549</v>
      </c>
      <c r="C4" s="4869" t="s">
        <v>2546</v>
      </c>
      <c r="D4" s="4869" t="s">
        <v>2547</v>
      </c>
    </row>
    <row customHeight="1" ht="11.25">
      <c r="A5" s="4869" t="s">
        <v>91</v>
      </c>
      <c r="B5" s="4869" t="s">
        <v>2550</v>
      </c>
      <c r="C5" s="4869" t="s">
        <v>2551</v>
      </c>
      <c r="D5" s="4869" t="s">
        <v>2552</v>
      </c>
    </row>
    <row customHeight="1" ht="11.25">
      <c r="A6" s="4869" t="s">
        <v>111</v>
      </c>
      <c r="B6" s="4869" t="s">
        <v>2553</v>
      </c>
      <c r="C6" s="4869" t="s">
        <v>2554</v>
      </c>
      <c r="D6" s="4869" t="s">
        <v>2555</v>
      </c>
    </row>
    <row customHeight="1" ht="11.25">
      <c r="A7" s="4869" t="s">
        <v>92</v>
      </c>
      <c r="B7" s="4869" t="s">
        <v>2556</v>
      </c>
      <c r="C7" s="4869" t="s">
        <v>2554</v>
      </c>
      <c r="D7" s="4869" t="s">
        <v>2557</v>
      </c>
    </row>
    <row customHeight="1" ht="11.25">
      <c r="A8" s="4869" t="s">
        <v>93</v>
      </c>
      <c r="B8" s="4869" t="s">
        <v>2558</v>
      </c>
      <c r="C8" s="4869" t="s">
        <v>2554</v>
      </c>
      <c r="D8" s="4869" t="s">
        <v>2552</v>
      </c>
    </row>
    <row customHeight="1" ht="11.25">
      <c r="A9" s="4869" t="s">
        <v>99</v>
      </c>
      <c r="B9" s="4869" t="s">
        <v>2559</v>
      </c>
      <c r="C9" s="4869" t="s">
        <v>2546</v>
      </c>
      <c r="D9" s="4869" t="s">
        <v>2547</v>
      </c>
    </row>
    <row customHeight="1" ht="11.25">
      <c r="A10" s="4869" t="s">
        <v>147</v>
      </c>
      <c r="B10" s="4869" t="s">
        <v>2560</v>
      </c>
      <c r="C10" s="4869" t="s">
        <v>2561</v>
      </c>
      <c r="D10" s="4869" t="s">
        <v>2562</v>
      </c>
    </row>
    <row customHeight="1" ht="11.25">
      <c r="A11" s="4869" t="s">
        <v>148</v>
      </c>
      <c r="B11" s="4869" t="s">
        <v>2563</v>
      </c>
      <c r="C11" s="4869" t="s">
        <v>2561</v>
      </c>
      <c r="D11" s="4869" t="s">
        <v>2562</v>
      </c>
    </row>
    <row customHeight="1" ht="11.25">
      <c r="A12" s="4869" t="s">
        <v>149</v>
      </c>
      <c r="B12" s="4869" t="s">
        <v>2564</v>
      </c>
      <c r="C12" s="4869" t="s">
        <v>2546</v>
      </c>
      <c r="D12" s="4869" t="s">
        <v>2547</v>
      </c>
    </row>
    <row customHeight="1" ht="11.25">
      <c r="A13" s="4869" t="s">
        <v>150</v>
      </c>
      <c r="B13" s="4869" t="s">
        <v>2565</v>
      </c>
      <c r="C13" s="4869" t="s">
        <v>2546</v>
      </c>
      <c r="D13" s="4869" t="s">
        <v>2547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0A0E1-33BB-CDC6-99A5-958CCFE369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0DDF-30F6-C216-D335-E2EE0A2AD9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70" width="9.140625"/>
  </cols>
  <sheetData>
    <row customHeight="1" ht="11.25">
      <c r="A1" s="169" t="s">
        <v>129</v>
      </c>
      <c r="B1" s="169" t="s">
        <v>2566</v>
      </c>
    </row>
    <row customHeight="1" ht="11.25">
      <c r="A2" s="4871" t="s">
        <v>98</v>
      </c>
      <c r="B2" s="4871" t="s">
        <v>2567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81E1-6A33-F81C-ADCA-BD6DCEA073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2568</v>
      </c>
      <c r="B1" s="845" t="s">
        <v>2569</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781</v>
      </c>
    </row>
    <row customHeight="1" ht="11.25">
      <c r="A10" s="845">
        <v>4213783</v>
      </c>
      <c r="B10" s="845" t="s">
        <v>796</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8252A-5CB3-8182-F423-EFBC5F1548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2568</v>
      </c>
      <c r="B1" s="845" t="s">
        <v>2570</v>
      </c>
    </row>
    <row customHeight="1" ht="11.25">
      <c r="A2" s="845" t="s">
        <v>2571</v>
      </c>
      <c r="B2" s="845" t="s">
        <v>893</v>
      </c>
    </row>
    <row customHeight="1" ht="11.25">
      <c r="A3" s="845" t="s">
        <v>2572</v>
      </c>
      <c r="B3" s="845" t="s">
        <v>903</v>
      </c>
    </row>
    <row customHeight="1" ht="11.25">
      <c r="A4" s="845" t="s">
        <v>2573</v>
      </c>
      <c r="B4" s="845" t="s">
        <v>912</v>
      </c>
    </row>
    <row customHeight="1" ht="11.25">
      <c r="A5" s="845" t="s">
        <v>2574</v>
      </c>
      <c r="B5" s="845" t="s">
        <v>921</v>
      </c>
    </row>
    <row customHeight="1" ht="11.25">
      <c r="A6" s="845" t="s">
        <v>2575</v>
      </c>
      <c r="B6" s="845" t="s">
        <v>927</v>
      </c>
    </row>
    <row customHeight="1" ht="11.25">
      <c r="A7" s="845" t="s">
        <v>2576</v>
      </c>
      <c r="B7" s="845" t="s">
        <v>935</v>
      </c>
    </row>
    <row customHeight="1" ht="11.25">
      <c r="A8" s="845" t="s">
        <v>2577</v>
      </c>
      <c r="B8" s="845" t="s">
        <v>942</v>
      </c>
    </row>
    <row customHeight="1" ht="11.25">
      <c r="A9" s="845" t="s">
        <v>2578</v>
      </c>
      <c r="B9" s="845" t="s">
        <v>948</v>
      </c>
    </row>
    <row customHeight="1" ht="11.25">
      <c r="A10" s="845" t="s">
        <v>2579</v>
      </c>
      <c r="B10" s="845" t="s">
        <v>952</v>
      </c>
    </row>
    <row customHeight="1" ht="11.25">
      <c r="A11" s="845" t="s">
        <v>2580</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4FEC7-7B4A-5A04-E0DF-10A0995A781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2465</v>
      </c>
      <c r="B1" s="373" t="s">
        <v>2466</v>
      </c>
      <c r="C1" s="373" t="s">
        <v>2467</v>
      </c>
      <c r="D1" s="373" t="s">
        <v>2468</v>
      </c>
      <c r="E1" s="0" t="s">
        <v>2469</v>
      </c>
      <c r="F1" s="0" t="s">
        <v>2470</v>
      </c>
      <c r="G1" s="0" t="s">
        <v>2471</v>
      </c>
    </row>
    <row customHeight="1" ht="11.25">
      <c r="A2" s="0" t="s">
        <v>14</v>
      </c>
      <c r="B2" s="0" t="s">
        <v>2472</v>
      </c>
      <c r="C2" s="0" t="s">
        <v>2473</v>
      </c>
      <c r="D2" s="0" t="s">
        <v>2472</v>
      </c>
      <c r="E2" s="0" t="s">
        <v>2473</v>
      </c>
      <c r="F2" s="0" t="s">
        <v>2474</v>
      </c>
      <c r="G2" s="0" t="s">
        <v>109</v>
      </c>
    </row>
    <row customHeight="1" ht="11.25">
      <c r="A3" s="0" t="s">
        <v>14</v>
      </c>
      <c r="B3" s="0" t="s">
        <v>2472</v>
      </c>
      <c r="C3" s="0" t="s">
        <v>2473</v>
      </c>
      <c r="D3" s="0" t="s">
        <v>2475</v>
      </c>
      <c r="E3" s="0" t="s">
        <v>2476</v>
      </c>
      <c r="F3" s="0" t="s">
        <v>2477</v>
      </c>
      <c r="G3" s="0" t="s">
        <v>110</v>
      </c>
    </row>
    <row customHeight="1" ht="11.25">
      <c r="A4" s="0" t="s">
        <v>14</v>
      </c>
      <c r="B4" s="0" t="s">
        <v>2472</v>
      </c>
      <c r="C4" s="0" t="s">
        <v>2473</v>
      </c>
      <c r="D4" s="0" t="s">
        <v>2478</v>
      </c>
      <c r="E4" s="0" t="s">
        <v>2479</v>
      </c>
      <c r="F4" s="0" t="s">
        <v>2477</v>
      </c>
      <c r="G4" s="0" t="s">
        <v>90</v>
      </c>
    </row>
    <row customHeight="1" ht="11.25">
      <c r="A5" s="0" t="s">
        <v>14</v>
      </c>
      <c r="B5" s="0" t="s">
        <v>2472</v>
      </c>
      <c r="C5" s="0" t="s">
        <v>2473</v>
      </c>
      <c r="D5" s="0" t="s">
        <v>2480</v>
      </c>
      <c r="E5" s="0" t="s">
        <v>2481</v>
      </c>
      <c r="F5" s="0" t="s">
        <v>2477</v>
      </c>
      <c r="G5" s="0" t="s">
        <v>91</v>
      </c>
    </row>
    <row customHeight="1" ht="11.25">
      <c r="A6" s="0" t="s">
        <v>14</v>
      </c>
      <c r="B6" s="0" t="s">
        <v>2472</v>
      </c>
      <c r="C6" s="0" t="s">
        <v>2473</v>
      </c>
      <c r="D6" s="0" t="s">
        <v>2482</v>
      </c>
      <c r="E6" s="0" t="s">
        <v>2483</v>
      </c>
      <c r="F6" s="0" t="s">
        <v>2477</v>
      </c>
      <c r="G6" s="0" t="s">
        <v>111</v>
      </c>
    </row>
    <row customHeight="1" ht="11.25">
      <c r="A7" s="0" t="s">
        <v>14</v>
      </c>
      <c r="B7" s="0" t="s">
        <v>2472</v>
      </c>
      <c r="C7" s="0" t="s">
        <v>2473</v>
      </c>
      <c r="D7" s="0" t="s">
        <v>2484</v>
      </c>
      <c r="E7" s="0" t="s">
        <v>2485</v>
      </c>
      <c r="F7" s="0" t="s">
        <v>2477</v>
      </c>
      <c r="G7" s="0" t="s">
        <v>92</v>
      </c>
    </row>
    <row customHeight="1" ht="11.25">
      <c r="A8" s="0" t="s">
        <v>14</v>
      </c>
      <c r="B8" s="0" t="s">
        <v>2472</v>
      </c>
      <c r="C8" s="0" t="s">
        <v>2473</v>
      </c>
      <c r="D8" s="0" t="s">
        <v>2486</v>
      </c>
      <c r="E8" s="0" t="s">
        <v>2487</v>
      </c>
      <c r="F8" s="0" t="s">
        <v>2477</v>
      </c>
      <c r="G8" s="0" t="s">
        <v>93</v>
      </c>
    </row>
    <row customHeight="1" ht="11.25">
      <c r="A9" s="0" t="s">
        <v>14</v>
      </c>
      <c r="B9" s="0" t="s">
        <v>100</v>
      </c>
      <c r="C9" s="0" t="s">
        <v>101</v>
      </c>
      <c r="D9" s="0" t="s">
        <v>100</v>
      </c>
      <c r="E9" s="0" t="s">
        <v>101</v>
      </c>
      <c r="F9" s="0" t="s">
        <v>2488</v>
      </c>
      <c r="G9" s="0" t="s">
        <v>99</v>
      </c>
    </row>
    <row customHeight="1" ht="11.25">
      <c r="A10" s="0" t="s">
        <v>14</v>
      </c>
      <c r="B10" s="0" t="s">
        <v>2489</v>
      </c>
      <c r="C10" s="0" t="s">
        <v>2490</v>
      </c>
      <c r="D10" s="0" t="s">
        <v>2491</v>
      </c>
      <c r="E10" s="0" t="s">
        <v>2492</v>
      </c>
      <c r="F10" s="0" t="s">
        <v>2477</v>
      </c>
      <c r="G10" s="0" t="s">
        <v>147</v>
      </c>
    </row>
    <row customHeight="1" ht="11.25">
      <c r="A11" s="0" t="s">
        <v>14</v>
      </c>
      <c r="B11" s="0" t="s">
        <v>2489</v>
      </c>
      <c r="C11" s="0" t="s">
        <v>2490</v>
      </c>
      <c r="D11" s="0" t="s">
        <v>2493</v>
      </c>
      <c r="E11" s="0" t="s">
        <v>2494</v>
      </c>
      <c r="F11" s="0" t="s">
        <v>2477</v>
      </c>
      <c r="G11" s="0" t="s">
        <v>148</v>
      </c>
    </row>
    <row customHeight="1" ht="11.25">
      <c r="A12" s="0" t="s">
        <v>14</v>
      </c>
      <c r="B12" s="0" t="s">
        <v>2489</v>
      </c>
      <c r="C12" s="0" t="s">
        <v>2490</v>
      </c>
      <c r="D12" s="0" t="s">
        <v>2495</v>
      </c>
      <c r="E12" s="0" t="s">
        <v>2496</v>
      </c>
      <c r="F12" s="0" t="s">
        <v>2477</v>
      </c>
      <c r="G12" s="0" t="s">
        <v>149</v>
      </c>
    </row>
    <row customHeight="1" ht="11.25">
      <c r="A13" s="0" t="s">
        <v>14</v>
      </c>
      <c r="B13" s="0" t="s">
        <v>2489</v>
      </c>
      <c r="C13" s="0" t="s">
        <v>2490</v>
      </c>
      <c r="D13" s="0" t="s">
        <v>2497</v>
      </c>
      <c r="E13" s="0" t="s">
        <v>2498</v>
      </c>
      <c r="F13" s="0" t="s">
        <v>2477</v>
      </c>
      <c r="G13" s="0" t="s">
        <v>150</v>
      </c>
    </row>
    <row customHeight="1" ht="11.25">
      <c r="A14" s="0" t="s">
        <v>14</v>
      </c>
      <c r="B14" s="0" t="s">
        <v>2489</v>
      </c>
      <c r="C14" s="0" t="s">
        <v>2490</v>
      </c>
      <c r="D14" s="0" t="s">
        <v>2489</v>
      </c>
      <c r="E14" s="0" t="s">
        <v>2490</v>
      </c>
      <c r="F14" s="0" t="s">
        <v>2474</v>
      </c>
      <c r="G14" s="0" t="s">
        <v>151</v>
      </c>
    </row>
    <row customHeight="1" ht="11.25">
      <c r="A15" s="0" t="s">
        <v>14</v>
      </c>
      <c r="B15" s="0" t="s">
        <v>2489</v>
      </c>
      <c r="C15" s="0" t="s">
        <v>2490</v>
      </c>
      <c r="D15" s="0" t="s">
        <v>2499</v>
      </c>
      <c r="E15" s="0" t="s">
        <v>2500</v>
      </c>
      <c r="F15" s="0" t="s">
        <v>2477</v>
      </c>
      <c r="G15" s="0" t="s">
        <v>152</v>
      </c>
    </row>
    <row customHeight="1" ht="11.25">
      <c r="A16" s="0" t="s">
        <v>14</v>
      </c>
      <c r="B16" s="0" t="s">
        <v>2501</v>
      </c>
      <c r="C16" s="0" t="s">
        <v>2502</v>
      </c>
      <c r="D16" s="0" t="s">
        <v>2503</v>
      </c>
      <c r="E16" s="0" t="s">
        <v>2504</v>
      </c>
      <c r="F16" s="0" t="s">
        <v>2505</v>
      </c>
      <c r="G16" s="0" t="s">
        <v>856</v>
      </c>
    </row>
    <row customHeight="1" ht="11.25">
      <c r="A17" s="0" t="s">
        <v>14</v>
      </c>
      <c r="B17" s="0" t="s">
        <v>2501</v>
      </c>
      <c r="C17" s="0" t="s">
        <v>2502</v>
      </c>
      <c r="D17" s="0" t="s">
        <v>2506</v>
      </c>
      <c r="E17" s="0" t="s">
        <v>2507</v>
      </c>
      <c r="F17" s="0" t="s">
        <v>2505</v>
      </c>
      <c r="G17" s="0" t="s">
        <v>862</v>
      </c>
    </row>
    <row customHeight="1" ht="11.25">
      <c r="A18" s="0" t="s">
        <v>14</v>
      </c>
      <c r="B18" s="0" t="s">
        <v>2501</v>
      </c>
      <c r="C18" s="0" t="s">
        <v>2502</v>
      </c>
      <c r="D18" s="0" t="s">
        <v>2508</v>
      </c>
      <c r="E18" s="0" t="s">
        <v>2509</v>
      </c>
      <c r="F18" s="0" t="s">
        <v>2505</v>
      </c>
      <c r="G18" s="0" t="s">
        <v>873</v>
      </c>
    </row>
    <row customHeight="1" ht="11.25">
      <c r="A19" s="0" t="s">
        <v>14</v>
      </c>
      <c r="B19" s="0" t="s">
        <v>2501</v>
      </c>
      <c r="C19" s="0" t="s">
        <v>2502</v>
      </c>
      <c r="D19" s="0" t="s">
        <v>2510</v>
      </c>
      <c r="E19" s="0" t="s">
        <v>2511</v>
      </c>
      <c r="F19" s="0" t="s">
        <v>2505</v>
      </c>
      <c r="G19" s="0" t="s">
        <v>887</v>
      </c>
    </row>
    <row customHeight="1" ht="11.25">
      <c r="A20" s="0" t="s">
        <v>14</v>
      </c>
      <c r="B20" s="0" t="s">
        <v>2501</v>
      </c>
      <c r="C20" s="0" t="s">
        <v>2502</v>
      </c>
      <c r="D20" s="0" t="s">
        <v>2501</v>
      </c>
      <c r="E20" s="0" t="s">
        <v>2502</v>
      </c>
      <c r="F20" s="0" t="s">
        <v>2474</v>
      </c>
      <c r="G20" s="0" t="s">
        <v>899</v>
      </c>
    </row>
    <row customHeight="1" ht="11.25">
      <c r="A21" s="0" t="s">
        <v>14</v>
      </c>
      <c r="B21" s="0" t="s">
        <v>2501</v>
      </c>
      <c r="C21" s="0" t="s">
        <v>2502</v>
      </c>
      <c r="D21" s="0" t="s">
        <v>2512</v>
      </c>
      <c r="E21" s="0" t="s">
        <v>2513</v>
      </c>
      <c r="F21" s="0" t="s">
        <v>2514</v>
      </c>
      <c r="G21" s="0" t="s">
        <v>908</v>
      </c>
    </row>
    <row customHeight="1" ht="11.25">
      <c r="A22" s="0" t="s">
        <v>14</v>
      </c>
      <c r="B22" s="0" t="s">
        <v>2501</v>
      </c>
      <c r="C22" s="0" t="s">
        <v>2502</v>
      </c>
      <c r="D22" s="0" t="s">
        <v>2515</v>
      </c>
      <c r="E22" s="0" t="s">
        <v>2516</v>
      </c>
      <c r="F22" s="0" t="s">
        <v>2477</v>
      </c>
      <c r="G22" s="0" t="s">
        <v>924</v>
      </c>
    </row>
    <row customHeight="1" ht="11.25">
      <c r="A23" s="0" t="s">
        <v>14</v>
      </c>
      <c r="B23" s="0" t="s">
        <v>2501</v>
      </c>
      <c r="C23" s="0" t="s">
        <v>2502</v>
      </c>
      <c r="D23" s="0" t="s">
        <v>2517</v>
      </c>
      <c r="E23" s="0" t="s">
        <v>2518</v>
      </c>
      <c r="F23" s="0" t="s">
        <v>2505</v>
      </c>
      <c r="G23" s="0" t="s">
        <v>931</v>
      </c>
    </row>
    <row customHeight="1" ht="11.25">
      <c r="A24" s="0" t="s">
        <v>14</v>
      </c>
      <c r="B24" s="0" t="s">
        <v>2519</v>
      </c>
      <c r="C24" s="0" t="s">
        <v>2520</v>
      </c>
      <c r="D24" s="0" t="s">
        <v>2521</v>
      </c>
      <c r="E24" s="0" t="s">
        <v>2522</v>
      </c>
      <c r="F24" s="0" t="s">
        <v>2477</v>
      </c>
      <c r="G24" s="0" t="s">
        <v>939</v>
      </c>
    </row>
    <row customHeight="1" ht="11.25">
      <c r="A25" s="0" t="s">
        <v>14</v>
      </c>
      <c r="B25" s="0" t="s">
        <v>2519</v>
      </c>
      <c r="C25" s="0" t="s">
        <v>2520</v>
      </c>
      <c r="D25" s="0" t="s">
        <v>2523</v>
      </c>
      <c r="E25" s="0" t="s">
        <v>2524</v>
      </c>
      <c r="F25" s="0" t="s">
        <v>2477</v>
      </c>
      <c r="G25" s="0" t="s">
        <v>946</v>
      </c>
    </row>
    <row customHeight="1" ht="11.25">
      <c r="A26" s="0" t="s">
        <v>14</v>
      </c>
      <c r="B26" s="0" t="s">
        <v>2519</v>
      </c>
      <c r="C26" s="0" t="s">
        <v>2520</v>
      </c>
      <c r="D26" s="0" t="s">
        <v>2519</v>
      </c>
      <c r="E26" s="0" t="s">
        <v>2520</v>
      </c>
      <c r="F26" s="0" t="s">
        <v>2474</v>
      </c>
      <c r="G26" s="0" t="s">
        <v>950</v>
      </c>
    </row>
    <row customHeight="1" ht="11.25">
      <c r="A27" s="0" t="s">
        <v>14</v>
      </c>
      <c r="B27" s="0" t="s">
        <v>2519</v>
      </c>
      <c r="C27" s="0" t="s">
        <v>2520</v>
      </c>
      <c r="D27" s="0" t="s">
        <v>2525</v>
      </c>
      <c r="E27" s="0" t="s">
        <v>2526</v>
      </c>
      <c r="F27" s="0" t="s">
        <v>2477</v>
      </c>
      <c r="G27" s="0" t="s">
        <v>955</v>
      </c>
    </row>
    <row customHeight="1" ht="11.25">
      <c r="A28" s="0" t="s">
        <v>14</v>
      </c>
      <c r="B28" s="0" t="s">
        <v>2527</v>
      </c>
      <c r="C28" s="0" t="s">
        <v>2528</v>
      </c>
      <c r="D28" s="0" t="s">
        <v>2529</v>
      </c>
      <c r="E28" s="0" t="s">
        <v>2530</v>
      </c>
      <c r="F28" s="0" t="s">
        <v>2505</v>
      </c>
      <c r="G28" s="0" t="s">
        <v>963</v>
      </c>
    </row>
    <row customHeight="1" ht="11.25">
      <c r="A29" s="0" t="s">
        <v>14</v>
      </c>
      <c r="B29" s="0" t="s">
        <v>2527</v>
      </c>
      <c r="C29" s="0" t="s">
        <v>2528</v>
      </c>
      <c r="D29" s="0" t="s">
        <v>2531</v>
      </c>
      <c r="E29" s="0" t="s">
        <v>2532</v>
      </c>
      <c r="F29" s="0" t="s">
        <v>2477</v>
      </c>
      <c r="G29" s="0" t="s">
        <v>965</v>
      </c>
    </row>
    <row customHeight="1" ht="11.25">
      <c r="A30" s="0" t="s">
        <v>14</v>
      </c>
      <c r="B30" s="0" t="s">
        <v>2527</v>
      </c>
      <c r="C30" s="0" t="s">
        <v>2528</v>
      </c>
      <c r="D30" s="0" t="s">
        <v>2533</v>
      </c>
      <c r="E30" s="0" t="s">
        <v>2534</v>
      </c>
      <c r="F30" s="0" t="s">
        <v>2477</v>
      </c>
      <c r="G30" s="0" t="s">
        <v>968</v>
      </c>
    </row>
    <row customHeight="1" ht="11.25">
      <c r="A31" s="0" t="s">
        <v>14</v>
      </c>
      <c r="B31" s="0" t="s">
        <v>2527</v>
      </c>
      <c r="C31" s="0" t="s">
        <v>2528</v>
      </c>
      <c r="D31" s="0" t="s">
        <v>2535</v>
      </c>
      <c r="E31" s="0" t="s">
        <v>2536</v>
      </c>
      <c r="F31" s="0" t="s">
        <v>2505</v>
      </c>
      <c r="G31" s="0" t="s">
        <v>974</v>
      </c>
    </row>
    <row customHeight="1" ht="11.25">
      <c r="A32" s="0" t="s">
        <v>14</v>
      </c>
      <c r="B32" s="0" t="s">
        <v>2527</v>
      </c>
      <c r="C32" s="0" t="s">
        <v>2528</v>
      </c>
      <c r="D32" s="0" t="s">
        <v>2537</v>
      </c>
      <c r="E32" s="0" t="s">
        <v>2538</v>
      </c>
      <c r="F32" s="0" t="s">
        <v>2505</v>
      </c>
      <c r="G32" s="0" t="s">
        <v>976</v>
      </c>
    </row>
    <row customHeight="1" ht="11.25">
      <c r="A33" s="0" t="s">
        <v>14</v>
      </c>
      <c r="B33" s="0" t="s">
        <v>2527</v>
      </c>
      <c r="C33" s="0" t="s">
        <v>2528</v>
      </c>
      <c r="D33" s="0" t="s">
        <v>2527</v>
      </c>
      <c r="E33" s="0" t="s">
        <v>2528</v>
      </c>
      <c r="F33" s="0" t="s">
        <v>2474</v>
      </c>
      <c r="G33" s="0" t="s">
        <v>978</v>
      </c>
    </row>
    <row customHeight="1" ht="11.25">
      <c r="A34" s="0" t="s">
        <v>14</v>
      </c>
      <c r="B34" s="0" t="s">
        <v>2527</v>
      </c>
      <c r="C34" s="0" t="s">
        <v>2528</v>
      </c>
      <c r="D34" s="0" t="s">
        <v>2539</v>
      </c>
      <c r="E34" s="0" t="s">
        <v>2540</v>
      </c>
      <c r="F34" s="0" t="s">
        <v>2505</v>
      </c>
      <c r="G34" s="0" t="s">
        <v>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1AB38-669E-60C6-6B73-DC81B06AA3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8" width="9.140625"/>
    <col min="2" max="2" style="4868" width="84.28125" customWidth="1"/>
    <col min="3" max="3" style="4868" width="9.140625"/>
  </cols>
  <sheetData>
    <row customHeight="1" ht="11.25">
      <c r="A1" s="845" t="s">
        <v>2581</v>
      </c>
      <c r="B1" s="845" t="s">
        <v>2582</v>
      </c>
      <c r="C1" s="845" t="s">
        <v>556</v>
      </c>
    </row>
    <row customHeight="1" ht="11.25">
      <c r="A2" s="845">
        <v>4189678</v>
      </c>
      <c r="B2" s="845" t="s">
        <v>2583</v>
      </c>
      <c r="C2" s="845" t="s">
        <v>2584</v>
      </c>
    </row>
    <row customHeight="1" ht="11.25">
      <c r="A3" s="845">
        <v>4190415</v>
      </c>
      <c r="B3" s="845" t="s">
        <v>2585</v>
      </c>
      <c r="C3" s="845" t="s">
        <v>2584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D2AB7-EB63-2D8C-B2BF-B8BF9E4EE3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3" width="38.421875" customWidth="1"/>
    <col min="2" max="5" style="4873" width="9.140625"/>
  </cols>
  <sheetData>
    <row customHeight="1" ht="15">
      <c r="A1" s="149" t="s">
        <v>2586</v>
      </c>
      <c r="B1" s="149" t="s">
        <v>2587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386F-4068-97B3-9CEC-1F5D407002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2588</v>
      </c>
      <c r="B1" s="0" t="b">
        <v>1</v>
      </c>
    </row>
    <row customHeight="1" ht="11.25">
      <c r="A2" s="0" t="s">
        <v>2589</v>
      </c>
      <c r="B2" s="0" t="b">
        <v>0</v>
      </c>
    </row>
    <row customHeight="1" ht="11.25">
      <c r="A3" s="0" t="s">
        <v>2590</v>
      </c>
      <c r="B3" s="0" t="b">
        <v>1</v>
      </c>
    </row>
    <row customHeight="1" ht="11.25">
      <c r="A4" s="0" t="s">
        <v>2591</v>
      </c>
      <c r="B4" s="0" t="b">
        <v>0</v>
      </c>
    </row>
    <row customHeight="1" ht="11.25">
      <c r="A5" s="0" t="s">
        <v>2592</v>
      </c>
      <c r="B5" s="0" t="b">
        <v>0</v>
      </c>
    </row>
    <row customHeight="1" ht="11.25">
      <c r="A6" s="0" t="s">
        <v>2593</v>
      </c>
      <c r="B6" s="0" t="b">
        <v>0</v>
      </c>
    </row>
    <row customHeight="1" ht="11.25">
      <c r="A7" s="0" t="s">
        <v>2594</v>
      </c>
      <c r="B7" s="0" t="b">
        <v>0</v>
      </c>
    </row>
    <row customHeight="1" ht="11.25">
      <c r="A8" s="0" t="s">
        <v>2595</v>
      </c>
      <c r="B8" s="0" t="b">
        <v>0</v>
      </c>
    </row>
    <row customHeight="1" ht="11.25">
      <c r="A9" s="0" t="s">
        <v>2596</v>
      </c>
      <c r="B9" s="0" t="b">
        <v>1</v>
      </c>
    </row>
    <row customHeight="1" ht="11.25">
      <c r="A10" s="0" t="s">
        <v>2597</v>
      </c>
      <c r="B10" s="0" t="b">
        <v>0</v>
      </c>
    </row>
    <row customHeight="1" ht="11.25">
      <c r="A11" s="0" t="s">
        <v>2598</v>
      </c>
      <c r="B11" s="0" t="b">
        <v>0</v>
      </c>
    </row>
    <row customHeight="1" ht="11.25">
      <c r="A12" s="0" t="s">
        <v>2599</v>
      </c>
      <c r="B12" s="0" t="b">
        <v>0</v>
      </c>
    </row>
    <row customHeight="1" ht="11.25">
      <c r="A13" s="0" t="s">
        <v>2600</v>
      </c>
      <c r="B13" s="0" t="b">
        <v>0</v>
      </c>
    </row>
    <row customHeight="1" ht="11.25">
      <c r="A14" s="0" t="s">
        <v>2601</v>
      </c>
      <c r="B14" s="0" t="b">
        <v>0</v>
      </c>
    </row>
    <row customHeight="1" ht="11.25">
      <c r="A15" s="0" t="s">
        <v>2602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0697F-E72A-8BE7-1B47-7D84FDC48F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FB941-4BE4-79CE-59D9-194FBB0B693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50" width="36.28125" customWidth="1"/>
    <col min="2" max="2" style="4850" width="21.140625" customWidth="1"/>
  </cols>
  <sheetData>
    <row customHeight="1" ht="11.25">
      <c r="A1" s="52" t="s">
        <v>2603</v>
      </c>
      <c r="B1" s="52" t="s">
        <v>2604</v>
      </c>
    </row>
    <row customHeight="1" ht="11.25">
      <c r="A2" s="48" t="s">
        <v>2605</v>
      </c>
      <c r="B2" s="48" t="s">
        <v>2606</v>
      </c>
    </row>
    <row customHeight="1" ht="11.25">
      <c r="A3" s="48" t="s">
        <v>2607</v>
      </c>
      <c r="B3" s="48" t="s">
        <v>2608</v>
      </c>
    </row>
    <row customHeight="1" ht="11.25">
      <c r="A4" s="48" t="s">
        <v>2609</v>
      </c>
      <c r="B4" s="48" t="s">
        <v>2610</v>
      </c>
    </row>
    <row customHeight="1" ht="11.25">
      <c r="A5" s="48" t="s">
        <v>2611</v>
      </c>
      <c r="B5" s="48" t="s">
        <v>2612</v>
      </c>
    </row>
    <row customHeight="1" ht="11.25">
      <c r="A6" s="48" t="s">
        <v>2613</v>
      </c>
      <c r="B6" s="48" t="s">
        <v>2614</v>
      </c>
    </row>
    <row customHeight="1" ht="11.25">
      <c r="A7" s="48" t="s">
        <v>2615</v>
      </c>
      <c r="B7" s="48" t="s">
        <v>2616</v>
      </c>
    </row>
    <row customHeight="1" ht="11.25">
      <c r="A8" s="48" t="s">
        <v>2617</v>
      </c>
      <c r="B8" s="48" t="s">
        <v>2618</v>
      </c>
    </row>
    <row customHeight="1" ht="11.25">
      <c r="A9" s="48" t="s">
        <v>2619</v>
      </c>
      <c r="B9" s="48" t="s">
        <v>2620</v>
      </c>
    </row>
    <row customHeight="1" ht="11.25">
      <c r="A10" s="48" t="s">
        <v>2621</v>
      </c>
      <c r="B10" s="48" t="s">
        <v>2622</v>
      </c>
    </row>
    <row customHeight="1" ht="11.25">
      <c r="A11" s="48" t="s">
        <v>2623</v>
      </c>
      <c r="B11" s="48" t="s">
        <v>2624</v>
      </c>
    </row>
    <row customHeight="1" ht="11.25">
      <c r="A12" s="48" t="s">
        <v>2625</v>
      </c>
      <c r="B12" s="48" t="s">
        <v>2626</v>
      </c>
    </row>
    <row customHeight="1" ht="11.25">
      <c r="A13" s="48" t="s">
        <v>2627</v>
      </c>
      <c r="B13" s="48" t="s">
        <v>2628</v>
      </c>
    </row>
    <row customHeight="1" ht="11.25">
      <c r="A14" s="48" t="s">
        <v>2629</v>
      </c>
      <c r="B14" s="48" t="s">
        <v>2630</v>
      </c>
    </row>
    <row customHeight="1" ht="11.25">
      <c r="A15" s="48" t="s">
        <v>2631</v>
      </c>
      <c r="B15" s="48" t="s">
        <v>2632</v>
      </c>
    </row>
    <row customHeight="1" ht="11.25">
      <c r="A16" s="48" t="s">
        <v>2633</v>
      </c>
      <c r="B16" s="48" t="s">
        <v>2634</v>
      </c>
    </row>
    <row customHeight="1" ht="11.25">
      <c r="A17" s="48" t="s">
        <v>2635</v>
      </c>
      <c r="B17" s="48" t="s">
        <v>2636</v>
      </c>
    </row>
    <row customHeight="1" ht="11.25">
      <c r="A18" s="48" t="s">
        <v>2637</v>
      </c>
      <c r="B18" s="48" t="s">
        <v>2638</v>
      </c>
    </row>
    <row customHeight="1" ht="11.25">
      <c r="A19" s="48" t="s">
        <v>2639</v>
      </c>
      <c r="B19" s="48" t="s">
        <v>2640</v>
      </c>
    </row>
    <row customHeight="1" ht="11.25">
      <c r="A20" s="48" t="s">
        <v>2641</v>
      </c>
      <c r="B20" s="48" t="s">
        <v>2642</v>
      </c>
    </row>
    <row customHeight="1" ht="11.25">
      <c r="A21" s="48" t="s">
        <v>2643</v>
      </c>
      <c r="B21" s="48" t="s">
        <v>2644</v>
      </c>
    </row>
    <row customHeight="1" ht="11.25">
      <c r="A22" s="48" t="s">
        <v>2645</v>
      </c>
      <c r="B22" s="48" t="s">
        <v>2646</v>
      </c>
    </row>
    <row customHeight="1" ht="11.25">
      <c r="A23" s="48" t="s">
        <v>2647</v>
      </c>
      <c r="B23" s="48" t="s">
        <v>2648</v>
      </c>
    </row>
    <row customHeight="1" ht="11.25">
      <c r="A24" s="48" t="s">
        <v>2649</v>
      </c>
      <c r="B24" s="48" t="s">
        <v>2650</v>
      </c>
    </row>
    <row customHeight="1" ht="11.25">
      <c r="A25" s="48" t="s">
        <v>2651</v>
      </c>
      <c r="B25" s="48" t="s">
        <v>2652</v>
      </c>
    </row>
    <row customHeight="1" ht="11.25">
      <c r="A26" s="48" t="s">
        <v>2653</v>
      </c>
      <c r="B26" s="48" t="s">
        <v>2654</v>
      </c>
    </row>
    <row customHeight="1" ht="11.25">
      <c r="A27" s="48" t="s">
        <v>2655</v>
      </c>
      <c r="B27" s="48" t="s">
        <v>2656</v>
      </c>
    </row>
    <row customHeight="1" ht="11.25">
      <c r="A28" s="48" t="s">
        <v>2657</v>
      </c>
      <c r="B28" s="48" t="s">
        <v>2658</v>
      </c>
    </row>
    <row customHeight="1" ht="11.25">
      <c r="A29" s="48" t="s">
        <v>2659</v>
      </c>
      <c r="B29" s="48" t="s">
        <v>2660</v>
      </c>
    </row>
    <row customHeight="1" ht="11.25">
      <c r="A30" s="48" t="s">
        <v>2661</v>
      </c>
      <c r="B30" s="48" t="s">
        <v>2662</v>
      </c>
    </row>
    <row customHeight="1" ht="11.25">
      <c r="A31" s="48" t="s">
        <v>2663</v>
      </c>
      <c r="B31" s="48" t="s">
        <v>2664</v>
      </c>
    </row>
    <row customHeight="1" ht="11.25">
      <c r="A32" s="48" t="s">
        <v>2665</v>
      </c>
      <c r="B32" s="48" t="s">
        <v>2666</v>
      </c>
    </row>
    <row customHeight="1" ht="11.25">
      <c r="A33" s="48" t="s">
        <v>2667</v>
      </c>
      <c r="B33" s="48" t="s">
        <v>2668</v>
      </c>
    </row>
    <row customHeight="1" ht="11.25">
      <c r="A34" s="48" t="s">
        <v>2669</v>
      </c>
      <c r="B34" s="48" t="s">
        <v>2670</v>
      </c>
    </row>
    <row customHeight="1" ht="11.25">
      <c r="A35" s="48" t="s">
        <v>2671</v>
      </c>
      <c r="B35" s="48" t="s">
        <v>2672</v>
      </c>
    </row>
    <row customHeight="1" ht="11.25">
      <c r="A36" s="48" t="s">
        <v>2673</v>
      </c>
      <c r="B36" s="48" t="s">
        <v>2674</v>
      </c>
    </row>
    <row customHeight="1" ht="11.25">
      <c r="A37" s="48" t="s">
        <v>2675</v>
      </c>
      <c r="B37" s="48" t="s">
        <v>2676</v>
      </c>
    </row>
    <row customHeight="1" ht="11.25">
      <c r="A38" s="48" t="s">
        <v>2677</v>
      </c>
      <c r="B38" s="48" t="s">
        <v>2678</v>
      </c>
    </row>
    <row customHeight="1" ht="11.25">
      <c r="A39" s="48" t="s">
        <v>2679</v>
      </c>
      <c r="B39" s="48" t="s">
        <v>2680</v>
      </c>
    </row>
    <row customHeight="1" ht="11.25">
      <c r="A40" s="48" t="s">
        <v>2681</v>
      </c>
      <c r="B40" s="48" t="s">
        <v>2682</v>
      </c>
    </row>
    <row customHeight="1" ht="11.25">
      <c r="A41" s="48" t="s">
        <v>2683</v>
      </c>
      <c r="B41" s="48" t="s">
        <v>2684</v>
      </c>
    </row>
    <row customHeight="1" ht="11.25">
      <c r="A42" s="48" t="s">
        <v>2685</v>
      </c>
      <c r="B42" s="48" t="s">
        <v>2686</v>
      </c>
    </row>
    <row customHeight="1" ht="11.25">
      <c r="A43" s="48" t="s">
        <v>2687</v>
      </c>
      <c r="B43" s="48" t="s">
        <v>2688</v>
      </c>
    </row>
    <row customHeight="1" ht="11.25">
      <c r="A44" s="48" t="s">
        <v>2689</v>
      </c>
      <c r="B44" s="48" t="s">
        <v>2690</v>
      </c>
    </row>
    <row customHeight="1" ht="11.25">
      <c r="A45" s="48" t="s">
        <v>2691</v>
      </c>
      <c r="B45" s="48" t="s">
        <v>2692</v>
      </c>
    </row>
    <row customHeight="1" ht="11.25">
      <c r="A46" s="48" t="s">
        <v>2693</v>
      </c>
      <c r="B46" s="48" t="s">
        <v>2694</v>
      </c>
    </row>
    <row customHeight="1" ht="11.25">
      <c r="A47" s="48" t="s">
        <v>2695</v>
      </c>
      <c r="B47" s="48" t="s">
        <v>2696</v>
      </c>
    </row>
    <row customHeight="1" ht="11.25">
      <c r="A48" s="48" t="s">
        <v>2697</v>
      </c>
      <c r="B48" s="48" t="s">
        <v>2698</v>
      </c>
    </row>
    <row customHeight="1" ht="11.25">
      <c r="A49" s="48" t="s">
        <v>2699</v>
      </c>
      <c r="B49" s="48" t="s">
        <v>2700</v>
      </c>
    </row>
    <row customHeight="1" ht="11.25">
      <c r="A50" s="48" t="s">
        <v>2701</v>
      </c>
      <c r="B50" s="48" t="s">
        <v>2702</v>
      </c>
    </row>
    <row customHeight="1" ht="11.25">
      <c r="A51" s="48" t="s">
        <v>2703</v>
      </c>
      <c r="B51" s="48" t="s">
        <v>2704</v>
      </c>
    </row>
    <row customHeight="1" ht="11.25">
      <c r="A52" s="48" t="s">
        <v>2705</v>
      </c>
      <c r="B52" s="48" t="s">
        <v>2706</v>
      </c>
    </row>
    <row customHeight="1" ht="11.25">
      <c r="A53" s="48" t="s">
        <v>2707</v>
      </c>
      <c r="B53" s="48" t="s">
        <v>2708</v>
      </c>
    </row>
    <row customHeight="1" ht="11.25">
      <c r="A54" s="48" t="s">
        <v>2709</v>
      </c>
      <c r="B54" s="48" t="s">
        <v>2710</v>
      </c>
    </row>
    <row customHeight="1" ht="11.25">
      <c r="A55" s="48" t="s">
        <v>2711</v>
      </c>
      <c r="B55" s="48" t="s">
        <v>2712</v>
      </c>
    </row>
    <row customHeight="1" ht="11.25">
      <c r="A56" s="48" t="s">
        <v>2713</v>
      </c>
      <c r="B56" s="48" t="s">
        <v>2714</v>
      </c>
    </row>
    <row customHeight="1" ht="11.25">
      <c r="A57" s="48" t="s">
        <v>2715</v>
      </c>
      <c r="B57" s="48" t="s">
        <v>2716</v>
      </c>
    </row>
    <row customHeight="1" ht="11.25">
      <c r="A58" s="48" t="s">
        <v>2717</v>
      </c>
      <c r="B58" s="48" t="s">
        <v>2718</v>
      </c>
    </row>
    <row customHeight="1" ht="11.25">
      <c r="A59" s="48" t="s">
        <v>2719</v>
      </c>
      <c r="B59" s="48" t="s">
        <v>2720</v>
      </c>
    </row>
    <row customHeight="1" ht="11.25">
      <c r="A60" s="48" t="s">
        <v>2721</v>
      </c>
      <c r="B60" s="48" t="s">
        <v>2722</v>
      </c>
    </row>
    <row customHeight="1" ht="11.25">
      <c r="A61" s="48"/>
      <c r="B61" s="48" t="s">
        <v>2723</v>
      </c>
    </row>
    <row customHeight="1" ht="11.25">
      <c r="A62" s="48"/>
      <c r="B62" s="48" t="s">
        <v>2724</v>
      </c>
    </row>
    <row customHeight="1" ht="11.25">
      <c r="A63" s="48"/>
      <c r="B63" s="48" t="s">
        <v>2725</v>
      </c>
    </row>
    <row customHeight="1" ht="11.25">
      <c r="A64" s="48"/>
      <c r="B64" s="48" t="s">
        <v>2726</v>
      </c>
    </row>
    <row customHeight="1" ht="11.25">
      <c r="A65" s="48"/>
      <c r="B65" s="48" t="s">
        <v>2727</v>
      </c>
    </row>
    <row customHeight="1" ht="11.25">
      <c r="A66" s="48"/>
      <c r="B66" s="48" t="s">
        <v>2728</v>
      </c>
    </row>
    <row customHeight="1" ht="11.25">
      <c r="A67" s="48"/>
      <c r="B67" s="48" t="s">
        <v>2729</v>
      </c>
    </row>
    <row customHeight="1" ht="11.25">
      <c r="A68" s="48"/>
      <c r="B68" s="48" t="s">
        <v>2730</v>
      </c>
    </row>
    <row customHeight="1" ht="11.25">
      <c r="A69" s="48"/>
      <c r="B69" s="48" t="s">
        <v>2731</v>
      </c>
    </row>
    <row customHeight="1" ht="11.25">
      <c r="A70" s="48"/>
      <c r="B70" s="48" t="s">
        <v>2732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D9288-D969-8D19-8FFD-9EB3E2DC6A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2733</v>
      </c>
    </row>
    <row customHeight="1" ht="90">
      <c r="B2" s="79" t="s">
        <v>2734</v>
      </c>
    </row>
    <row customHeight="1" ht="67.5">
      <c r="B3" s="79" t="s">
        <v>2735</v>
      </c>
    </row>
    <row customHeight="1" ht="33.75">
      <c r="B4" s="79" t="s">
        <v>2736</v>
      </c>
    </row>
    <row customHeight="1" ht="11.25">
      <c r="B5" s="79" t="s">
        <v>2737</v>
      </c>
    </row>
    <row customHeight="1" ht="22.5">
      <c r="B6" s="79" t="s">
        <v>2738</v>
      </c>
    </row>
    <row customHeight="1" ht="22.5">
      <c r="B7" s="79" t="s">
        <v>2739</v>
      </c>
    </row>
    <row customHeight="1" ht="22.5">
      <c r="B8" s="79" t="s">
        <v>2740</v>
      </c>
    </row>
    <row customHeight="1" ht="22.5">
      <c r="B9" s="79" t="s">
        <v>2741</v>
      </c>
    </row>
    <row customHeight="1" ht="56.25">
      <c r="B10" s="79" t="s">
        <v>2742</v>
      </c>
    </row>
    <row customHeight="1" ht="12.75">
      <c r="B11" s="145" t="s">
        <v>2743</v>
      </c>
    </row>
    <row customHeight="1" ht="11.25">
      <c r="B12" s="78" t="s">
        <v>2744</v>
      </c>
    </row>
    <row customHeight="1" ht="22.5">
      <c r="B13" s="79" t="s">
        <v>2745</v>
      </c>
    </row>
    <row customHeight="1" ht="67.5">
      <c r="B14" s="79" t="s">
        <v>2746</v>
      </c>
    </row>
    <row customHeight="1" ht="22.5">
      <c r="B15" s="79" t="s">
        <v>2747</v>
      </c>
    </row>
    <row customHeight="1" ht="11.25">
      <c r="B16" s="78" t="s">
        <v>2748</v>
      </c>
      <c r="D16" s="86"/>
    </row>
    <row customHeight="1" ht="33.75">
      <c r="B17" s="79" t="s">
        <v>2749</v>
      </c>
    </row>
    <row customHeight="1" ht="33.75">
      <c r="B18" s="79" t="s">
        <v>2750</v>
      </c>
    </row>
    <row customHeight="1" ht="11.25">
      <c r="B19" s="79" t="s">
        <v>2751</v>
      </c>
    </row>
    <row customHeight="1" ht="33.75">
      <c r="B20" s="79" t="s">
        <v>2752</v>
      </c>
    </row>
    <row customHeight="1" ht="11.25">
      <c r="B21" s="78" t="s">
        <v>2753</v>
      </c>
    </row>
    <row customHeight="1" ht="11.25">
      <c r="B22" s="79" t="s">
        <v>2754</v>
      </c>
    </row>
    <row r="24" customHeight="1" ht="22.5">
      <c r="B24" s="147" t="s">
        <v>2755</v>
      </c>
    </row>
    <row r="26" customHeight="1" ht="11.25">
      <c r="B26" s="78" t="s">
        <v>2756</v>
      </c>
    </row>
    <row customHeight="1" ht="22.5">
      <c r="B27" s="146" t="s">
        <v>457</v>
      </c>
    </row>
    <row customHeight="1" ht="56.25">
      <c r="B28" s="146" t="s">
        <v>2757</v>
      </c>
    </row>
    <row customHeight="1" ht="11.25">
      <c r="B29" s="196" t="s">
        <v>2758</v>
      </c>
    </row>
    <row customHeight="1" ht="22.5">
      <c r="B30" s="146" t="s">
        <v>2759</v>
      </c>
    </row>
    <row r="32" customHeight="1" ht="11.25">
      <c r="A32" s="174"/>
      <c r="B32" s="175" t="s">
        <v>2760</v>
      </c>
    </row>
    <row customHeight="1" ht="14.25">
      <c r="A33" s="176">
        <v>1</v>
      </c>
      <c r="B33" s="177" t="s">
        <v>2761</v>
      </c>
    </row>
    <row customHeight="1" ht="14.25">
      <c r="A34" s="176">
        <v>2</v>
      </c>
      <c r="B34" s="177" t="s">
        <v>2762</v>
      </c>
    </row>
    <row customHeight="1" ht="11.25">
      <c r="B35" s="175" t="s">
        <v>2763</v>
      </c>
    </row>
    <row customHeight="1" ht="11.25">
      <c r="B36" s="177" t="s">
        <v>2764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